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aireyfamily-my.sharepoint.com/personal/don_airey_us1/Documents/Documents/The Properties of Quadradically Expanding Space/Models/"/>
    </mc:Choice>
  </mc:AlternateContent>
  <xr:revisionPtr revIDLastSave="88" documentId="8_{8323BCF2-39EA-4A44-8156-54AE48CA13F3}" xr6:coauthVersionLast="45" xr6:coauthVersionMax="45" xr10:uidLastSave="{B48E7645-4056-4867-9657-AE9351CB396B}"/>
  <bookViews>
    <workbookView xWindow="-120" yWindow="-120" windowWidth="29040" windowHeight="17640" activeTab="1" xr2:uid="{00000000-000D-0000-FFFF-FFFF00000000}"/>
  </bookViews>
  <sheets>
    <sheet name="Constants" sheetId="1" r:id="rId1"/>
    <sheet name="Andromeda" sheetId="220" r:id="rId2"/>
    <sheet name="De Vaucouleurs Deprojection" sheetId="30" r:id="rId3"/>
  </sheets>
  <definedNames>
    <definedName name="Age">Constants!$B$23</definedName>
    <definedName name="BaryonDensity">Constants!$B$25</definedName>
    <definedName name="BoltzmannConstant">Constants!$B$13</definedName>
    <definedName name="BulgeMass" localSheetId="1">Andromeda!$E:$E</definedName>
    <definedName name="CMBTemperature">Constants!$B$11</definedName>
    <definedName name="CriticalDensity">Constants!#REF!</definedName>
    <definedName name="CriticalDensityGPerMCubed">Constants!#REF!</definedName>
    <definedName name="CubicCmPerCubicKm">Constants!#REF!</definedName>
    <definedName name="CubicKmPerCubicPc">Constants!#REF!</definedName>
    <definedName name="CubicMpcPerCubicCm">Constants!#REF!</definedName>
    <definedName name="CurrentTangentialVelocity">Constants!#REF!</definedName>
    <definedName name="Curvature">Constants!$B$27</definedName>
    <definedName name="Deprojection">'De Vaucouleurs Deprojection'!$A$3:$K$126</definedName>
    <definedName name="DiskMass" localSheetId="1">Andromeda!$F:$F</definedName>
    <definedName name="DiskScaleLengthPc" localSheetId="1">Andromeda!$E$367</definedName>
    <definedName name="ElectronMass">Constants!$B$30</definedName>
    <definedName name="Gpc">Constants!$B$5</definedName>
    <definedName name="GperKg">Constants!#REF!</definedName>
    <definedName name="GravitationalConstant">Constants!$B$12</definedName>
    <definedName name="Gyr">Constants!$B$9</definedName>
    <definedName name="HaloMass" localSheetId="1">Andromeda!$G:$G</definedName>
    <definedName name="HeliumAbundance">Constants!$B$35</definedName>
    <definedName name="HeliumMass">Constants!$B$33</definedName>
    <definedName name="HubbleConstant">Constants!$B$26</definedName>
    <definedName name="HubbleConstantCMB">Constants!$B$18</definedName>
    <definedName name="HubbleConstantSNe">Constants!$B$19</definedName>
    <definedName name="HydrogenAbundance">Constants!$B$34</definedName>
    <definedName name="HydrogenAtomSizeInKm">Constants!#REF!</definedName>
    <definedName name="HydrogenMass">Constants!$B$32</definedName>
    <definedName name="JPerKeV">Constants!#REF!</definedName>
    <definedName name="KevPerEv">Constants!#REF!</definedName>
    <definedName name="km">Constants!$B$1</definedName>
    <definedName name="kpc">Constants!$B$3</definedName>
    <definedName name="KPerKev">Constants!#REF!</definedName>
    <definedName name="kyr">Constants!$B$7</definedName>
    <definedName name="LCDMAge">Constants!$B$22</definedName>
    <definedName name="LCDMBulgeEffectiveRadius" localSheetId="1">Andromeda!$E$365</definedName>
    <definedName name="LCDMDiskSurfaceDensity" localSheetId="1">Andromeda!$D$372</definedName>
    <definedName name="LCDMHaloRepresentativeDensity" localSheetId="1">Andromeda!$D$373</definedName>
    <definedName name="LCDMHaloScaleLengthPc" localSheetId="1">Andromeda!$E$369</definedName>
    <definedName name="LCDMModelBER" localSheetId="1">Andromeda!$D$365</definedName>
    <definedName name="LCDMModelBTM" localSheetId="1">Andromeda!$D$366</definedName>
    <definedName name="LCDMModelChiSquare" localSheetId="1">Andromeda!$L$474</definedName>
    <definedName name="LCDMModelDSR" localSheetId="1">Andromeda!$D$367</definedName>
    <definedName name="LCDMModelDTM" localSheetId="1">Andromeda!$D$368</definedName>
    <definedName name="LCDMModelHSR" localSheetId="1">Andromeda!$D$369</definedName>
    <definedName name="LCDMModelHTM" localSheetId="1">Andromeda!$D$370</definedName>
    <definedName name="LCDMRedshift">Constants!$B$21</definedName>
    <definedName name="LCDMScaleLength" localSheetId="1">Andromeda!$E$367</definedName>
    <definedName name="LCDMTotalBulgeMass" localSheetId="1">Andromeda!$E$366</definedName>
    <definedName name="LightYear">Constants!#REF!</definedName>
    <definedName name="Mag">#REF!</definedName>
    <definedName name="MassToLuminosity" localSheetId="1">Andromeda!$G$4</definedName>
    <definedName name="MeanObservedLuminousDistance">#REF!</definedName>
    <definedName name="ModelVelocity" localSheetId="1">Andromeda!$K:$K</definedName>
    <definedName name="MONDAcceleration">Constants!#REF!</definedName>
    <definedName name="Mpc">Constants!$B$4</definedName>
    <definedName name="Myr">Constants!$B$8</definedName>
    <definedName name="ObservedDistance">#REF!</definedName>
    <definedName name="ObservedDistanceModuli">#REF!</definedName>
    <definedName name="ObservedLuminousDistance">#REF!</definedName>
    <definedName name="ObservedVelocity" localSheetId="1">Andromeda!$I:$I</definedName>
    <definedName name="pc">Constants!$B$2</definedName>
    <definedName name="Phi">Constants!#REF!</definedName>
    <definedName name="PhotonDensity">#REF!</definedName>
    <definedName name="PhysicalDensityOfBaryons">#REF!</definedName>
    <definedName name="PlanckAngularScale">Constants!$B$20</definedName>
    <definedName name="PlanckConstant">Constants!$B$14</definedName>
    <definedName name="ProtonMass">Constants!$B$31</definedName>
    <definedName name="QEHModelChiSquare" localSheetId="1">Andromeda!$L$362</definedName>
    <definedName name="QESBulgeEffectiveRadius" localSheetId="1">Andromeda!$D$2</definedName>
    <definedName name="QESDiskScaleLength" localSheetId="1">Andromeda!$D$4</definedName>
    <definedName name="QESDiskSurfaceDensity" localSheetId="1">Andromeda!$D$5</definedName>
    <definedName name="QESTotalBulgeMass" localSheetId="1">Andromeda!$D$3</definedName>
    <definedName name="RadiationDensityConstant">Constants!$B$17</definedName>
    <definedName name="RadiusKm" localSheetId="1">Andromeda!$D:$D</definedName>
    <definedName name="RadiusKpc" localSheetId="1">Andromeda!$A:$A</definedName>
    <definedName name="RadiusPc" localSheetId="1">Andromeda!$B:$B</definedName>
    <definedName name="RecombinationTemperature">Constants!#REF!</definedName>
    <definedName name="ReducedPlanckConstant">Constants!$B$15</definedName>
    <definedName name="SecondsPerYear">Constants!$B$6</definedName>
    <definedName name="SolarLuminosity">Constants!$B$29</definedName>
    <definedName name="SolarMass">Constants!$B$28</definedName>
    <definedName name="SquareKmPerSquareM">Constants!#REF!</definedName>
    <definedName name="StefanBoltzmannConstant">Constants!$B$16</definedName>
    <definedName name="StretchParameter">#REF!</definedName>
    <definedName name="T2LuminousDistance">#REF!</definedName>
    <definedName name="Table1">#REF!</definedName>
    <definedName name="Table2">#REF!</definedName>
    <definedName name="Table3">#REF!</definedName>
    <definedName name="Table4">#REF!</definedName>
    <definedName name="Table5">#REF!</definedName>
    <definedName name="Table6">#REF!</definedName>
    <definedName name="Table7">#REF!</definedName>
    <definedName name="Table8">#REF!</definedName>
    <definedName name="Table9">#REF!</definedName>
    <definedName name="TotalMass" localSheetId="1">Andromeda!$H:$H</definedName>
    <definedName name="UniverseAcceleration">Constants!$B$24</definedName>
    <definedName name="VelocityError" localSheetId="1">Andromeda!$J:$J</definedName>
    <definedName name="VelocityOfLight">Constants!$B$10</definedName>
    <definedName name="ZError">#REF!</definedName>
    <definedName name="Zeta3">Constants!$B$36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18" i="220" l="1"/>
  <c r="B218" i="220"/>
  <c r="D217" i="220"/>
  <c r="B217" i="220"/>
  <c r="D216" i="220"/>
  <c r="B216" i="220"/>
  <c r="D215" i="220"/>
  <c r="B215" i="220"/>
  <c r="D214" i="220"/>
  <c r="B214" i="220"/>
  <c r="D213" i="220"/>
  <c r="B213" i="220"/>
  <c r="D212" i="220"/>
  <c r="B212" i="220"/>
  <c r="D211" i="220"/>
  <c r="B211" i="220"/>
  <c r="D210" i="220"/>
  <c r="B210" i="220"/>
  <c r="D209" i="220"/>
  <c r="B209" i="220"/>
  <c r="D208" i="220"/>
  <c r="B208" i="220"/>
  <c r="D207" i="220"/>
  <c r="B207" i="220"/>
  <c r="D206" i="220"/>
  <c r="B206" i="220"/>
  <c r="D205" i="220"/>
  <c r="B205" i="220"/>
  <c r="D204" i="220"/>
  <c r="B204" i="220"/>
  <c r="D203" i="220"/>
  <c r="B203" i="220"/>
  <c r="D202" i="220"/>
  <c r="B202" i="220"/>
  <c r="D201" i="220"/>
  <c r="B201" i="220"/>
  <c r="D200" i="220"/>
  <c r="B200" i="220"/>
  <c r="D199" i="220"/>
  <c r="B199" i="220"/>
  <c r="D198" i="220"/>
  <c r="B198" i="220"/>
  <c r="D197" i="220"/>
  <c r="B197" i="220"/>
  <c r="D196" i="220"/>
  <c r="B196" i="220"/>
  <c r="D195" i="220"/>
  <c r="B195" i="220"/>
  <c r="D194" i="220"/>
  <c r="B194" i="220"/>
  <c r="D193" i="220"/>
  <c r="B193" i="220"/>
  <c r="D192" i="220"/>
  <c r="B192" i="220"/>
  <c r="D191" i="220"/>
  <c r="B191" i="220"/>
  <c r="D190" i="220"/>
  <c r="B190" i="220"/>
  <c r="D189" i="220"/>
  <c r="B189" i="220"/>
  <c r="D188" i="220"/>
  <c r="B188" i="220"/>
  <c r="D187" i="220"/>
  <c r="B187" i="220"/>
  <c r="D186" i="220"/>
  <c r="B186" i="220"/>
  <c r="D185" i="220"/>
  <c r="B185" i="220"/>
  <c r="D184" i="220"/>
  <c r="B184" i="220"/>
  <c r="D183" i="220"/>
  <c r="B183" i="220"/>
  <c r="D182" i="220"/>
  <c r="B182" i="220"/>
  <c r="D181" i="220"/>
  <c r="B181" i="220"/>
  <c r="D180" i="220"/>
  <c r="B180" i="220"/>
  <c r="D179" i="220"/>
  <c r="B179" i="220"/>
  <c r="D178" i="220"/>
  <c r="B178" i="220"/>
  <c r="D177" i="220"/>
  <c r="B177" i="220"/>
  <c r="D176" i="220"/>
  <c r="B176" i="220"/>
  <c r="D175" i="220"/>
  <c r="B175" i="220"/>
  <c r="D174" i="220"/>
  <c r="B174" i="220"/>
  <c r="D173" i="220"/>
  <c r="B173" i="220"/>
  <c r="D172" i="220"/>
  <c r="B172" i="220"/>
  <c r="D171" i="220"/>
  <c r="B171" i="220"/>
  <c r="D170" i="220"/>
  <c r="B170" i="220"/>
  <c r="D169" i="220"/>
  <c r="B169" i="220"/>
  <c r="D168" i="220"/>
  <c r="B168" i="220"/>
  <c r="D167" i="220"/>
  <c r="B167" i="220"/>
  <c r="D166" i="220"/>
  <c r="B166" i="220"/>
  <c r="D165" i="220"/>
  <c r="B165" i="220"/>
  <c r="D164" i="220"/>
  <c r="B164" i="220"/>
  <c r="D163" i="220"/>
  <c r="B163" i="220"/>
  <c r="D162" i="220"/>
  <c r="B162" i="220"/>
  <c r="D161" i="220"/>
  <c r="B161" i="220"/>
  <c r="D160" i="220"/>
  <c r="B160" i="220"/>
  <c r="D159" i="220"/>
  <c r="B159" i="220"/>
  <c r="D158" i="220"/>
  <c r="B158" i="220"/>
  <c r="D157" i="220"/>
  <c r="B157" i="220"/>
  <c r="D156" i="220"/>
  <c r="B156" i="220"/>
  <c r="D155" i="220"/>
  <c r="B155" i="220"/>
  <c r="D154" i="220"/>
  <c r="B154" i="220"/>
  <c r="D153" i="220"/>
  <c r="B153" i="220"/>
  <c r="D152" i="220"/>
  <c r="B152" i="220"/>
  <c r="D151" i="220"/>
  <c r="B151" i="220"/>
  <c r="D150" i="220"/>
  <c r="B150" i="220"/>
  <c r="D149" i="220"/>
  <c r="B149" i="220"/>
  <c r="D148" i="220"/>
  <c r="B148" i="220"/>
  <c r="D147" i="220"/>
  <c r="B147" i="220"/>
  <c r="D146" i="220"/>
  <c r="B146" i="220"/>
  <c r="D145" i="220"/>
  <c r="B145" i="220"/>
  <c r="D144" i="220"/>
  <c r="B144" i="220"/>
  <c r="D143" i="220"/>
  <c r="B143" i="220"/>
  <c r="D142" i="220"/>
  <c r="B142" i="220"/>
  <c r="D141" i="220"/>
  <c r="B141" i="220"/>
  <c r="D140" i="220"/>
  <c r="B140" i="220"/>
  <c r="D139" i="220"/>
  <c r="B139" i="220"/>
  <c r="D138" i="220"/>
  <c r="B138" i="220"/>
  <c r="D137" i="220"/>
  <c r="B137" i="220"/>
  <c r="D136" i="220"/>
  <c r="B136" i="220"/>
  <c r="D135" i="220"/>
  <c r="B135" i="220"/>
  <c r="D134" i="220"/>
  <c r="B134" i="220"/>
  <c r="D133" i="220"/>
  <c r="B133" i="220"/>
  <c r="D132" i="220"/>
  <c r="B132" i="220"/>
  <c r="D131" i="220"/>
  <c r="B131" i="220"/>
  <c r="D130" i="220"/>
  <c r="B130" i="220"/>
  <c r="D129" i="220"/>
  <c r="B129" i="220"/>
  <c r="D128" i="220"/>
  <c r="B128" i="220"/>
  <c r="D127" i="220"/>
  <c r="B127" i="220"/>
  <c r="D126" i="220"/>
  <c r="B126" i="220"/>
  <c r="D125" i="220"/>
  <c r="B125" i="220"/>
  <c r="D124" i="220"/>
  <c r="B124" i="220"/>
  <c r="D123" i="220"/>
  <c r="B123" i="220"/>
  <c r="D122" i="220"/>
  <c r="B122" i="220"/>
  <c r="D121" i="220"/>
  <c r="B121" i="220"/>
  <c r="E114" i="220"/>
  <c r="E112" i="220"/>
  <c r="E111" i="220"/>
  <c r="E110" i="220"/>
  <c r="B32" i="1" l="1"/>
  <c r="B16" i="1"/>
  <c r="B17" i="1" s="1"/>
  <c r="B15" i="1" l="1"/>
  <c r="B3" i="1"/>
  <c r="B4" i="1" s="1"/>
  <c r="B26" i="1" l="1"/>
  <c r="B5" i="1"/>
  <c r="B27" i="1" l="1"/>
  <c r="B7" i="1" l="1"/>
  <c r="B8" i="1" l="1"/>
  <c r="B9" i="1" s="1"/>
  <c r="C22" i="1" l="1"/>
  <c r="C23" i="1"/>
  <c r="B377" i="220" l="1"/>
  <c r="D377" i="220"/>
  <c r="B378" i="220"/>
  <c r="D378" i="220"/>
  <c r="B379" i="220"/>
  <c r="D379" i="220"/>
  <c r="B380" i="220"/>
  <c r="D380" i="220"/>
  <c r="B381" i="220"/>
  <c r="D381" i="220"/>
  <c r="B382" i="220"/>
  <c r="D382" i="220"/>
  <c r="B383" i="220"/>
  <c r="D383" i="220"/>
  <c r="B384" i="220"/>
  <c r="D384" i="220"/>
  <c r="B385" i="220"/>
  <c r="D385" i="220"/>
  <c r="B386" i="220"/>
  <c r="D386" i="220"/>
  <c r="B387" i="220"/>
  <c r="D387" i="220"/>
  <c r="B388" i="220"/>
  <c r="D388" i="220"/>
  <c r="B389" i="220"/>
  <c r="D389" i="220"/>
  <c r="B390" i="220"/>
  <c r="D390" i="220"/>
  <c r="B391" i="220"/>
  <c r="D391" i="220"/>
  <c r="B392" i="220"/>
  <c r="D392" i="220"/>
  <c r="B393" i="220"/>
  <c r="D393" i="220"/>
  <c r="B394" i="220"/>
  <c r="D394" i="220"/>
  <c r="B395" i="220"/>
  <c r="D395" i="220"/>
  <c r="B396" i="220"/>
  <c r="D396" i="220"/>
  <c r="B397" i="220"/>
  <c r="D397" i="220"/>
  <c r="B398" i="220"/>
  <c r="D398" i="220"/>
  <c r="B399" i="220"/>
  <c r="D399" i="220"/>
  <c r="B400" i="220"/>
  <c r="D400" i="220"/>
  <c r="B401" i="220"/>
  <c r="D401" i="220"/>
  <c r="B402" i="220"/>
  <c r="D402" i="220"/>
  <c r="B403" i="220"/>
  <c r="D403" i="220"/>
  <c r="B404" i="220"/>
  <c r="D404" i="220"/>
  <c r="B405" i="220"/>
  <c r="D405" i="220"/>
  <c r="B406" i="220"/>
  <c r="D406" i="220"/>
  <c r="B407" i="220"/>
  <c r="D407" i="220"/>
  <c r="B408" i="220"/>
  <c r="D408" i="220"/>
  <c r="B409" i="220"/>
  <c r="D409" i="220"/>
  <c r="B410" i="220"/>
  <c r="D410" i="220"/>
  <c r="B411" i="220"/>
  <c r="D411" i="220"/>
  <c r="B412" i="220"/>
  <c r="D412" i="220"/>
  <c r="B413" i="220"/>
  <c r="D413" i="220"/>
  <c r="B414" i="220"/>
  <c r="D414" i="220"/>
  <c r="B415" i="220"/>
  <c r="D415" i="220"/>
  <c r="B416" i="220"/>
  <c r="D416" i="220"/>
  <c r="B417" i="220"/>
  <c r="D417" i="220"/>
  <c r="B418" i="220"/>
  <c r="D418" i="220"/>
  <c r="B419" i="220"/>
  <c r="D419" i="220"/>
  <c r="B420" i="220"/>
  <c r="D420" i="220"/>
  <c r="B421" i="220"/>
  <c r="D421" i="220"/>
  <c r="B422" i="220"/>
  <c r="D422" i="220"/>
  <c r="B423" i="220"/>
  <c r="D423" i="220"/>
  <c r="B424" i="220"/>
  <c r="D424" i="220"/>
  <c r="B425" i="220"/>
  <c r="D425" i="220"/>
  <c r="B426" i="220"/>
  <c r="D426" i="220"/>
  <c r="B427" i="220"/>
  <c r="D427" i="220"/>
  <c r="B428" i="220"/>
  <c r="D428" i="220"/>
  <c r="B429" i="220"/>
  <c r="D429" i="220"/>
  <c r="B430" i="220"/>
  <c r="D430" i="220"/>
  <c r="B431" i="220"/>
  <c r="D431" i="220"/>
  <c r="B432" i="220"/>
  <c r="D432" i="220"/>
  <c r="B433" i="220"/>
  <c r="D433" i="220"/>
  <c r="B434" i="220"/>
  <c r="D434" i="220"/>
  <c r="B435" i="220"/>
  <c r="D435" i="220"/>
  <c r="B436" i="220"/>
  <c r="D436" i="220"/>
  <c r="B437" i="220"/>
  <c r="D437" i="220"/>
  <c r="B438" i="220"/>
  <c r="D438" i="220"/>
  <c r="B439" i="220"/>
  <c r="D439" i="220"/>
  <c r="B440" i="220"/>
  <c r="D440" i="220"/>
  <c r="B441" i="220"/>
  <c r="D441" i="220"/>
  <c r="B442" i="220"/>
  <c r="D442" i="220"/>
  <c r="B443" i="220"/>
  <c r="D443" i="220"/>
  <c r="B444" i="220"/>
  <c r="D444" i="220"/>
  <c r="B445" i="220"/>
  <c r="D445" i="220"/>
  <c r="B446" i="220"/>
  <c r="D446" i="220"/>
  <c r="B447" i="220"/>
  <c r="D447" i="220"/>
  <c r="B448" i="220"/>
  <c r="D448" i="220"/>
  <c r="B449" i="220"/>
  <c r="D449" i="220"/>
  <c r="B450" i="220"/>
  <c r="D450" i="220"/>
  <c r="B451" i="220"/>
  <c r="D451" i="220"/>
  <c r="B452" i="220"/>
  <c r="D452" i="220"/>
  <c r="B453" i="220"/>
  <c r="D453" i="220"/>
  <c r="B454" i="220"/>
  <c r="D454" i="220"/>
  <c r="B455" i="220"/>
  <c r="D455" i="220"/>
  <c r="B456" i="220"/>
  <c r="D456" i="220"/>
  <c r="B457" i="220"/>
  <c r="D457" i="220"/>
  <c r="B458" i="220"/>
  <c r="D458" i="220"/>
  <c r="B459" i="220"/>
  <c r="D459" i="220"/>
  <c r="B460" i="220"/>
  <c r="D460" i="220"/>
  <c r="B461" i="220"/>
  <c r="D461" i="220"/>
  <c r="B462" i="220"/>
  <c r="D462" i="220"/>
  <c r="B463" i="220"/>
  <c r="D463" i="220"/>
  <c r="B464" i="220"/>
  <c r="D464" i="220"/>
  <c r="B465" i="220"/>
  <c r="D465" i="220"/>
  <c r="B466" i="220"/>
  <c r="D466" i="220"/>
  <c r="B467" i="220"/>
  <c r="D467" i="220"/>
  <c r="B468" i="220"/>
  <c r="D468" i="220"/>
  <c r="B469" i="220"/>
  <c r="D469" i="220"/>
  <c r="B470" i="220"/>
  <c r="D470" i="220"/>
  <c r="B471" i="220"/>
  <c r="D471" i="220"/>
  <c r="B472" i="220"/>
  <c r="D472" i="220"/>
  <c r="B473" i="220"/>
  <c r="D473" i="220"/>
  <c r="B10" i="220"/>
  <c r="D10" i="220"/>
  <c r="B11" i="220"/>
  <c r="D11" i="220"/>
  <c r="B12" i="220"/>
  <c r="D12" i="220"/>
  <c r="B13" i="220"/>
  <c r="D13" i="220"/>
  <c r="B14" i="220"/>
  <c r="D14" i="220"/>
  <c r="B15" i="220"/>
  <c r="D15" i="220"/>
  <c r="B16" i="220"/>
  <c r="D16" i="220"/>
  <c r="B17" i="220"/>
  <c r="D17" i="220"/>
  <c r="B18" i="220"/>
  <c r="D18" i="220"/>
  <c r="B19" i="220"/>
  <c r="D19" i="220"/>
  <c r="B20" i="220"/>
  <c r="D20" i="220"/>
  <c r="B21" i="220"/>
  <c r="D21" i="220"/>
  <c r="B22" i="220"/>
  <c r="D22" i="220"/>
  <c r="B23" i="220"/>
  <c r="D23" i="220"/>
  <c r="B24" i="220"/>
  <c r="D24" i="220"/>
  <c r="B25" i="220"/>
  <c r="D25" i="220"/>
  <c r="B26" i="220"/>
  <c r="D26" i="220"/>
  <c r="B27" i="220"/>
  <c r="D27" i="220"/>
  <c r="B28" i="220"/>
  <c r="D28" i="220"/>
  <c r="B29" i="220"/>
  <c r="D29" i="220"/>
  <c r="B30" i="220"/>
  <c r="D30" i="220"/>
  <c r="B31" i="220"/>
  <c r="D31" i="220"/>
  <c r="B32" i="220"/>
  <c r="D32" i="220"/>
  <c r="B33" i="220"/>
  <c r="D33" i="220"/>
  <c r="B34" i="220"/>
  <c r="D34" i="220"/>
  <c r="B35" i="220"/>
  <c r="D35" i="220"/>
  <c r="B36" i="220"/>
  <c r="D36" i="220"/>
  <c r="B37" i="220"/>
  <c r="D37" i="220"/>
  <c r="B38" i="220"/>
  <c r="D38" i="220"/>
  <c r="B39" i="220"/>
  <c r="D39" i="220"/>
  <c r="B40" i="220"/>
  <c r="D40" i="220"/>
  <c r="B41" i="220"/>
  <c r="D41" i="220"/>
  <c r="B42" i="220"/>
  <c r="D42" i="220"/>
  <c r="B43" i="220"/>
  <c r="D43" i="220"/>
  <c r="B44" i="220"/>
  <c r="D44" i="220"/>
  <c r="B45" i="220"/>
  <c r="D45" i="220"/>
  <c r="B46" i="220"/>
  <c r="D46" i="220"/>
  <c r="B47" i="220"/>
  <c r="D47" i="220"/>
  <c r="B48" i="220"/>
  <c r="D48" i="220"/>
  <c r="B49" i="220"/>
  <c r="D49" i="220"/>
  <c r="B50" i="220"/>
  <c r="D50" i="220"/>
  <c r="B51" i="220"/>
  <c r="D51" i="220"/>
  <c r="B52" i="220"/>
  <c r="D52" i="220"/>
  <c r="B53" i="220"/>
  <c r="D53" i="220"/>
  <c r="B54" i="220"/>
  <c r="D54" i="220"/>
  <c r="B55" i="220"/>
  <c r="D55" i="220"/>
  <c r="B56" i="220"/>
  <c r="D56" i="220"/>
  <c r="B57" i="220"/>
  <c r="D57" i="220"/>
  <c r="B58" i="220"/>
  <c r="D58" i="220"/>
  <c r="B59" i="220"/>
  <c r="D59" i="220"/>
  <c r="B60" i="220"/>
  <c r="D60" i="220"/>
  <c r="B61" i="220"/>
  <c r="D61" i="220"/>
  <c r="B62" i="220"/>
  <c r="D62" i="220"/>
  <c r="B63" i="220"/>
  <c r="D63" i="220"/>
  <c r="B64" i="220"/>
  <c r="D64" i="220"/>
  <c r="B65" i="220"/>
  <c r="D65" i="220"/>
  <c r="B66" i="220"/>
  <c r="D66" i="220"/>
  <c r="B67" i="220"/>
  <c r="D67" i="220"/>
  <c r="B68" i="220"/>
  <c r="D68" i="220"/>
  <c r="B69" i="220"/>
  <c r="D69" i="220"/>
  <c r="B70" i="220"/>
  <c r="D70" i="220"/>
  <c r="B71" i="220"/>
  <c r="D71" i="220"/>
  <c r="B72" i="220"/>
  <c r="D72" i="220"/>
  <c r="B73" i="220"/>
  <c r="D73" i="220"/>
  <c r="B74" i="220"/>
  <c r="D74" i="220"/>
  <c r="B75" i="220"/>
  <c r="D75" i="220"/>
  <c r="B76" i="220"/>
  <c r="D76" i="220"/>
  <c r="B77" i="220"/>
  <c r="D77" i="220"/>
  <c r="B78" i="220"/>
  <c r="D78" i="220"/>
  <c r="B79" i="220"/>
  <c r="D79" i="220"/>
  <c r="B80" i="220"/>
  <c r="D80" i="220"/>
  <c r="B81" i="220"/>
  <c r="D81" i="220"/>
  <c r="B82" i="220"/>
  <c r="D82" i="220"/>
  <c r="B83" i="220"/>
  <c r="D83" i="220"/>
  <c r="B84" i="220"/>
  <c r="D84" i="220"/>
  <c r="B85" i="220"/>
  <c r="D85" i="220"/>
  <c r="B86" i="220"/>
  <c r="D86" i="220"/>
  <c r="B87" i="220"/>
  <c r="D87" i="220"/>
  <c r="B88" i="220"/>
  <c r="D88" i="220"/>
  <c r="B89" i="220"/>
  <c r="D89" i="220"/>
  <c r="B90" i="220"/>
  <c r="D90" i="220"/>
  <c r="B91" i="220"/>
  <c r="D91" i="220"/>
  <c r="B92" i="220"/>
  <c r="D92" i="220"/>
  <c r="B93" i="220"/>
  <c r="D93" i="220"/>
  <c r="B94" i="220"/>
  <c r="D94" i="220"/>
  <c r="B95" i="220"/>
  <c r="D95" i="220"/>
  <c r="B96" i="220"/>
  <c r="D96" i="220"/>
  <c r="B97" i="220"/>
  <c r="D97" i="220"/>
  <c r="B98" i="220"/>
  <c r="D98" i="220"/>
  <c r="B99" i="220"/>
  <c r="D99" i="220"/>
  <c r="B100" i="220"/>
  <c r="D100" i="220"/>
  <c r="B101" i="220"/>
  <c r="D101" i="220"/>
  <c r="B102" i="220"/>
  <c r="D102" i="220"/>
  <c r="B103" i="220"/>
  <c r="D103" i="220"/>
  <c r="B104" i="220"/>
  <c r="D104" i="220"/>
  <c r="B105" i="220"/>
  <c r="D105" i="220"/>
  <c r="B106" i="220"/>
  <c r="D106" i="220"/>
  <c r="D376" i="220" l="1"/>
  <c r="B376" i="220"/>
  <c r="E369" i="220"/>
  <c r="D118" i="220" s="1"/>
  <c r="E367" i="220"/>
  <c r="D117" i="220" s="1"/>
  <c r="E366" i="220"/>
  <c r="E365" i="220"/>
  <c r="D9" i="220"/>
  <c r="B9" i="220"/>
  <c r="C169" i="220" l="1"/>
  <c r="E169" i="220" s="1"/>
  <c r="C147" i="220"/>
  <c r="E147" i="220" s="1"/>
  <c r="C131" i="220"/>
  <c r="E131" i="220" s="1"/>
  <c r="C215" i="220"/>
  <c r="E215" i="220" s="1"/>
  <c r="C205" i="220"/>
  <c r="E205" i="220" s="1"/>
  <c r="C199" i="220"/>
  <c r="E199" i="220" s="1"/>
  <c r="C189" i="220"/>
  <c r="E189" i="220" s="1"/>
  <c r="C183" i="220"/>
  <c r="E183" i="220" s="1"/>
  <c r="C173" i="220"/>
  <c r="E173" i="220" s="1"/>
  <c r="C167" i="220"/>
  <c r="E167" i="220" s="1"/>
  <c r="C157" i="220"/>
  <c r="E157" i="220" s="1"/>
  <c r="C151" i="220"/>
  <c r="E151" i="220" s="1"/>
  <c r="C141" i="220"/>
  <c r="E141" i="220" s="1"/>
  <c r="C135" i="220"/>
  <c r="E135" i="220" s="1"/>
  <c r="C125" i="220"/>
  <c r="E125" i="220" s="1"/>
  <c r="C121" i="220"/>
  <c r="E121" i="220" s="1"/>
  <c r="C163" i="220"/>
  <c r="E163" i="220" s="1"/>
  <c r="C137" i="220"/>
  <c r="E137" i="220" s="1"/>
  <c r="C201" i="220"/>
  <c r="E201" i="220" s="1"/>
  <c r="C195" i="220"/>
  <c r="E195" i="220" s="1"/>
  <c r="C185" i="220"/>
  <c r="E185" i="220" s="1"/>
  <c r="C179" i="220"/>
  <c r="E179" i="220" s="1"/>
  <c r="C153" i="220"/>
  <c r="E153" i="220" s="1"/>
  <c r="C129" i="220"/>
  <c r="E129" i="220" s="1"/>
  <c r="C136" i="220"/>
  <c r="E136" i="220" s="1"/>
  <c r="C177" i="220"/>
  <c r="E177" i="220" s="1"/>
  <c r="C161" i="220"/>
  <c r="E161" i="220" s="1"/>
  <c r="C145" i="220"/>
  <c r="E145" i="220" s="1"/>
  <c r="C123" i="220"/>
  <c r="E123" i="220" s="1"/>
  <c r="C216" i="220"/>
  <c r="E216" i="220" s="1"/>
  <c r="C200" i="220"/>
  <c r="E200" i="220" s="1"/>
  <c r="C184" i="220"/>
  <c r="E184" i="220" s="1"/>
  <c r="C168" i="220"/>
  <c r="E168" i="220" s="1"/>
  <c r="C152" i="220"/>
  <c r="E152" i="220" s="1"/>
  <c r="C209" i="220"/>
  <c r="E209" i="220" s="1"/>
  <c r="C203" i="220"/>
  <c r="E203" i="220" s="1"/>
  <c r="C193" i="220"/>
  <c r="E193" i="220" s="1"/>
  <c r="C187" i="220"/>
  <c r="E187" i="220" s="1"/>
  <c r="C171" i="220"/>
  <c r="E171" i="220" s="1"/>
  <c r="C155" i="220"/>
  <c r="E155" i="220" s="1"/>
  <c r="C139" i="220"/>
  <c r="E139" i="220" s="1"/>
  <c r="C212" i="220"/>
  <c r="E212" i="220" s="1"/>
  <c r="C196" i="220"/>
  <c r="E196" i="220" s="1"/>
  <c r="C180" i="220"/>
  <c r="E180" i="220" s="1"/>
  <c r="C164" i="220"/>
  <c r="E164" i="220" s="1"/>
  <c r="C148" i="220"/>
  <c r="E148" i="220" s="1"/>
  <c r="C132" i="220"/>
  <c r="E132" i="220" s="1"/>
  <c r="C188" i="220"/>
  <c r="E188" i="220" s="1"/>
  <c r="C176" i="220"/>
  <c r="E176" i="220" s="1"/>
  <c r="C217" i="220"/>
  <c r="E217" i="220" s="1"/>
  <c r="C182" i="220"/>
  <c r="E182" i="220" s="1"/>
  <c r="C134" i="220"/>
  <c r="E134" i="220" s="1"/>
  <c r="C160" i="220"/>
  <c r="E160" i="220" s="1"/>
  <c r="C144" i="220"/>
  <c r="E144" i="220" s="1"/>
  <c r="C190" i="220"/>
  <c r="E190" i="220" s="1"/>
  <c r="C207" i="220"/>
  <c r="E207" i="220" s="1"/>
  <c r="C130" i="220"/>
  <c r="E130" i="220" s="1"/>
  <c r="C165" i="220"/>
  <c r="E165" i="220" s="1"/>
  <c r="C124" i="220"/>
  <c r="E124" i="220" s="1"/>
  <c r="C146" i="220"/>
  <c r="E146" i="220" s="1"/>
  <c r="C186" i="220"/>
  <c r="E186" i="220" s="1"/>
  <c r="C142" i="220"/>
  <c r="E142" i="220" s="1"/>
  <c r="C122" i="220"/>
  <c r="E122" i="220" s="1"/>
  <c r="C197" i="220"/>
  <c r="E197" i="220" s="1"/>
  <c r="C126" i="220"/>
  <c r="E126" i="220" s="1"/>
  <c r="C211" i="220"/>
  <c r="E211" i="220" s="1"/>
  <c r="C128" i="220"/>
  <c r="E128" i="220" s="1"/>
  <c r="C156" i="220"/>
  <c r="E156" i="220" s="1"/>
  <c r="C138" i="220"/>
  <c r="E138" i="220" s="1"/>
  <c r="C194" i="220"/>
  <c r="E194" i="220" s="1"/>
  <c r="C175" i="220"/>
  <c r="E175" i="220" s="1"/>
  <c r="C172" i="220"/>
  <c r="E172" i="220" s="1"/>
  <c r="C159" i="220"/>
  <c r="E159" i="220" s="1"/>
  <c r="C192" i="220"/>
  <c r="E192" i="220" s="1"/>
  <c r="C150" i="220"/>
  <c r="E150" i="220" s="1"/>
  <c r="C198" i="220"/>
  <c r="E198" i="220" s="1"/>
  <c r="C208" i="220"/>
  <c r="E208" i="220" s="1"/>
  <c r="C204" i="220"/>
  <c r="E204" i="220" s="1"/>
  <c r="C154" i="220"/>
  <c r="E154" i="220" s="1"/>
  <c r="C202" i="220"/>
  <c r="E202" i="220" s="1"/>
  <c r="C206" i="220"/>
  <c r="E206" i="220" s="1"/>
  <c r="C170" i="220"/>
  <c r="E170" i="220" s="1"/>
  <c r="C174" i="220"/>
  <c r="E174" i="220" s="1"/>
  <c r="C178" i="220"/>
  <c r="E178" i="220" s="1"/>
  <c r="C143" i="220"/>
  <c r="E143" i="220" s="1"/>
  <c r="C140" i="220"/>
  <c r="E140" i="220" s="1"/>
  <c r="C158" i="220"/>
  <c r="E158" i="220" s="1"/>
  <c r="C149" i="220"/>
  <c r="E149" i="220" s="1"/>
  <c r="C127" i="220"/>
  <c r="E127" i="220" s="1"/>
  <c r="C162" i="220"/>
  <c r="E162" i="220" s="1"/>
  <c r="C210" i="220"/>
  <c r="E210" i="220" s="1"/>
  <c r="C191" i="220"/>
  <c r="E191" i="220" s="1"/>
  <c r="C133" i="220"/>
  <c r="E133" i="220" s="1"/>
  <c r="C166" i="220"/>
  <c r="E166" i="220" s="1"/>
  <c r="C214" i="220"/>
  <c r="E214" i="220" s="1"/>
  <c r="C218" i="220"/>
  <c r="E218" i="220" s="1"/>
  <c r="C181" i="220"/>
  <c r="E181" i="220" s="1"/>
  <c r="C213" i="220"/>
  <c r="E213" i="220" s="1"/>
  <c r="C20" i="220"/>
  <c r="E20" i="220" s="1"/>
  <c r="C32" i="220"/>
  <c r="E32" i="220" s="1"/>
  <c r="C44" i="220"/>
  <c r="E44" i="220" s="1"/>
  <c r="C56" i="220"/>
  <c r="E56" i="220" s="1"/>
  <c r="C68" i="220"/>
  <c r="E68" i="220" s="1"/>
  <c r="C80" i="220"/>
  <c r="E80" i="220" s="1"/>
  <c r="C92" i="220"/>
  <c r="E92" i="220" s="1"/>
  <c r="C104" i="220"/>
  <c r="E104" i="220" s="1"/>
  <c r="C50" i="220"/>
  <c r="E50" i="220" s="1"/>
  <c r="C16" i="220"/>
  <c r="E16" i="220" s="1"/>
  <c r="C100" i="220"/>
  <c r="E100" i="220" s="1"/>
  <c r="C77" i="220"/>
  <c r="E77" i="220" s="1"/>
  <c r="C21" i="220"/>
  <c r="E21" i="220" s="1"/>
  <c r="C33" i="220"/>
  <c r="E33" i="220" s="1"/>
  <c r="C45" i="220"/>
  <c r="E45" i="220" s="1"/>
  <c r="C57" i="220"/>
  <c r="E57" i="220" s="1"/>
  <c r="C69" i="220"/>
  <c r="E69" i="220" s="1"/>
  <c r="C81" i="220"/>
  <c r="E81" i="220" s="1"/>
  <c r="C93" i="220"/>
  <c r="E93" i="220" s="1"/>
  <c r="C105" i="220"/>
  <c r="E105" i="220" s="1"/>
  <c r="C9" i="220"/>
  <c r="E9" i="220" s="1"/>
  <c r="C62" i="220"/>
  <c r="E62" i="220" s="1"/>
  <c r="C87" i="220"/>
  <c r="E87" i="220" s="1"/>
  <c r="C52" i="220"/>
  <c r="E52" i="220" s="1"/>
  <c r="C88" i="220"/>
  <c r="E88" i="220" s="1"/>
  <c r="C53" i="220"/>
  <c r="E53" i="220" s="1"/>
  <c r="C54" i="220"/>
  <c r="E54" i="220" s="1"/>
  <c r="C31" i="220"/>
  <c r="E31" i="220" s="1"/>
  <c r="C10" i="220"/>
  <c r="E10" i="220" s="1"/>
  <c r="C22" i="220"/>
  <c r="E22" i="220" s="1"/>
  <c r="C34" i="220"/>
  <c r="E34" i="220" s="1"/>
  <c r="C46" i="220"/>
  <c r="E46" i="220" s="1"/>
  <c r="C58" i="220"/>
  <c r="E58" i="220" s="1"/>
  <c r="C70" i="220"/>
  <c r="E70" i="220" s="1"/>
  <c r="C82" i="220"/>
  <c r="E82" i="220" s="1"/>
  <c r="C94" i="220"/>
  <c r="E94" i="220" s="1"/>
  <c r="C106" i="220"/>
  <c r="E106" i="220" s="1"/>
  <c r="C95" i="220"/>
  <c r="E95" i="220" s="1"/>
  <c r="C74" i="220"/>
  <c r="E74" i="220" s="1"/>
  <c r="C75" i="220"/>
  <c r="E75" i="220" s="1"/>
  <c r="C28" i="220"/>
  <c r="E28" i="220" s="1"/>
  <c r="C41" i="220"/>
  <c r="E41" i="220" s="1"/>
  <c r="C66" i="220"/>
  <c r="E66" i="220" s="1"/>
  <c r="C102" i="220"/>
  <c r="E102" i="220" s="1"/>
  <c r="C67" i="220"/>
  <c r="E67" i="220" s="1"/>
  <c r="C11" i="220"/>
  <c r="E11" i="220" s="1"/>
  <c r="C23" i="220"/>
  <c r="E23" i="220" s="1"/>
  <c r="C35" i="220"/>
  <c r="E35" i="220" s="1"/>
  <c r="C47" i="220"/>
  <c r="E47" i="220" s="1"/>
  <c r="C59" i="220"/>
  <c r="E59" i="220" s="1"/>
  <c r="C71" i="220"/>
  <c r="E71" i="220" s="1"/>
  <c r="C83" i="220"/>
  <c r="E83" i="220" s="1"/>
  <c r="C63" i="220"/>
  <c r="E63" i="220" s="1"/>
  <c r="C76" i="220"/>
  <c r="E76" i="220" s="1"/>
  <c r="C17" i="220"/>
  <c r="E17" i="220" s="1"/>
  <c r="C78" i="220"/>
  <c r="E78" i="220" s="1"/>
  <c r="C43" i="220"/>
  <c r="E43" i="220" s="1"/>
  <c r="C12" i="220"/>
  <c r="E12" i="220" s="1"/>
  <c r="C24" i="220"/>
  <c r="E24" i="220" s="1"/>
  <c r="C36" i="220"/>
  <c r="E36" i="220" s="1"/>
  <c r="C48" i="220"/>
  <c r="E48" i="220" s="1"/>
  <c r="C60" i="220"/>
  <c r="E60" i="220" s="1"/>
  <c r="C72" i="220"/>
  <c r="E72" i="220" s="1"/>
  <c r="C84" i="220"/>
  <c r="E84" i="220" s="1"/>
  <c r="C96" i="220"/>
  <c r="E96" i="220" s="1"/>
  <c r="C38" i="220"/>
  <c r="E38" i="220" s="1"/>
  <c r="C86" i="220"/>
  <c r="E86" i="220" s="1"/>
  <c r="C101" i="220"/>
  <c r="E101" i="220" s="1"/>
  <c r="C30" i="220"/>
  <c r="E30" i="220" s="1"/>
  <c r="C79" i="220"/>
  <c r="E79" i="220" s="1"/>
  <c r="C13" i="220"/>
  <c r="E13" i="220" s="1"/>
  <c r="C25" i="220"/>
  <c r="E25" i="220" s="1"/>
  <c r="C37" i="220"/>
  <c r="E37" i="220" s="1"/>
  <c r="C49" i="220"/>
  <c r="E49" i="220" s="1"/>
  <c r="C61" i="220"/>
  <c r="E61" i="220" s="1"/>
  <c r="C73" i="220"/>
  <c r="E73" i="220" s="1"/>
  <c r="C85" i="220"/>
  <c r="E85" i="220" s="1"/>
  <c r="C97" i="220"/>
  <c r="E97" i="220" s="1"/>
  <c r="C26" i="220"/>
  <c r="E26" i="220" s="1"/>
  <c r="C98" i="220"/>
  <c r="E98" i="220" s="1"/>
  <c r="C40" i="220"/>
  <c r="E40" i="220" s="1"/>
  <c r="C89" i="220"/>
  <c r="E89" i="220" s="1"/>
  <c r="C18" i="220"/>
  <c r="E18" i="220" s="1"/>
  <c r="C14" i="220"/>
  <c r="E14" i="220" s="1"/>
  <c r="C42" i="220"/>
  <c r="E42" i="220" s="1"/>
  <c r="C15" i="220"/>
  <c r="E15" i="220" s="1"/>
  <c r="C27" i="220"/>
  <c r="E27" i="220" s="1"/>
  <c r="C39" i="220"/>
  <c r="E39" i="220" s="1"/>
  <c r="C51" i="220"/>
  <c r="E51" i="220" s="1"/>
  <c r="C99" i="220"/>
  <c r="E99" i="220" s="1"/>
  <c r="C64" i="220"/>
  <c r="E64" i="220" s="1"/>
  <c r="C65" i="220"/>
  <c r="E65" i="220" s="1"/>
  <c r="C103" i="220"/>
  <c r="E103" i="220" s="1"/>
  <c r="C29" i="220"/>
  <c r="E29" i="220" s="1"/>
  <c r="C90" i="220"/>
  <c r="E90" i="220" s="1"/>
  <c r="C19" i="220"/>
  <c r="E19" i="220" s="1"/>
  <c r="C91" i="220"/>
  <c r="E91" i="220" s="1"/>
  <c r="C55" i="220"/>
  <c r="E55" i="220" s="1"/>
  <c r="D373" i="220"/>
  <c r="D372" i="220"/>
  <c r="F14" i="220"/>
  <c r="F15" i="220"/>
  <c r="F30" i="220"/>
  <c r="F10" i="220"/>
  <c r="F11" i="220"/>
  <c r="F22" i="220"/>
  <c r="F23" i="220"/>
  <c r="F16" i="220"/>
  <c r="F17" i="220"/>
  <c r="F21" i="220"/>
  <c r="F27" i="220"/>
  <c r="F37" i="220"/>
  <c r="F42" i="220"/>
  <c r="F43" i="220"/>
  <c r="F59" i="220"/>
  <c r="F60" i="220"/>
  <c r="F61" i="220"/>
  <c r="F62" i="220"/>
  <c r="F63" i="220"/>
  <c r="F64" i="220"/>
  <c r="F65" i="220"/>
  <c r="F66" i="220"/>
  <c r="F67" i="220"/>
  <c r="F68" i="220"/>
  <c r="F69" i="220"/>
  <c r="F70" i="220"/>
  <c r="F71" i="220"/>
  <c r="F72" i="220"/>
  <c r="F73" i="220"/>
  <c r="F105" i="220"/>
  <c r="F34" i="220"/>
  <c r="F50" i="220"/>
  <c r="F55" i="220"/>
  <c r="F13" i="220"/>
  <c r="F25" i="220"/>
  <c r="F31" i="220"/>
  <c r="F41" i="220"/>
  <c r="F46" i="220"/>
  <c r="F47" i="220"/>
  <c r="F57" i="220"/>
  <c r="F58" i="220"/>
  <c r="F99" i="220"/>
  <c r="F12" i="220"/>
  <c r="F19" i="220"/>
  <c r="F24" i="220"/>
  <c r="F35" i="220"/>
  <c r="F45" i="220"/>
  <c r="F51" i="220"/>
  <c r="F56" i="220"/>
  <c r="F49" i="220"/>
  <c r="F54" i="220"/>
  <c r="F101" i="220"/>
  <c r="F53" i="220"/>
  <c r="F103" i="220"/>
  <c r="F29" i="220"/>
  <c r="F39" i="220"/>
  <c r="F33" i="220"/>
  <c r="F38" i="220"/>
  <c r="F104" i="220"/>
  <c r="F97" i="220"/>
  <c r="F93" i="220"/>
  <c r="F89" i="220"/>
  <c r="F85" i="220"/>
  <c r="F81" i="220"/>
  <c r="F77" i="220"/>
  <c r="F52" i="220"/>
  <c r="F40" i="220"/>
  <c r="F32" i="220"/>
  <c r="F74" i="220"/>
  <c r="F102" i="220"/>
  <c r="F96" i="220"/>
  <c r="F92" i="220"/>
  <c r="F88" i="220"/>
  <c r="F84" i="220"/>
  <c r="F80" i="220"/>
  <c r="F76" i="220"/>
  <c r="F82" i="220"/>
  <c r="F26" i="220"/>
  <c r="F48" i="220"/>
  <c r="F100" i="220"/>
  <c r="F95" i="220"/>
  <c r="F91" i="220"/>
  <c r="F87" i="220"/>
  <c r="F83" i="220"/>
  <c r="F79" i="220"/>
  <c r="F75" i="220"/>
  <c r="F44" i="220"/>
  <c r="F20" i="220"/>
  <c r="F36" i="220"/>
  <c r="F18" i="220"/>
  <c r="F78" i="220"/>
  <c r="F106" i="220"/>
  <c r="F98" i="220"/>
  <c r="F94" i="220"/>
  <c r="F90" i="220"/>
  <c r="F86" i="220"/>
  <c r="F28" i="220"/>
  <c r="C450" i="220"/>
  <c r="E450" i="220" s="1"/>
  <c r="C452" i="220"/>
  <c r="E452" i="220" s="1"/>
  <c r="C454" i="220"/>
  <c r="E454" i="220" s="1"/>
  <c r="C390" i="220"/>
  <c r="E390" i="220" s="1"/>
  <c r="C429" i="220"/>
  <c r="E429" i="220" s="1"/>
  <c r="C433" i="220"/>
  <c r="E433" i="220" s="1"/>
  <c r="C425" i="220"/>
  <c r="E425" i="220" s="1"/>
  <c r="C394" i="220"/>
  <c r="E394" i="220" s="1"/>
  <c r="C378" i="220"/>
  <c r="E378" i="220" s="1"/>
  <c r="C397" i="220"/>
  <c r="E397" i="220" s="1"/>
  <c r="C436" i="220"/>
  <c r="E436" i="220" s="1"/>
  <c r="C462" i="220"/>
  <c r="E462" i="220" s="1"/>
  <c r="C405" i="220"/>
  <c r="E405" i="220" s="1"/>
  <c r="C421" i="220"/>
  <c r="E421" i="220" s="1"/>
  <c r="C440" i="220"/>
  <c r="E440" i="220" s="1"/>
  <c r="C409" i="220"/>
  <c r="E409" i="220" s="1"/>
  <c r="C382" i="220"/>
  <c r="E382" i="220" s="1"/>
  <c r="C419" i="220"/>
  <c r="E419" i="220" s="1"/>
  <c r="C438" i="220"/>
  <c r="E438" i="220" s="1"/>
  <c r="C402" i="220"/>
  <c r="E402" i="220" s="1"/>
  <c r="C427" i="220"/>
  <c r="E427" i="220" s="1"/>
  <c r="C472" i="220"/>
  <c r="E472" i="220" s="1"/>
  <c r="C395" i="220"/>
  <c r="E395" i="220" s="1"/>
  <c r="C448" i="220"/>
  <c r="E448" i="220" s="1"/>
  <c r="C403" i="220"/>
  <c r="E403" i="220" s="1"/>
  <c r="C441" i="220"/>
  <c r="E441" i="220" s="1"/>
  <c r="C437" i="220"/>
  <c r="E437" i="220" s="1"/>
  <c r="C388" i="220"/>
  <c r="E388" i="220" s="1"/>
  <c r="C380" i="220"/>
  <c r="E380" i="220" s="1"/>
  <c r="C408" i="220"/>
  <c r="E408" i="220" s="1"/>
  <c r="C392" i="220"/>
  <c r="E392" i="220" s="1"/>
  <c r="C430" i="220"/>
  <c r="E430" i="220" s="1"/>
  <c r="C393" i="220"/>
  <c r="E393" i="220" s="1"/>
  <c r="C460" i="220"/>
  <c r="E460" i="220" s="1"/>
  <c r="C391" i="220"/>
  <c r="E391" i="220" s="1"/>
  <c r="C422" i="220"/>
  <c r="E422" i="220" s="1"/>
  <c r="C406" i="220"/>
  <c r="E406" i="220" s="1"/>
  <c r="C398" i="220"/>
  <c r="E398" i="220" s="1"/>
  <c r="C415" i="220"/>
  <c r="E415" i="220" s="1"/>
  <c r="C387" i="220"/>
  <c r="E387" i="220" s="1"/>
  <c r="C470" i="220"/>
  <c r="E470" i="220" s="1"/>
  <c r="C379" i="220"/>
  <c r="E379" i="220" s="1"/>
  <c r="C468" i="220"/>
  <c r="E468" i="220" s="1"/>
  <c r="C447" i="220"/>
  <c r="E447" i="220" s="1"/>
  <c r="C381" i="220"/>
  <c r="E381" i="220" s="1"/>
  <c r="C445" i="220"/>
  <c r="E445" i="220" s="1"/>
  <c r="C449" i="220"/>
  <c r="E449" i="220" s="1"/>
  <c r="C412" i="220"/>
  <c r="E412" i="220" s="1"/>
  <c r="C396" i="220"/>
  <c r="E396" i="220" s="1"/>
  <c r="C444" i="220"/>
  <c r="E444" i="220" s="1"/>
  <c r="C467" i="220"/>
  <c r="E467" i="220" s="1"/>
  <c r="C426" i="220"/>
  <c r="E426" i="220" s="1"/>
  <c r="C383" i="220"/>
  <c r="E383" i="220" s="1"/>
  <c r="C458" i="220"/>
  <c r="E458" i="220" s="1"/>
  <c r="C473" i="220"/>
  <c r="E473" i="220" s="1"/>
  <c r="C417" i="220"/>
  <c r="E417" i="220" s="1"/>
  <c r="C401" i="220"/>
  <c r="E401" i="220" s="1"/>
  <c r="C442" i="220"/>
  <c r="E442" i="220" s="1"/>
  <c r="C386" i="220"/>
  <c r="E386" i="220" s="1"/>
  <c r="C471" i="220"/>
  <c r="E471" i="220" s="1"/>
  <c r="C410" i="220"/>
  <c r="E410" i="220" s="1"/>
  <c r="C469" i="220"/>
  <c r="E469" i="220" s="1"/>
  <c r="C389" i="220"/>
  <c r="E389" i="220" s="1"/>
  <c r="C464" i="220"/>
  <c r="E464" i="220" s="1"/>
  <c r="C466" i="220"/>
  <c r="E466" i="220" s="1"/>
  <c r="C377" i="220"/>
  <c r="E377" i="220" s="1"/>
  <c r="C453" i="220"/>
  <c r="E453" i="220" s="1"/>
  <c r="C431" i="220"/>
  <c r="E431" i="220" s="1"/>
  <c r="C443" i="220"/>
  <c r="E443" i="220" s="1"/>
  <c r="C439" i="220"/>
  <c r="E439" i="220" s="1"/>
  <c r="C435" i="220"/>
  <c r="E435" i="220" s="1"/>
  <c r="C424" i="220"/>
  <c r="E424" i="220" s="1"/>
  <c r="C384" i="220"/>
  <c r="E384" i="220" s="1"/>
  <c r="C428" i="220"/>
  <c r="E428" i="220" s="1"/>
  <c r="C416" i="220"/>
  <c r="E416" i="220" s="1"/>
  <c r="C400" i="220"/>
  <c r="E400" i="220" s="1"/>
  <c r="C465" i="220"/>
  <c r="E465" i="220" s="1"/>
  <c r="C413" i="220"/>
  <c r="E413" i="220" s="1"/>
  <c r="C418" i="220"/>
  <c r="E418" i="220" s="1"/>
  <c r="C456" i="220"/>
  <c r="E456" i="220" s="1"/>
  <c r="C455" i="220"/>
  <c r="E455" i="220" s="1"/>
  <c r="C414" i="220"/>
  <c r="E414" i="220" s="1"/>
  <c r="C399" i="220"/>
  <c r="E399" i="220" s="1"/>
  <c r="C434" i="220"/>
  <c r="E434" i="220" s="1"/>
  <c r="C446" i="220"/>
  <c r="E446" i="220" s="1"/>
  <c r="C407" i="220"/>
  <c r="E407" i="220" s="1"/>
  <c r="C451" i="220"/>
  <c r="E451" i="220" s="1"/>
  <c r="C385" i="220"/>
  <c r="E385" i="220" s="1"/>
  <c r="C463" i="220"/>
  <c r="E463" i="220" s="1"/>
  <c r="C459" i="220"/>
  <c r="E459" i="220" s="1"/>
  <c r="C411" i="220"/>
  <c r="E411" i="220" s="1"/>
  <c r="C461" i="220"/>
  <c r="E461" i="220" s="1"/>
  <c r="C432" i="220"/>
  <c r="E432" i="220" s="1"/>
  <c r="C457" i="220"/>
  <c r="E457" i="220" s="1"/>
  <c r="C423" i="220"/>
  <c r="E423" i="220" s="1"/>
  <c r="C420" i="220"/>
  <c r="E420" i="220" s="1"/>
  <c r="C404" i="220"/>
  <c r="E404" i="220" s="1"/>
  <c r="F9" i="220"/>
  <c r="C376" i="220"/>
  <c r="E376" i="220" s="1"/>
  <c r="F208" i="220" l="1"/>
  <c r="H208" i="220" s="1"/>
  <c r="K208" i="220" s="1"/>
  <c r="L208" i="220" s="1"/>
  <c r="F192" i="220"/>
  <c r="F176" i="220"/>
  <c r="F160" i="220"/>
  <c r="F144" i="220"/>
  <c r="H144" i="220" s="1"/>
  <c r="K144" i="220" s="1"/>
  <c r="L144" i="220" s="1"/>
  <c r="F128" i="220"/>
  <c r="H128" i="220" s="1"/>
  <c r="K128" i="220" s="1"/>
  <c r="L128" i="220" s="1"/>
  <c r="F156" i="220"/>
  <c r="H156" i="220" s="1"/>
  <c r="K156" i="220" s="1"/>
  <c r="L156" i="220" s="1"/>
  <c r="F124" i="220"/>
  <c r="H124" i="220" s="1"/>
  <c r="K124" i="220" s="1"/>
  <c r="L124" i="220" s="1"/>
  <c r="F152" i="220"/>
  <c r="H152" i="220" s="1"/>
  <c r="K152" i="220" s="1"/>
  <c r="L152" i="220" s="1"/>
  <c r="F211" i="220"/>
  <c r="H211" i="220" s="1"/>
  <c r="K211" i="220" s="1"/>
  <c r="L211" i="220" s="1"/>
  <c r="F195" i="220"/>
  <c r="H195" i="220" s="1"/>
  <c r="K195" i="220" s="1"/>
  <c r="L195" i="220" s="1"/>
  <c r="F179" i="220"/>
  <c r="H179" i="220" s="1"/>
  <c r="K179" i="220" s="1"/>
  <c r="L179" i="220" s="1"/>
  <c r="F163" i="220"/>
  <c r="F147" i="220"/>
  <c r="F131" i="220"/>
  <c r="H131" i="220" s="1"/>
  <c r="K131" i="220" s="1"/>
  <c r="L131" i="220" s="1"/>
  <c r="F159" i="220"/>
  <c r="F217" i="220"/>
  <c r="H217" i="220" s="1"/>
  <c r="K217" i="220" s="1"/>
  <c r="L217" i="220" s="1"/>
  <c r="F201" i="220"/>
  <c r="H201" i="220" s="1"/>
  <c r="K201" i="220" s="1"/>
  <c r="L201" i="220" s="1"/>
  <c r="F185" i="220"/>
  <c r="H185" i="220" s="1"/>
  <c r="K185" i="220" s="1"/>
  <c r="L185" i="220" s="1"/>
  <c r="F169" i="220"/>
  <c r="H169" i="220" s="1"/>
  <c r="K169" i="220" s="1"/>
  <c r="L169" i="220" s="1"/>
  <c r="F153" i="220"/>
  <c r="H153" i="220" s="1"/>
  <c r="K153" i="220" s="1"/>
  <c r="L153" i="220" s="1"/>
  <c r="F137" i="220"/>
  <c r="H137" i="220" s="1"/>
  <c r="K137" i="220" s="1"/>
  <c r="L137" i="220" s="1"/>
  <c r="F121" i="220"/>
  <c r="H121" i="220" s="1"/>
  <c r="K121" i="220" s="1"/>
  <c r="L121" i="220" s="1"/>
  <c r="F188" i="220"/>
  <c r="H188" i="220" s="1"/>
  <c r="K188" i="220" s="1"/>
  <c r="L188" i="220" s="1"/>
  <c r="F207" i="220"/>
  <c r="H207" i="220" s="1"/>
  <c r="K207" i="220" s="1"/>
  <c r="L207" i="220" s="1"/>
  <c r="F191" i="220"/>
  <c r="H191" i="220" s="1"/>
  <c r="K191" i="220" s="1"/>
  <c r="L191" i="220" s="1"/>
  <c r="F175" i="220"/>
  <c r="H175" i="220" s="1"/>
  <c r="K175" i="220" s="1"/>
  <c r="L175" i="220" s="1"/>
  <c r="F143" i="220"/>
  <c r="H143" i="220" s="1"/>
  <c r="K143" i="220" s="1"/>
  <c r="L143" i="220" s="1"/>
  <c r="F127" i="220"/>
  <c r="H127" i="220" s="1"/>
  <c r="K127" i="220" s="1"/>
  <c r="L127" i="220" s="1"/>
  <c r="F213" i="220"/>
  <c r="H213" i="220" s="1"/>
  <c r="K213" i="220" s="1"/>
  <c r="L213" i="220" s="1"/>
  <c r="F197" i="220"/>
  <c r="H197" i="220" s="1"/>
  <c r="K197" i="220" s="1"/>
  <c r="L197" i="220" s="1"/>
  <c r="F181" i="220"/>
  <c r="F165" i="220"/>
  <c r="H165" i="220" s="1"/>
  <c r="K165" i="220" s="1"/>
  <c r="L165" i="220" s="1"/>
  <c r="F149" i="220"/>
  <c r="H149" i="220" s="1"/>
  <c r="K149" i="220" s="1"/>
  <c r="L149" i="220" s="1"/>
  <c r="F133" i="220"/>
  <c r="H133" i="220" s="1"/>
  <c r="K133" i="220" s="1"/>
  <c r="L133" i="220" s="1"/>
  <c r="F216" i="220"/>
  <c r="H216" i="220" s="1"/>
  <c r="K216" i="220" s="1"/>
  <c r="L216" i="220" s="1"/>
  <c r="F200" i="220"/>
  <c r="H200" i="220" s="1"/>
  <c r="K200" i="220" s="1"/>
  <c r="L200" i="220" s="1"/>
  <c r="F184" i="220"/>
  <c r="H184" i="220" s="1"/>
  <c r="K184" i="220" s="1"/>
  <c r="L184" i="220" s="1"/>
  <c r="F168" i="220"/>
  <c r="H168" i="220" s="1"/>
  <c r="K168" i="220" s="1"/>
  <c r="L168" i="220" s="1"/>
  <c r="F203" i="220"/>
  <c r="H203" i="220" s="1"/>
  <c r="K203" i="220" s="1"/>
  <c r="L203" i="220" s="1"/>
  <c r="F187" i="220"/>
  <c r="H187" i="220" s="1"/>
  <c r="K187" i="220" s="1"/>
  <c r="L187" i="220" s="1"/>
  <c r="F171" i="220"/>
  <c r="H171" i="220" s="1"/>
  <c r="K171" i="220" s="1"/>
  <c r="L171" i="220" s="1"/>
  <c r="F155" i="220"/>
  <c r="H155" i="220" s="1"/>
  <c r="K155" i="220" s="1"/>
  <c r="L155" i="220" s="1"/>
  <c r="F139" i="220"/>
  <c r="H139" i="220" s="1"/>
  <c r="K139" i="220" s="1"/>
  <c r="L139" i="220" s="1"/>
  <c r="F123" i="220"/>
  <c r="H123" i="220" s="1"/>
  <c r="K123" i="220" s="1"/>
  <c r="L123" i="220" s="1"/>
  <c r="F177" i="220"/>
  <c r="H177" i="220" s="1"/>
  <c r="K177" i="220" s="1"/>
  <c r="L177" i="220" s="1"/>
  <c r="F145" i="220"/>
  <c r="H145" i="220" s="1"/>
  <c r="K145" i="220" s="1"/>
  <c r="L145" i="220" s="1"/>
  <c r="F129" i="220"/>
  <c r="H129" i="220" s="1"/>
  <c r="K129" i="220" s="1"/>
  <c r="L129" i="220" s="1"/>
  <c r="F151" i="220"/>
  <c r="H151" i="220" s="1"/>
  <c r="K151" i="220" s="1"/>
  <c r="L151" i="220" s="1"/>
  <c r="F135" i="220"/>
  <c r="H135" i="220" s="1"/>
  <c r="K135" i="220" s="1"/>
  <c r="L135" i="220" s="1"/>
  <c r="F209" i="220"/>
  <c r="H209" i="220" s="1"/>
  <c r="K209" i="220" s="1"/>
  <c r="L209" i="220" s="1"/>
  <c r="F193" i="220"/>
  <c r="H193" i="220" s="1"/>
  <c r="K193" i="220" s="1"/>
  <c r="L193" i="220" s="1"/>
  <c r="F161" i="220"/>
  <c r="H161" i="220" s="1"/>
  <c r="K161" i="220" s="1"/>
  <c r="L161" i="220" s="1"/>
  <c r="F212" i="220"/>
  <c r="H212" i="220" s="1"/>
  <c r="K212" i="220" s="1"/>
  <c r="L212" i="220" s="1"/>
  <c r="F196" i="220"/>
  <c r="H196" i="220" s="1"/>
  <c r="K196" i="220" s="1"/>
  <c r="L196" i="220" s="1"/>
  <c r="F180" i="220"/>
  <c r="H180" i="220" s="1"/>
  <c r="K180" i="220" s="1"/>
  <c r="L180" i="220" s="1"/>
  <c r="F164" i="220"/>
  <c r="H164" i="220" s="1"/>
  <c r="K164" i="220" s="1"/>
  <c r="L164" i="220" s="1"/>
  <c r="F148" i="220"/>
  <c r="H148" i="220" s="1"/>
  <c r="K148" i="220" s="1"/>
  <c r="L148" i="220" s="1"/>
  <c r="F132" i="220"/>
  <c r="H132" i="220" s="1"/>
  <c r="K132" i="220" s="1"/>
  <c r="L132" i="220" s="1"/>
  <c r="F215" i="220"/>
  <c r="H215" i="220" s="1"/>
  <c r="K215" i="220" s="1"/>
  <c r="L215" i="220" s="1"/>
  <c r="F199" i="220"/>
  <c r="F183" i="220"/>
  <c r="H183" i="220" s="1"/>
  <c r="K183" i="220" s="1"/>
  <c r="L183" i="220" s="1"/>
  <c r="F167" i="220"/>
  <c r="H167" i="220" s="1"/>
  <c r="K167" i="220" s="1"/>
  <c r="L167" i="220" s="1"/>
  <c r="F205" i="220"/>
  <c r="H205" i="220" s="1"/>
  <c r="K205" i="220" s="1"/>
  <c r="L205" i="220" s="1"/>
  <c r="F189" i="220"/>
  <c r="H189" i="220" s="1"/>
  <c r="K189" i="220" s="1"/>
  <c r="L189" i="220" s="1"/>
  <c r="F173" i="220"/>
  <c r="H173" i="220" s="1"/>
  <c r="K173" i="220" s="1"/>
  <c r="L173" i="220" s="1"/>
  <c r="F157" i="220"/>
  <c r="H157" i="220" s="1"/>
  <c r="K157" i="220" s="1"/>
  <c r="L157" i="220" s="1"/>
  <c r="F141" i="220"/>
  <c r="H141" i="220" s="1"/>
  <c r="K141" i="220" s="1"/>
  <c r="L141" i="220" s="1"/>
  <c r="F125" i="220"/>
  <c r="H125" i="220" s="1"/>
  <c r="K125" i="220" s="1"/>
  <c r="L125" i="220" s="1"/>
  <c r="F204" i="220"/>
  <c r="H204" i="220" s="1"/>
  <c r="K204" i="220" s="1"/>
  <c r="L204" i="220" s="1"/>
  <c r="F172" i="220"/>
  <c r="H172" i="220" s="1"/>
  <c r="K172" i="220" s="1"/>
  <c r="L172" i="220" s="1"/>
  <c r="F140" i="220"/>
  <c r="H140" i="220" s="1"/>
  <c r="K140" i="220" s="1"/>
  <c r="L140" i="220" s="1"/>
  <c r="F136" i="220"/>
  <c r="H136" i="220" s="1"/>
  <c r="K136" i="220" s="1"/>
  <c r="L136" i="220" s="1"/>
  <c r="F162" i="220"/>
  <c r="H162" i="220" s="1"/>
  <c r="K162" i="220" s="1"/>
  <c r="L162" i="220" s="1"/>
  <c r="F210" i="220"/>
  <c r="H210" i="220" s="1"/>
  <c r="K210" i="220" s="1"/>
  <c r="L210" i="220" s="1"/>
  <c r="F122" i="220"/>
  <c r="H122" i="220" s="1"/>
  <c r="K122" i="220" s="1"/>
  <c r="L122" i="220" s="1"/>
  <c r="F218" i="220"/>
  <c r="H218" i="220" s="1"/>
  <c r="K218" i="220" s="1"/>
  <c r="L218" i="220" s="1"/>
  <c r="F130" i="220"/>
  <c r="H130" i="220" s="1"/>
  <c r="K130" i="220" s="1"/>
  <c r="L130" i="220" s="1"/>
  <c r="F186" i="220"/>
  <c r="H186" i="220" s="1"/>
  <c r="K186" i="220" s="1"/>
  <c r="L186" i="220" s="1"/>
  <c r="F150" i="220"/>
  <c r="H150" i="220" s="1"/>
  <c r="K150" i="220" s="1"/>
  <c r="L150" i="220" s="1"/>
  <c r="F166" i="220"/>
  <c r="H166" i="220" s="1"/>
  <c r="K166" i="220" s="1"/>
  <c r="L166" i="220" s="1"/>
  <c r="F214" i="220"/>
  <c r="H214" i="220" s="1"/>
  <c r="K214" i="220" s="1"/>
  <c r="L214" i="220" s="1"/>
  <c r="F170" i="220"/>
  <c r="H170" i="220" s="1"/>
  <c r="K170" i="220" s="1"/>
  <c r="L170" i="220" s="1"/>
  <c r="F126" i="220"/>
  <c r="H126" i="220" s="1"/>
  <c r="K126" i="220" s="1"/>
  <c r="L126" i="220" s="1"/>
  <c r="F174" i="220"/>
  <c r="H174" i="220" s="1"/>
  <c r="K174" i="220" s="1"/>
  <c r="L174" i="220" s="1"/>
  <c r="F178" i="220"/>
  <c r="H178" i="220" s="1"/>
  <c r="K178" i="220" s="1"/>
  <c r="L178" i="220" s="1"/>
  <c r="F154" i="220"/>
  <c r="H154" i="220" s="1"/>
  <c r="K154" i="220" s="1"/>
  <c r="L154" i="220" s="1"/>
  <c r="F198" i="220"/>
  <c r="H198" i="220" s="1"/>
  <c r="K198" i="220" s="1"/>
  <c r="L198" i="220" s="1"/>
  <c r="F158" i="220"/>
  <c r="H158" i="220" s="1"/>
  <c r="K158" i="220" s="1"/>
  <c r="L158" i="220" s="1"/>
  <c r="F134" i="220"/>
  <c r="H134" i="220" s="1"/>
  <c r="K134" i="220" s="1"/>
  <c r="L134" i="220" s="1"/>
  <c r="F182" i="220"/>
  <c r="H182" i="220" s="1"/>
  <c r="K182" i="220" s="1"/>
  <c r="L182" i="220" s="1"/>
  <c r="F138" i="220"/>
  <c r="H138" i="220" s="1"/>
  <c r="K138" i="220" s="1"/>
  <c r="L138" i="220" s="1"/>
  <c r="F206" i="220"/>
  <c r="H206" i="220" s="1"/>
  <c r="K206" i="220" s="1"/>
  <c r="L206" i="220" s="1"/>
  <c r="F142" i="220"/>
  <c r="H142" i="220" s="1"/>
  <c r="K142" i="220" s="1"/>
  <c r="L142" i="220" s="1"/>
  <c r="F190" i="220"/>
  <c r="H190" i="220" s="1"/>
  <c r="K190" i="220" s="1"/>
  <c r="L190" i="220" s="1"/>
  <c r="F146" i="220"/>
  <c r="H146" i="220" s="1"/>
  <c r="K146" i="220" s="1"/>
  <c r="L146" i="220" s="1"/>
  <c r="F202" i="220"/>
  <c r="H202" i="220" s="1"/>
  <c r="K202" i="220" s="1"/>
  <c r="L202" i="220" s="1"/>
  <c r="F194" i="220"/>
  <c r="H194" i="220" s="1"/>
  <c r="K194" i="220" s="1"/>
  <c r="L194" i="220" s="1"/>
  <c r="H199" i="220"/>
  <c r="K199" i="220" s="1"/>
  <c r="L199" i="220" s="1"/>
  <c r="H160" i="220"/>
  <c r="K160" i="220" s="1"/>
  <c r="L160" i="220" s="1"/>
  <c r="H163" i="220"/>
  <c r="K163" i="220" s="1"/>
  <c r="L163" i="220" s="1"/>
  <c r="H192" i="220"/>
  <c r="K192" i="220" s="1"/>
  <c r="L192" i="220" s="1"/>
  <c r="H147" i="220"/>
  <c r="K147" i="220" s="1"/>
  <c r="L147" i="220" s="1"/>
  <c r="H181" i="220"/>
  <c r="K181" i="220" s="1"/>
  <c r="L181" i="220" s="1"/>
  <c r="H159" i="220"/>
  <c r="K159" i="220" s="1"/>
  <c r="L159" i="220" s="1"/>
  <c r="H176" i="220"/>
  <c r="K176" i="220" s="1"/>
  <c r="L176" i="220" s="1"/>
  <c r="H70" i="220"/>
  <c r="K70" i="220" s="1"/>
  <c r="H65" i="220"/>
  <c r="K65" i="220" s="1"/>
  <c r="H89" i="220"/>
  <c r="K89" i="220" s="1"/>
  <c r="H52" i="220"/>
  <c r="K52" i="220" s="1"/>
  <c r="H99" i="220"/>
  <c r="K99" i="220" s="1"/>
  <c r="H33" i="220"/>
  <c r="K33" i="220" s="1"/>
  <c r="H105" i="220"/>
  <c r="K105" i="220" s="1"/>
  <c r="H42" i="220"/>
  <c r="K42" i="220" s="1"/>
  <c r="H56" i="220"/>
  <c r="K56" i="220" s="1"/>
  <c r="H43" i="220"/>
  <c r="K43" i="220" s="1"/>
  <c r="H15" i="220"/>
  <c r="K15" i="220" s="1"/>
  <c r="H17" i="220"/>
  <c r="K17" i="220" s="1"/>
  <c r="H23" i="220"/>
  <c r="K23" i="220" s="1"/>
  <c r="H13" i="220"/>
  <c r="K13" i="220" s="1"/>
  <c r="H94" i="220"/>
  <c r="K94" i="220" s="1"/>
  <c r="H46" i="220"/>
  <c r="K46" i="220" s="1"/>
  <c r="H35" i="220"/>
  <c r="K35" i="220" s="1"/>
  <c r="H22" i="220"/>
  <c r="K22" i="220" s="1"/>
  <c r="H62" i="220"/>
  <c r="K62" i="220" s="1"/>
  <c r="H48" i="220"/>
  <c r="K48" i="220" s="1"/>
  <c r="H47" i="220"/>
  <c r="K47" i="220" s="1"/>
  <c r="H67" i="220"/>
  <c r="K67" i="220" s="1"/>
  <c r="H38" i="220"/>
  <c r="K38" i="220" s="1"/>
  <c r="H103" i="220"/>
  <c r="K103" i="220" s="1"/>
  <c r="H18" i="220"/>
  <c r="K18" i="220" s="1"/>
  <c r="H21" i="220"/>
  <c r="K21" i="220" s="1"/>
  <c r="H66" i="220"/>
  <c r="K66" i="220" s="1"/>
  <c r="H49" i="220"/>
  <c r="K49" i="220" s="1"/>
  <c r="H91" i="220"/>
  <c r="K91" i="220" s="1"/>
  <c r="H28" i="220"/>
  <c r="K28" i="220" s="1"/>
  <c r="H36" i="220"/>
  <c r="K36" i="220" s="1"/>
  <c r="H53" i="220"/>
  <c r="K53" i="220" s="1"/>
  <c r="H14" i="220"/>
  <c r="K14" i="220" s="1"/>
  <c r="H41" i="220"/>
  <c r="K41" i="220" s="1"/>
  <c r="H57" i="220"/>
  <c r="K57" i="220" s="1"/>
  <c r="H11" i="220"/>
  <c r="K11" i="220" s="1"/>
  <c r="H16" i="220"/>
  <c r="K16" i="220" s="1"/>
  <c r="H74" i="220"/>
  <c r="K74" i="220" s="1"/>
  <c r="H100" i="220"/>
  <c r="K100" i="220" s="1"/>
  <c r="H73" i="220"/>
  <c r="K73" i="220" s="1"/>
  <c r="H69" i="220"/>
  <c r="K69" i="220" s="1"/>
  <c r="H61" i="220"/>
  <c r="K61" i="220" s="1"/>
  <c r="H55" i="220"/>
  <c r="K55" i="220" s="1"/>
  <c r="H58" i="220"/>
  <c r="K58" i="220" s="1"/>
  <c r="H24" i="220"/>
  <c r="K24" i="220" s="1"/>
  <c r="H82" i="220"/>
  <c r="K82" i="220" s="1"/>
  <c r="H77" i="220"/>
  <c r="K77" i="220" s="1"/>
  <c r="H93" i="220"/>
  <c r="K93" i="220" s="1"/>
  <c r="G383" i="220"/>
  <c r="G395" i="220"/>
  <c r="G413" i="220"/>
  <c r="G433" i="220"/>
  <c r="G398" i="220"/>
  <c r="G415" i="220"/>
  <c r="G450" i="220"/>
  <c r="G382" i="220"/>
  <c r="G403" i="220"/>
  <c r="G454" i="220"/>
  <c r="G379" i="220"/>
  <c r="G463" i="220"/>
  <c r="G426" i="220"/>
  <c r="G438" i="220"/>
  <c r="G451" i="220"/>
  <c r="G456" i="220"/>
  <c r="G404" i="220"/>
  <c r="G441" i="220"/>
  <c r="G380" i="220"/>
  <c r="G445" i="220"/>
  <c r="G427" i="220"/>
  <c r="G453" i="220"/>
  <c r="G439" i="220"/>
  <c r="G428" i="220"/>
  <c r="G393" i="220"/>
  <c r="G418" i="220"/>
  <c r="G420" i="220"/>
  <c r="G388" i="220"/>
  <c r="G385" i="220"/>
  <c r="G381" i="220"/>
  <c r="G387" i="220"/>
  <c r="G401" i="220"/>
  <c r="G417" i="220"/>
  <c r="G455" i="220"/>
  <c r="G402" i="220"/>
  <c r="G422" i="220"/>
  <c r="G452" i="220"/>
  <c r="G386" i="220"/>
  <c r="G411" i="220"/>
  <c r="G458" i="220"/>
  <c r="G391" i="220"/>
  <c r="G471" i="220"/>
  <c r="G436" i="220"/>
  <c r="G406" i="220"/>
  <c r="G461" i="220"/>
  <c r="G457" i="220"/>
  <c r="G470" i="220"/>
  <c r="G437" i="220"/>
  <c r="G408" i="220"/>
  <c r="G465" i="220"/>
  <c r="G412" i="220"/>
  <c r="G431" i="220"/>
  <c r="G435" i="220"/>
  <c r="G416" i="220"/>
  <c r="G376" i="220"/>
  <c r="G394" i="220"/>
  <c r="G425" i="220"/>
  <c r="G377" i="220"/>
  <c r="G399" i="220"/>
  <c r="G447" i="220"/>
  <c r="G467" i="220"/>
  <c r="G429" i="220"/>
  <c r="G466" i="220"/>
  <c r="G384" i="220"/>
  <c r="G390" i="220"/>
  <c r="G405" i="220"/>
  <c r="G421" i="220"/>
  <c r="G462" i="220"/>
  <c r="G407" i="220"/>
  <c r="G430" i="220"/>
  <c r="G459" i="220"/>
  <c r="G389" i="220"/>
  <c r="G419" i="220"/>
  <c r="G460" i="220"/>
  <c r="G434" i="220"/>
  <c r="G397" i="220"/>
  <c r="G444" i="220"/>
  <c r="G440" i="220"/>
  <c r="G432" i="220"/>
  <c r="G423" i="220"/>
  <c r="G469" i="220"/>
  <c r="G472" i="220"/>
  <c r="G392" i="220"/>
  <c r="G468" i="220"/>
  <c r="G396" i="220"/>
  <c r="G464" i="220"/>
  <c r="G424" i="220"/>
  <c r="G400" i="220"/>
  <c r="G378" i="220"/>
  <c r="G409" i="220"/>
  <c r="G410" i="220"/>
  <c r="G446" i="220"/>
  <c r="G442" i="220"/>
  <c r="G414" i="220"/>
  <c r="G473" i="220"/>
  <c r="G448" i="220"/>
  <c r="G449" i="220"/>
  <c r="G443" i="220"/>
  <c r="H9" i="220"/>
  <c r="K9" i="220" s="1"/>
  <c r="F379" i="220"/>
  <c r="F414" i="220"/>
  <c r="F434" i="220"/>
  <c r="F438" i="220"/>
  <c r="F442" i="220"/>
  <c r="F463" i="220"/>
  <c r="F472" i="220"/>
  <c r="F385" i="220"/>
  <c r="F403" i="220"/>
  <c r="F412" i="220"/>
  <c r="F447" i="220"/>
  <c r="F458" i="220"/>
  <c r="F467" i="220"/>
  <c r="F387" i="220"/>
  <c r="F401" i="220"/>
  <c r="F417" i="220"/>
  <c r="F455" i="220"/>
  <c r="F473" i="220"/>
  <c r="F450" i="220"/>
  <c r="F430" i="220"/>
  <c r="F410" i="220"/>
  <c r="F422" i="220"/>
  <c r="F384" i="220"/>
  <c r="F380" i="220"/>
  <c r="F388" i="220"/>
  <c r="H388" i="220" s="1"/>
  <c r="K388" i="220" s="1"/>
  <c r="F391" i="220"/>
  <c r="H391" i="220" s="1"/>
  <c r="K391" i="220" s="1"/>
  <c r="F418" i="220"/>
  <c r="F435" i="220"/>
  <c r="F439" i="220"/>
  <c r="F443" i="220"/>
  <c r="F464" i="220"/>
  <c r="F377" i="220"/>
  <c r="F386" i="220"/>
  <c r="F404" i="220"/>
  <c r="F416" i="220"/>
  <c r="F448" i="220"/>
  <c r="F460" i="220"/>
  <c r="F468" i="220"/>
  <c r="F390" i="220"/>
  <c r="F405" i="220"/>
  <c r="F421" i="220"/>
  <c r="F456" i="220"/>
  <c r="F398" i="220"/>
  <c r="F402" i="220"/>
  <c r="F449" i="220"/>
  <c r="F415" i="220"/>
  <c r="F400" i="220"/>
  <c r="F392" i="220"/>
  <c r="F428" i="220"/>
  <c r="F397" i="220"/>
  <c r="F426" i="220"/>
  <c r="F436" i="220"/>
  <c r="H436" i="220" s="1"/>
  <c r="K436" i="220" s="1"/>
  <c r="F440" i="220"/>
  <c r="F444" i="220"/>
  <c r="F470" i="220"/>
  <c r="F381" i="220"/>
  <c r="F389" i="220"/>
  <c r="H389" i="220" s="1"/>
  <c r="K389" i="220" s="1"/>
  <c r="F408" i="220"/>
  <c r="H408" i="220" s="1"/>
  <c r="K408" i="220" s="1"/>
  <c r="F419" i="220"/>
  <c r="F454" i="220"/>
  <c r="F461" i="220"/>
  <c r="F378" i="220"/>
  <c r="H378" i="220" s="1"/>
  <c r="K378" i="220" s="1"/>
  <c r="F394" i="220"/>
  <c r="F409" i="220"/>
  <c r="F425" i="220"/>
  <c r="F462" i="220"/>
  <c r="F427" i="220"/>
  <c r="F407" i="220"/>
  <c r="F453" i="220"/>
  <c r="F446" i="220"/>
  <c r="F451" i="220"/>
  <c r="F459" i="220"/>
  <c r="F423" i="220"/>
  <c r="F376" i="220"/>
  <c r="F406" i="220"/>
  <c r="F429" i="220"/>
  <c r="F437" i="220"/>
  <c r="F441" i="220"/>
  <c r="F445" i="220"/>
  <c r="F471" i="220"/>
  <c r="F382" i="220"/>
  <c r="F399" i="220"/>
  <c r="F411" i="220"/>
  <c r="F420" i="220"/>
  <c r="H420" i="220" s="1"/>
  <c r="K420" i="220" s="1"/>
  <c r="F457" i="220"/>
  <c r="F466" i="220"/>
  <c r="F383" i="220"/>
  <c r="F396" i="220"/>
  <c r="F413" i="220"/>
  <c r="F433" i="220"/>
  <c r="F465" i="220"/>
  <c r="F431" i="220"/>
  <c r="F393" i="220"/>
  <c r="F469" i="220"/>
  <c r="F452" i="220"/>
  <c r="F424" i="220"/>
  <c r="H424" i="220" s="1"/>
  <c r="K424" i="220" s="1"/>
  <c r="F432" i="220"/>
  <c r="F395" i="220"/>
  <c r="H34" i="220"/>
  <c r="K34" i="220" s="1"/>
  <c r="H85" i="220"/>
  <c r="K85" i="220" s="1"/>
  <c r="H29" i="220"/>
  <c r="K29" i="220" s="1"/>
  <c r="H12" i="220"/>
  <c r="K12" i="220" s="1"/>
  <c r="H71" i="220"/>
  <c r="K71" i="220" s="1"/>
  <c r="H27" i="220"/>
  <c r="K27" i="220" s="1"/>
  <c r="H59" i="220"/>
  <c r="K59" i="220" s="1"/>
  <c r="H30" i="220"/>
  <c r="K30" i="220" s="1"/>
  <c r="H63" i="220"/>
  <c r="K63" i="220" s="1"/>
  <c r="H25" i="220"/>
  <c r="K25" i="220" s="1"/>
  <c r="H54" i="220"/>
  <c r="K54" i="220" s="1"/>
  <c r="H44" i="220"/>
  <c r="K44" i="220" s="1"/>
  <c r="H80" i="220"/>
  <c r="K80" i="220" s="1"/>
  <c r="H45" i="220"/>
  <c r="K45" i="220" s="1"/>
  <c r="H92" i="220"/>
  <c r="K92" i="220" s="1"/>
  <c r="H106" i="220"/>
  <c r="K106" i="220" s="1"/>
  <c r="H20" i="220"/>
  <c r="K20" i="220" s="1"/>
  <c r="H101" i="220"/>
  <c r="K101" i="220" s="1"/>
  <c r="H68" i="220"/>
  <c r="K68" i="220" s="1"/>
  <c r="H60" i="220"/>
  <c r="K60" i="220" s="1"/>
  <c r="H39" i="220"/>
  <c r="K39" i="220" s="1"/>
  <c r="H51" i="220"/>
  <c r="K51" i="220" s="1"/>
  <c r="H31" i="220"/>
  <c r="K31" i="220" s="1"/>
  <c r="H50" i="220"/>
  <c r="K50" i="220" s="1"/>
  <c r="H86" i="220"/>
  <c r="K86" i="220" s="1"/>
  <c r="H19" i="220"/>
  <c r="K19" i="220" s="1"/>
  <c r="H10" i="220"/>
  <c r="K10" i="220" s="1"/>
  <c r="H37" i="220"/>
  <c r="K37" i="220" s="1"/>
  <c r="H97" i="220"/>
  <c r="K97" i="220" s="1"/>
  <c r="H72" i="220"/>
  <c r="K72" i="220" s="1"/>
  <c r="H64" i="220"/>
  <c r="K64" i="220" s="1"/>
  <c r="H83" i="220"/>
  <c r="K83" i="220" s="1"/>
  <c r="H76" i="220"/>
  <c r="K76" i="220" s="1"/>
  <c r="H32" i="220"/>
  <c r="K32" i="220" s="1"/>
  <c r="H81" i="220"/>
  <c r="K81" i="220" s="1"/>
  <c r="H90" i="220"/>
  <c r="K90" i="220" s="1"/>
  <c r="H78" i="220"/>
  <c r="K78" i="220" s="1"/>
  <c r="H87" i="220"/>
  <c r="K87" i="220" s="1"/>
  <c r="H96" i="220"/>
  <c r="K96" i="220" s="1"/>
  <c r="H40" i="220"/>
  <c r="K40" i="220" s="1"/>
  <c r="H104" i="220"/>
  <c r="K104" i="220" s="1"/>
  <c r="H75" i="220"/>
  <c r="K75" i="220" s="1"/>
  <c r="H26" i="220"/>
  <c r="K26" i="220" s="1"/>
  <c r="H84" i="220"/>
  <c r="K84" i="220" s="1"/>
  <c r="H102" i="220"/>
  <c r="K102" i="220" s="1"/>
  <c r="H98" i="220"/>
  <c r="K98" i="220" s="1"/>
  <c r="H79" i="220"/>
  <c r="K79" i="220" s="1"/>
  <c r="H95" i="220"/>
  <c r="K95" i="220" s="1"/>
  <c r="H88" i="220"/>
  <c r="K88" i="220" s="1"/>
  <c r="L220" i="220" l="1"/>
  <c r="L219" i="220"/>
  <c r="L5" i="220" s="1"/>
  <c r="H383" i="220"/>
  <c r="K383" i="220" s="1"/>
  <c r="L383" i="220" s="1"/>
  <c r="L436" i="220"/>
  <c r="L378" i="220"/>
  <c r="L391" i="220"/>
  <c r="L388" i="220"/>
  <c r="L424" i="220"/>
  <c r="L420" i="220"/>
  <c r="L408" i="220"/>
  <c r="L389" i="220"/>
  <c r="L75" i="220"/>
  <c r="L72" i="220"/>
  <c r="L101" i="220"/>
  <c r="L27" i="220"/>
  <c r="L77" i="220"/>
  <c r="L57" i="220"/>
  <c r="L38" i="220"/>
  <c r="L15" i="220"/>
  <c r="L104" i="220"/>
  <c r="L71" i="220"/>
  <c r="L67" i="220"/>
  <c r="L40" i="220"/>
  <c r="L12" i="220"/>
  <c r="L24" i="220"/>
  <c r="L14" i="220"/>
  <c r="L47" i="220"/>
  <c r="L56" i="220"/>
  <c r="L97" i="220"/>
  <c r="L43" i="220"/>
  <c r="L96" i="220"/>
  <c r="L10" i="220"/>
  <c r="L92" i="220"/>
  <c r="L29" i="220"/>
  <c r="L58" i="220"/>
  <c r="L53" i="220"/>
  <c r="L48" i="220"/>
  <c r="L42" i="220"/>
  <c r="L82" i="220"/>
  <c r="L87" i="220"/>
  <c r="L19" i="220"/>
  <c r="L45" i="220"/>
  <c r="L85" i="220"/>
  <c r="L55" i="220"/>
  <c r="L36" i="220"/>
  <c r="L62" i="220"/>
  <c r="L105" i="220"/>
  <c r="L20" i="220"/>
  <c r="L41" i="220"/>
  <c r="L88" i="220"/>
  <c r="L78" i="220"/>
  <c r="L86" i="220"/>
  <c r="L80" i="220"/>
  <c r="L34" i="220"/>
  <c r="L61" i="220"/>
  <c r="L28" i="220"/>
  <c r="L22" i="220"/>
  <c r="L33" i="220"/>
  <c r="L95" i="220"/>
  <c r="L90" i="220"/>
  <c r="L50" i="220"/>
  <c r="L44" i="220"/>
  <c r="L69" i="220"/>
  <c r="L91" i="220"/>
  <c r="L35" i="220"/>
  <c r="L99" i="220"/>
  <c r="L79" i="220"/>
  <c r="L81" i="220"/>
  <c r="L31" i="220"/>
  <c r="L54" i="220"/>
  <c r="L73" i="220"/>
  <c r="L49" i="220"/>
  <c r="L46" i="220"/>
  <c r="L52" i="220"/>
  <c r="L98" i="220"/>
  <c r="L32" i="220"/>
  <c r="L51" i="220"/>
  <c r="L25" i="220"/>
  <c r="L100" i="220"/>
  <c r="L66" i="220"/>
  <c r="L94" i="220"/>
  <c r="L89" i="220"/>
  <c r="L102" i="220"/>
  <c r="L76" i="220"/>
  <c r="L39" i="220"/>
  <c r="L63" i="220"/>
  <c r="L74" i="220"/>
  <c r="L21" i="220"/>
  <c r="L13" i="220"/>
  <c r="L65" i="220"/>
  <c r="L84" i="220"/>
  <c r="L83" i="220"/>
  <c r="L60" i="220"/>
  <c r="L30" i="220"/>
  <c r="L16" i="220"/>
  <c r="L18" i="220"/>
  <c r="L23" i="220"/>
  <c r="L70" i="220"/>
  <c r="L26" i="220"/>
  <c r="L64" i="220"/>
  <c r="L68" i="220"/>
  <c r="L59" i="220"/>
  <c r="L93" i="220"/>
  <c r="L11" i="220"/>
  <c r="L103" i="220"/>
  <c r="L17" i="220"/>
  <c r="L9" i="220"/>
  <c r="H452" i="220"/>
  <c r="K452" i="220" s="1"/>
  <c r="H465" i="220"/>
  <c r="K465" i="220" s="1"/>
  <c r="H426" i="220"/>
  <c r="K426" i="220" s="1"/>
  <c r="H402" i="220"/>
  <c r="K402" i="220" s="1"/>
  <c r="H427" i="220"/>
  <c r="K427" i="220" s="1"/>
  <c r="H437" i="220"/>
  <c r="K437" i="220" s="1"/>
  <c r="H428" i="220"/>
  <c r="K428" i="220" s="1"/>
  <c r="H472" i="220"/>
  <c r="K472" i="220" s="1"/>
  <c r="H398" i="220"/>
  <c r="K398" i="220" s="1"/>
  <c r="H469" i="220"/>
  <c r="K469" i="220" s="1"/>
  <c r="H404" i="220"/>
  <c r="K404" i="220" s="1"/>
  <c r="H423" i="220"/>
  <c r="K423" i="220" s="1"/>
  <c r="L106" i="220"/>
  <c r="G3" i="220"/>
  <c r="G4" i="220" s="1"/>
  <c r="L37" i="220"/>
  <c r="H459" i="220"/>
  <c r="K459" i="220" s="1"/>
  <c r="H416" i="220"/>
  <c r="K416" i="220" s="1"/>
  <c r="H414" i="220"/>
  <c r="K414" i="220" s="1"/>
  <c r="H419" i="220"/>
  <c r="K419" i="220" s="1"/>
  <c r="H390" i="220"/>
  <c r="K390" i="220" s="1"/>
  <c r="H471" i="220"/>
  <c r="K471" i="220" s="1"/>
  <c r="H454" i="220"/>
  <c r="K454" i="220" s="1"/>
  <c r="H434" i="220"/>
  <c r="K434" i="220" s="1"/>
  <c r="H395" i="220"/>
  <c r="K395" i="220" s="1"/>
  <c r="H441" i="220"/>
  <c r="K441" i="220" s="1"/>
  <c r="H457" i="220"/>
  <c r="K457" i="220" s="1"/>
  <c r="H453" i="220"/>
  <c r="K453" i="220" s="1"/>
  <c r="H413" i="220"/>
  <c r="K413" i="220" s="1"/>
  <c r="H443" i="220"/>
  <c r="K443" i="220" s="1"/>
  <c r="H440" i="220"/>
  <c r="K440" i="220" s="1"/>
  <c r="H460" i="220"/>
  <c r="K460" i="220" s="1"/>
  <c r="H386" i="220"/>
  <c r="K386" i="220" s="1"/>
  <c r="H455" i="220"/>
  <c r="K455" i="220" s="1"/>
  <c r="H396" i="220"/>
  <c r="K396" i="220" s="1"/>
  <c r="H429" i="220"/>
  <c r="K429" i="220" s="1"/>
  <c r="H407" i="220"/>
  <c r="K407" i="220" s="1"/>
  <c r="H409" i="220"/>
  <c r="K409" i="220" s="1"/>
  <c r="H381" i="220"/>
  <c r="K381" i="220" s="1"/>
  <c r="H405" i="220"/>
  <c r="K405" i="220" s="1"/>
  <c r="H438" i="220"/>
  <c r="K438" i="220" s="1"/>
  <c r="H473" i="220"/>
  <c r="K473" i="220" s="1"/>
  <c r="H399" i="220"/>
  <c r="K399" i="220" s="1"/>
  <c r="H387" i="220"/>
  <c r="K387" i="220" s="1"/>
  <c r="H451" i="220"/>
  <c r="K451" i="220" s="1"/>
  <c r="H380" i="220"/>
  <c r="K380" i="220" s="1"/>
  <c r="H392" i="220"/>
  <c r="K392" i="220" s="1"/>
  <c r="H466" i="220"/>
  <c r="K466" i="220" s="1"/>
  <c r="H412" i="220"/>
  <c r="K412" i="220" s="1"/>
  <c r="H470" i="220"/>
  <c r="K470" i="220" s="1"/>
  <c r="H411" i="220"/>
  <c r="K411" i="220" s="1"/>
  <c r="H450" i="220"/>
  <c r="K450" i="220" s="1"/>
  <c r="H464" i="220"/>
  <c r="K464" i="220" s="1"/>
  <c r="H377" i="220"/>
  <c r="K377" i="220" s="1"/>
  <c r="H418" i="220"/>
  <c r="K418" i="220" s="1"/>
  <c r="H415" i="220"/>
  <c r="K415" i="220" s="1"/>
  <c r="H444" i="220"/>
  <c r="K444" i="220" s="1"/>
  <c r="H432" i="220"/>
  <c r="K432" i="220" s="1"/>
  <c r="H393" i="220"/>
  <c r="K393" i="220" s="1"/>
  <c r="H425" i="220"/>
  <c r="K425" i="220" s="1"/>
  <c r="H461" i="220"/>
  <c r="K461" i="220" s="1"/>
  <c r="H449" i="220"/>
  <c r="K449" i="220" s="1"/>
  <c r="H421" i="220"/>
  <c r="K421" i="220" s="1"/>
  <c r="H439" i="220"/>
  <c r="K439" i="220" s="1"/>
  <c r="H410" i="220"/>
  <c r="K410" i="220" s="1"/>
  <c r="H467" i="220"/>
  <c r="K467" i="220" s="1"/>
  <c r="H403" i="220"/>
  <c r="K403" i="220" s="1"/>
  <c r="H442" i="220"/>
  <c r="K442" i="220" s="1"/>
  <c r="H379" i="220"/>
  <c r="K379" i="220" s="1"/>
  <c r="H376" i="220"/>
  <c r="K376" i="220" s="1"/>
  <c r="H406" i="220"/>
  <c r="K406" i="220" s="1"/>
  <c r="H445" i="220"/>
  <c r="K445" i="220" s="1"/>
  <c r="H463" i="220"/>
  <c r="K463" i="220" s="1"/>
  <c r="H431" i="220"/>
  <c r="K431" i="220" s="1"/>
  <c r="H435" i="220"/>
  <c r="K435" i="220" s="1"/>
  <c r="H430" i="220"/>
  <c r="K430" i="220" s="1"/>
  <c r="H417" i="220"/>
  <c r="K417" i="220" s="1"/>
  <c r="H385" i="220"/>
  <c r="K385" i="220" s="1"/>
  <c r="H448" i="220"/>
  <c r="K448" i="220" s="1"/>
  <c r="H446" i="220"/>
  <c r="K446" i="220" s="1"/>
  <c r="H400" i="220"/>
  <c r="K400" i="220" s="1"/>
  <c r="H397" i="220"/>
  <c r="K397" i="220" s="1"/>
  <c r="H462" i="220"/>
  <c r="K462" i="220" s="1"/>
  <c r="H384" i="220"/>
  <c r="K384" i="220" s="1"/>
  <c r="H447" i="220"/>
  <c r="K447" i="220" s="1"/>
  <c r="H394" i="220"/>
  <c r="K394" i="220" s="1"/>
  <c r="H458" i="220"/>
  <c r="K458" i="220" s="1"/>
  <c r="H422" i="220"/>
  <c r="K422" i="220" s="1"/>
  <c r="H401" i="220"/>
  <c r="K401" i="220" s="1"/>
  <c r="H456" i="220"/>
  <c r="K456" i="220" s="1"/>
  <c r="H433" i="220"/>
  <c r="K433" i="220" s="1"/>
  <c r="H382" i="220"/>
  <c r="K382" i="220" s="1"/>
  <c r="H468" i="220"/>
  <c r="K468" i="220" s="1"/>
  <c r="L362" i="220" l="1"/>
  <c r="L384" i="220"/>
  <c r="L445" i="220"/>
  <c r="L425" i="220"/>
  <c r="L466" i="220"/>
  <c r="L429" i="220"/>
  <c r="L419" i="220"/>
  <c r="L416" i="220"/>
  <c r="L437" i="220"/>
  <c r="L462" i="220"/>
  <c r="L406" i="220"/>
  <c r="L393" i="220"/>
  <c r="L392" i="220"/>
  <c r="L396" i="220"/>
  <c r="L395" i="220"/>
  <c r="L459" i="220"/>
  <c r="L427" i="220"/>
  <c r="L397" i="220"/>
  <c r="L432" i="220"/>
  <c r="L380" i="220"/>
  <c r="L455" i="220"/>
  <c r="L434" i="220"/>
  <c r="L423" i="220"/>
  <c r="L402" i="220"/>
  <c r="L468" i="220"/>
  <c r="L400" i="220"/>
  <c r="L379" i="220"/>
  <c r="L444" i="220"/>
  <c r="L451" i="220"/>
  <c r="L386" i="220"/>
  <c r="L454" i="220"/>
  <c r="L404" i="220"/>
  <c r="L426" i="220"/>
  <c r="L382" i="220"/>
  <c r="L446" i="220"/>
  <c r="L442" i="220"/>
  <c r="L415" i="220"/>
  <c r="L387" i="220"/>
  <c r="L460" i="220"/>
  <c r="L441" i="220"/>
  <c r="L471" i="220"/>
  <c r="L469" i="220"/>
  <c r="L465" i="220"/>
  <c r="L433" i="220"/>
  <c r="L448" i="220"/>
  <c r="L403" i="220"/>
  <c r="L418" i="220"/>
  <c r="L399" i="220"/>
  <c r="L440" i="220"/>
  <c r="L398" i="220"/>
  <c r="L452" i="220"/>
  <c r="L456" i="220"/>
  <c r="L385" i="220"/>
  <c r="L467" i="220"/>
  <c r="L377" i="220"/>
  <c r="L473" i="220"/>
  <c r="L443" i="220"/>
  <c r="L472" i="220"/>
  <c r="L401" i="220"/>
  <c r="L417" i="220"/>
  <c r="L410" i="220"/>
  <c r="L464" i="220"/>
  <c r="L438" i="220"/>
  <c r="L422" i="220"/>
  <c r="L430" i="220"/>
  <c r="L439" i="220"/>
  <c r="L450" i="220"/>
  <c r="L405" i="220"/>
  <c r="L413" i="220"/>
  <c r="L458" i="220"/>
  <c r="L435" i="220"/>
  <c r="L421" i="220"/>
  <c r="L411" i="220"/>
  <c r="L381" i="220"/>
  <c r="L453" i="220"/>
  <c r="L394" i="220"/>
  <c r="L431" i="220"/>
  <c r="L449" i="220"/>
  <c r="L470" i="220"/>
  <c r="L409" i="220"/>
  <c r="L457" i="220"/>
  <c r="L447" i="220"/>
  <c r="L463" i="220"/>
  <c r="L461" i="220"/>
  <c r="L412" i="220"/>
  <c r="L407" i="220"/>
  <c r="L390" i="220"/>
  <c r="L414" i="220"/>
  <c r="L428" i="220"/>
  <c r="L376" i="220"/>
  <c r="L475" i="220" l="1"/>
  <c r="L474" i="220"/>
  <c r="L4" i="220"/>
  <c r="L6" i="220" l="1"/>
  <c r="B30" i="1" l="1"/>
  <c r="B29" i="1"/>
</calcChain>
</file>

<file path=xl/sharedStrings.xml><?xml version="1.0" encoding="utf-8"?>
<sst xmlns="http://schemas.openxmlformats.org/spreadsheetml/2006/main" count="106" uniqueCount="77">
  <si>
    <t>Seconds per year (s/y)</t>
  </si>
  <si>
    <t>Name</t>
  </si>
  <si>
    <t>Bulge Mass</t>
  </si>
  <si>
    <t>Disk Mass</t>
  </si>
  <si>
    <t>SolarLuminosity</t>
  </si>
  <si>
    <t>Radius
(pc)</t>
  </si>
  <si>
    <t>Radius
(kpc)</t>
  </si>
  <si>
    <t>Bulge Mass
(kg)</t>
  </si>
  <si>
    <t>Disk Mass
(kg)</t>
  </si>
  <si>
    <t>Total Mass
(kg)</t>
  </si>
  <si>
    <t>Scaled Radius</t>
  </si>
  <si>
    <t>Scaled Mass</t>
  </si>
  <si>
    <t>Scaled Density</t>
  </si>
  <si>
    <r>
      <t>Radius
(R/R</t>
    </r>
    <r>
      <rPr>
        <vertAlign val="subscript"/>
        <sz val="11"/>
        <color theme="1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>)</t>
    </r>
  </si>
  <si>
    <t>Dark Halo Mass (kg)</t>
  </si>
  <si>
    <r>
      <t>Radius (R/R</t>
    </r>
    <r>
      <rPr>
        <vertAlign val="subscript"/>
        <sz val="11"/>
        <color theme="1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>)</t>
    </r>
  </si>
  <si>
    <t>Bulge Effective Radius</t>
  </si>
  <si>
    <t>Electron Mass</t>
  </si>
  <si>
    <t>Scaled Mean Density</t>
  </si>
  <si>
    <t>Temperature of CMB</t>
  </si>
  <si>
    <t>z</t>
  </si>
  <si>
    <t>LDCM</t>
  </si>
  <si>
    <t>Halo Representative Density</t>
  </si>
  <si>
    <t>Central Surface Density</t>
  </si>
  <si>
    <t>Disk Scale Radius</t>
  </si>
  <si>
    <t>Halo Scale Radius</t>
  </si>
  <si>
    <r>
      <t xml:space="preserve">Halo Mass at </t>
    </r>
    <r>
      <rPr>
        <i/>
        <sz val="11"/>
        <color theme="1"/>
        <rFont val="Calibri"/>
        <family val="2"/>
        <scheme val="minor"/>
      </rPr>
      <t>h</t>
    </r>
  </si>
  <si>
    <t>Hubble Constant from SNe Ia</t>
  </si>
  <si>
    <r>
      <t>Boltzman Constant (J K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>)</t>
    </r>
  </si>
  <si>
    <t>QES</t>
  </si>
  <si>
    <r>
      <t>QEH χ</t>
    </r>
    <r>
      <rPr>
        <vertAlign val="superscript"/>
        <sz val="11"/>
        <color theme="1"/>
        <rFont val="Calibri"/>
        <family val="2"/>
        <scheme val="minor"/>
      </rPr>
      <t>2</t>
    </r>
    <r>
      <rPr>
        <vertAlign val="subscript"/>
        <sz val="11"/>
        <color theme="1"/>
        <rFont val="Calibri"/>
        <family val="2"/>
        <scheme val="minor"/>
      </rPr>
      <t>RED</t>
    </r>
  </si>
  <si>
    <r>
      <t>ΛCDM χ</t>
    </r>
    <r>
      <rPr>
        <vertAlign val="superscript"/>
        <sz val="11"/>
        <color theme="1"/>
        <rFont val="Calibri"/>
        <family val="2"/>
        <scheme val="minor"/>
      </rPr>
      <t>2</t>
    </r>
    <r>
      <rPr>
        <vertAlign val="subscript"/>
        <sz val="11"/>
        <color theme="1"/>
        <rFont val="Calibri"/>
        <family val="2"/>
        <scheme val="minor"/>
      </rPr>
      <t>RED</t>
    </r>
  </si>
  <si>
    <t>Bulge Mass (kg)</t>
  </si>
  <si>
    <t>Bulge Effective Radius (pc)</t>
  </si>
  <si>
    <t>Disk Scale Radius (pc)</t>
  </si>
  <si>
    <r>
      <t>Disk Central Density (☉ pc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)</t>
    </r>
  </si>
  <si>
    <t>Luminosity</t>
  </si>
  <si>
    <t>Mass</t>
  </si>
  <si>
    <t>M/L</t>
  </si>
  <si>
    <t>Hubble Constant from CMB (Plank 2018)</t>
  </si>
  <si>
    <t>Angular Scale (100θ)(Planck 2018)</t>
  </si>
  <si>
    <t>Thousand Years (kyr)</t>
  </si>
  <si>
    <t>Billion Years (Gyr)</t>
  </si>
  <si>
    <t>Million Years (Myr)</t>
  </si>
  <si>
    <t>Hydrogen Mass (kg)</t>
  </si>
  <si>
    <t>Helium Mass (kg)</t>
  </si>
  <si>
    <r>
      <t>QES Hubble Constant (H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)</t>
    </r>
  </si>
  <si>
    <t>Curvature</t>
  </si>
  <si>
    <t>Parsec (m)</t>
  </si>
  <si>
    <t>Kiloparsec(m)</t>
  </si>
  <si>
    <t>Megaparsec (m)</t>
  </si>
  <si>
    <t>Gigaparsec (m)</t>
  </si>
  <si>
    <r>
      <t>Baryon Density (kg m</t>
    </r>
    <r>
      <rPr>
        <vertAlign val="superscript"/>
        <sz val="11"/>
        <color theme="1"/>
        <rFont val="Calibri"/>
        <family val="2"/>
        <scheme val="minor"/>
      </rPr>
      <t>-3</t>
    </r>
    <r>
      <rPr>
        <sz val="11"/>
        <color theme="1"/>
        <rFont val="Calibri"/>
        <family val="2"/>
        <scheme val="minor"/>
      </rPr>
      <t>)</t>
    </r>
  </si>
  <si>
    <t>kilometer (m)</t>
  </si>
  <si>
    <r>
      <t>Gravitational Constant (m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kg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 xml:space="preserve"> s</t>
    </r>
    <r>
      <rPr>
        <vertAlign val="superscript"/>
        <sz val="11"/>
        <color theme="1"/>
        <rFont val="Calibri"/>
        <family val="2"/>
        <scheme val="minor"/>
      </rPr>
      <t>-2</t>
    </r>
    <r>
      <rPr>
        <sz val="11"/>
        <color theme="1"/>
        <rFont val="Calibri"/>
        <family val="2"/>
        <scheme val="minor"/>
      </rPr>
      <t>)</t>
    </r>
  </si>
  <si>
    <t>SolarMass (kg)</t>
  </si>
  <si>
    <r>
      <t>Universe Acceleration (m s</t>
    </r>
    <r>
      <rPr>
        <vertAlign val="superscript"/>
        <sz val="11"/>
        <color theme="1"/>
        <rFont val="Calibri"/>
        <family val="2"/>
        <scheme val="minor"/>
      </rPr>
      <t>-</t>
    </r>
    <r>
      <rPr>
        <sz val="11"/>
        <color theme="1"/>
        <rFont val="Calibri"/>
        <family val="2"/>
        <scheme val="minor"/>
      </rPr>
      <t>²)</t>
    </r>
  </si>
  <si>
    <r>
      <t>Planck Constant (kg 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s</t>
    </r>
    <r>
      <rPr>
        <vertAlign val="superscript"/>
        <sz val="11"/>
        <color theme="1"/>
        <rFont val="Calibri"/>
        <family val="2"/>
        <scheme val="minor"/>
      </rPr>
      <t>-2</t>
    </r>
    <r>
      <rPr>
        <sz val="11"/>
        <color theme="1"/>
        <rFont val="Calibri"/>
        <family val="2"/>
        <scheme val="minor"/>
      </rPr>
      <t>)</t>
    </r>
  </si>
  <si>
    <r>
      <t>Reduced Planck Constant (kg 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s</t>
    </r>
    <r>
      <rPr>
        <vertAlign val="superscript"/>
        <sz val="11"/>
        <color theme="1"/>
        <rFont val="Calibri"/>
        <family val="2"/>
        <scheme val="minor"/>
      </rPr>
      <t>-2</t>
    </r>
    <r>
      <rPr>
        <sz val="11"/>
        <color theme="1"/>
        <rFont val="Calibri"/>
        <family val="2"/>
        <scheme val="minor"/>
      </rPr>
      <t>)</t>
    </r>
  </si>
  <si>
    <t>Velocity of Light (m/s)</t>
  </si>
  <si>
    <t>Observed Velocity
(km)</t>
  </si>
  <si>
    <t>Velocity Error
(km)</t>
  </si>
  <si>
    <t>Model Velocity
(km)</t>
  </si>
  <si>
    <t>Residual
(km)</t>
  </si>
  <si>
    <t>Radius
(m)</t>
  </si>
  <si>
    <t>Hydrogen Abundance</t>
  </si>
  <si>
    <t>Helium Abundance</t>
  </si>
  <si>
    <t>QES Universe Age (s)</t>
  </si>
  <si>
    <t>ΛCDM Unverse Age (s)</t>
  </si>
  <si>
    <t>ζ(3)</t>
  </si>
  <si>
    <t>Stefan–Boltzmann constant</t>
  </si>
  <si>
    <t>Radiation Density constant</t>
  </si>
  <si>
    <t>Proton Mass (kg)</t>
  </si>
  <si>
    <t>ΛCDM CMBR Redshift</t>
  </si>
  <si>
    <t>Newton</t>
  </si>
  <si>
    <r>
      <t>Newton χ</t>
    </r>
    <r>
      <rPr>
        <vertAlign val="superscript"/>
        <sz val="11"/>
        <color theme="1"/>
        <rFont val="Calibri"/>
        <family val="2"/>
        <scheme val="minor"/>
      </rPr>
      <t>2</t>
    </r>
    <r>
      <rPr>
        <vertAlign val="subscript"/>
        <sz val="11"/>
        <color theme="1"/>
        <rFont val="Calibri"/>
        <family val="2"/>
        <scheme val="minor"/>
      </rPr>
      <t>RED</t>
    </r>
  </si>
  <si>
    <t>Andromeda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</si>
</sst>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5" formatCode="0.0000"/>
    <numFmt numFmtId="166" formatCode="0.00000"/>
    <numFmt numFmtId="167" formatCode="0.0"/>
    <numFmt numFmtId="168" formatCode="0.000E+00"/>
    <numFmt numFmtId="169" formatCode="0.000000000000"/>
    <numFmt numFmtId="170" formatCode="0.0000E+00"/>
  </numFmts>
  <fonts count="2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6">
    <xf numFmtId="0" fontId="0" fillId="0" borderId="0"/>
    <xf numFmtId="0" fontId="4" fillId="0" borderId="0"/>
    <xf numFmtId="0" fontId="5" fillId="0" borderId="0"/>
    <xf numFmtId="9" fontId="6" fillId="0" borderId="0" applyFont="0" applyFill="0" applyBorder="0" applyAlignment="0" applyProtection="0"/>
    <xf numFmtId="0" fontId="7" fillId="0" borderId="0"/>
    <xf numFmtId="0" fontId="8" fillId="0" borderId="0" applyNumberFormat="0" applyFill="0" applyBorder="0" applyAlignment="0" applyProtection="0"/>
    <xf numFmtId="0" fontId="9" fillId="0" borderId="1" applyNumberFormat="0" applyFill="0" applyAlignment="0" applyProtection="0"/>
    <xf numFmtId="0" fontId="10" fillId="0" borderId="2" applyNumberFormat="0" applyFill="0" applyAlignment="0" applyProtection="0"/>
    <xf numFmtId="0" fontId="11" fillId="0" borderId="3" applyNumberFormat="0" applyFill="0" applyAlignment="0" applyProtection="0"/>
    <xf numFmtId="0" fontId="11" fillId="0" borderId="0" applyNumberFormat="0" applyFill="0" applyBorder="0" applyAlignment="0" applyProtection="0"/>
    <xf numFmtId="0" fontId="12" fillId="2" borderId="0" applyNumberFormat="0" applyBorder="0" applyAlignment="0" applyProtection="0"/>
    <xf numFmtId="0" fontId="13" fillId="3" borderId="0" applyNumberFormat="0" applyBorder="0" applyAlignment="0" applyProtection="0"/>
    <xf numFmtId="0" fontId="14" fillId="4" borderId="0" applyNumberFormat="0" applyBorder="0" applyAlignment="0" applyProtection="0"/>
    <xf numFmtId="0" fontId="15" fillId="5" borderId="4" applyNumberFormat="0" applyAlignment="0" applyProtection="0"/>
    <xf numFmtId="0" fontId="16" fillId="6" borderId="5" applyNumberFormat="0" applyAlignment="0" applyProtection="0"/>
    <xf numFmtId="0" fontId="17" fillId="6" borderId="4" applyNumberFormat="0" applyAlignment="0" applyProtection="0"/>
    <xf numFmtId="0" fontId="18" fillId="0" borderId="6" applyNumberFormat="0" applyFill="0" applyAlignment="0" applyProtection="0"/>
    <xf numFmtId="0" fontId="19" fillId="7" borderId="7" applyNumberFormat="0" applyAlignment="0" applyProtection="0"/>
    <xf numFmtId="0" fontId="20" fillId="0" borderId="0" applyNumberFormat="0" applyFill="0" applyBorder="0" applyAlignment="0" applyProtection="0"/>
    <xf numFmtId="0" fontId="6" fillId="8" borderId="8" applyNumberFormat="0" applyFont="0" applyAlignment="0" applyProtection="0"/>
    <xf numFmtId="0" fontId="21" fillId="0" borderId="0" applyNumberFormat="0" applyFill="0" applyBorder="0" applyAlignment="0" applyProtection="0"/>
    <xf numFmtId="0" fontId="1" fillId="0" borderId="9" applyNumberFormat="0" applyFill="0" applyAlignment="0" applyProtection="0"/>
    <xf numFmtId="0" fontId="22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22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22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22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22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22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</cellStyleXfs>
  <cellXfs count="36">
    <xf numFmtId="0" fontId="0" fillId="0" borderId="0" xfId="0"/>
    <xf numFmtId="11" fontId="0" fillId="0" borderId="0" xfId="0" applyNumberFormat="1"/>
    <xf numFmtId="2" fontId="0" fillId="0" borderId="0" xfId="0" applyNumberFormat="1"/>
    <xf numFmtId="0" fontId="0" fillId="0" borderId="0" xfId="0" applyAlignment="1">
      <alignment horizontal="right" vertical="top" wrapText="1"/>
    </xf>
    <xf numFmtId="11" fontId="0" fillId="0" borderId="0" xfId="0" applyNumberFormat="1" applyAlignment="1">
      <alignment horizontal="right" vertical="top" wrapText="1"/>
    </xf>
    <xf numFmtId="1" fontId="0" fillId="0" borderId="0" xfId="0" applyNumberFormat="1" applyAlignment="1">
      <alignment horizontal="right" vertical="top" wrapText="1"/>
    </xf>
    <xf numFmtId="1" fontId="0" fillId="0" borderId="0" xfId="0" applyNumberFormat="1"/>
    <xf numFmtId="2" fontId="0" fillId="0" borderId="0" xfId="0" applyNumberFormat="1" applyAlignment="1">
      <alignment horizontal="right" vertical="top" wrapText="1"/>
    </xf>
    <xf numFmtId="165" fontId="0" fillId="0" borderId="0" xfId="0" applyNumberFormat="1"/>
    <xf numFmtId="11" fontId="0" fillId="0" borderId="0" xfId="0" applyNumberFormat="1"/>
    <xf numFmtId="166" fontId="0" fillId="0" borderId="0" xfId="0" applyNumberFormat="1"/>
    <xf numFmtId="168" fontId="0" fillId="0" borderId="0" xfId="0" applyNumberFormat="1"/>
    <xf numFmtId="0" fontId="0" fillId="0" borderId="0" xfId="0"/>
    <xf numFmtId="11" fontId="0" fillId="0" borderId="0" xfId="0" applyNumberFormat="1"/>
    <xf numFmtId="2" fontId="0" fillId="0" borderId="0" xfId="0" applyNumberFormat="1"/>
    <xf numFmtId="1" fontId="0" fillId="0" borderId="0" xfId="0" applyNumberFormat="1"/>
    <xf numFmtId="168" fontId="0" fillId="0" borderId="0" xfId="0" applyNumberFormat="1"/>
    <xf numFmtId="167" fontId="0" fillId="0" borderId="0" xfId="0" applyNumberFormat="1"/>
    <xf numFmtId="167" fontId="0" fillId="0" borderId="0" xfId="0" applyNumberFormat="1" applyAlignment="1">
      <alignment horizontal="right" vertical="top" wrapText="1"/>
    </xf>
    <xf numFmtId="169" fontId="0" fillId="0" borderId="0" xfId="0" applyNumberFormat="1"/>
    <xf numFmtId="170" fontId="0" fillId="0" borderId="0" xfId="0" applyNumberFormat="1"/>
    <xf numFmtId="0" fontId="0" fillId="0" borderId="0" xfId="0"/>
    <xf numFmtId="2" fontId="24" fillId="0" borderId="0" xfId="0" applyNumberFormat="1" applyFont="1"/>
    <xf numFmtId="2" fontId="23" fillId="0" borderId="0" xfId="0" applyNumberFormat="1" applyFont="1"/>
    <xf numFmtId="0" fontId="0" fillId="0" borderId="0" xfId="0" applyAlignment="1">
      <alignment vertical="center"/>
    </xf>
    <xf numFmtId="2" fontId="0" fillId="0" borderId="0" xfId="0" applyNumberFormat="1" applyAlignment="1">
      <alignment vertical="center"/>
    </xf>
    <xf numFmtId="11" fontId="0" fillId="0" borderId="0" xfId="0" applyNumberFormat="1" applyAlignment="1">
      <alignment vertical="center"/>
    </xf>
    <xf numFmtId="167" fontId="0" fillId="0" borderId="0" xfId="0" applyNumberFormat="1" applyAlignment="1">
      <alignment vertical="center"/>
    </xf>
    <xf numFmtId="1" fontId="0" fillId="0" borderId="0" xfId="0" applyNumberFormat="1" applyAlignment="1">
      <alignment vertical="center"/>
    </xf>
    <xf numFmtId="2" fontId="0" fillId="0" borderId="0" xfId="0" applyNumberFormat="1" applyAlignment="1">
      <alignment vertical="center" wrapText="1"/>
    </xf>
    <xf numFmtId="165" fontId="0" fillId="0" borderId="0" xfId="0" applyNumberFormat="1" applyAlignment="1">
      <alignment vertical="center"/>
    </xf>
    <xf numFmtId="4" fontId="0" fillId="0" borderId="0" xfId="0" applyNumberFormat="1" applyAlignment="1">
      <alignment vertical="center"/>
    </xf>
    <xf numFmtId="3" fontId="0" fillId="0" borderId="0" xfId="0" applyNumberFormat="1" applyAlignment="1">
      <alignment vertical="center"/>
    </xf>
    <xf numFmtId="0" fontId="0" fillId="0" borderId="0" xfId="0" applyNumberFormat="1" applyAlignment="1">
      <alignment horizontal="right" vertical="center"/>
    </xf>
    <xf numFmtId="2" fontId="0" fillId="0" borderId="0" xfId="0" applyNumberFormat="1" applyFont="1" applyAlignment="1">
      <alignment horizontal="left" vertical="center" wrapText="1"/>
    </xf>
    <xf numFmtId="9" fontId="0" fillId="0" borderId="0" xfId="3" applyFont="1"/>
  </cellXfs>
  <cellStyles count="46">
    <cellStyle name="20% - Accent1" xfId="23" builtinId="30" customBuiltin="1"/>
    <cellStyle name="20% - Accent2" xfId="27" builtinId="34" customBuiltin="1"/>
    <cellStyle name="20% - Accent3" xfId="31" builtinId="38" customBuiltin="1"/>
    <cellStyle name="20% - Accent4" xfId="35" builtinId="42" customBuiltin="1"/>
    <cellStyle name="20% - Accent5" xfId="39" builtinId="46" customBuiltin="1"/>
    <cellStyle name="20% - Accent6" xfId="43" builtinId="50" customBuiltin="1"/>
    <cellStyle name="40% - Accent1" xfId="24" builtinId="31" customBuiltin="1"/>
    <cellStyle name="40% - Accent2" xfId="28" builtinId="35" customBuiltin="1"/>
    <cellStyle name="40% - Accent3" xfId="32" builtinId="39" customBuiltin="1"/>
    <cellStyle name="40% - Accent4" xfId="36" builtinId="43" customBuiltin="1"/>
    <cellStyle name="40% - Accent5" xfId="40" builtinId="47" customBuiltin="1"/>
    <cellStyle name="40% - Accent6" xfId="44" builtinId="51" customBuiltin="1"/>
    <cellStyle name="60% - Accent1" xfId="25" builtinId="32" customBuiltin="1"/>
    <cellStyle name="60% - Accent2" xfId="29" builtinId="36" customBuiltin="1"/>
    <cellStyle name="60% - Accent3" xfId="33" builtinId="40" customBuiltin="1"/>
    <cellStyle name="60% - Accent4" xfId="37" builtinId="44" customBuiltin="1"/>
    <cellStyle name="60% - Accent5" xfId="41" builtinId="48" customBuiltin="1"/>
    <cellStyle name="60% - Accent6" xfId="45" builtinId="52" customBuiltin="1"/>
    <cellStyle name="Accent1" xfId="22" builtinId="29" customBuiltin="1"/>
    <cellStyle name="Accent2" xfId="26" builtinId="33" customBuiltin="1"/>
    <cellStyle name="Accent3" xfId="30" builtinId="37" customBuiltin="1"/>
    <cellStyle name="Accent4" xfId="34" builtinId="41" customBuiltin="1"/>
    <cellStyle name="Accent5" xfId="38" builtinId="45" customBuiltin="1"/>
    <cellStyle name="Accent6" xfId="42" builtinId="49" customBuiltin="1"/>
    <cellStyle name="Bad" xfId="11" builtinId="27" customBuiltin="1"/>
    <cellStyle name="Calculation" xfId="15" builtinId="22" customBuiltin="1"/>
    <cellStyle name="Check Cell" xfId="17" builtinId="23" customBuiltin="1"/>
    <cellStyle name="Explanatory Text" xfId="20" builtinId="53" customBuiltin="1"/>
    <cellStyle name="Good" xfId="10" builtinId="26" customBuiltin="1"/>
    <cellStyle name="Heading 1" xfId="6" builtinId="16" customBuiltin="1"/>
    <cellStyle name="Heading 2" xfId="7" builtinId="17" customBuiltin="1"/>
    <cellStyle name="Heading 3" xfId="8" builtinId="18" customBuiltin="1"/>
    <cellStyle name="Heading 4" xfId="9" builtinId="19" customBuiltin="1"/>
    <cellStyle name="Input" xfId="13" builtinId="20" customBuiltin="1"/>
    <cellStyle name="Linked Cell" xfId="16" builtinId="24" customBuiltin="1"/>
    <cellStyle name="Neutral" xfId="12" builtinId="28" customBuiltin="1"/>
    <cellStyle name="Normal" xfId="0" builtinId="0"/>
    <cellStyle name="Normal 2" xfId="1" xr:uid="{00000000-0005-0000-0000-000026000000}"/>
    <cellStyle name="Normal 3" xfId="2" xr:uid="{00000000-0005-0000-0000-000027000000}"/>
    <cellStyle name="Normal 4" xfId="4" xr:uid="{00000000-0005-0000-0000-000028000000}"/>
    <cellStyle name="Note" xfId="19" builtinId="10" customBuiltin="1"/>
    <cellStyle name="Output" xfId="14" builtinId="21" customBuiltin="1"/>
    <cellStyle name="Percent" xfId="3" builtinId="5"/>
    <cellStyle name="Title" xfId="5" builtinId="15" customBuiltin="1"/>
    <cellStyle name="Total" xfId="21" builtinId="25" customBuiltin="1"/>
    <cellStyle name="Warning Text" xfId="18" builtinId="11" customBuiltin="1"/>
  </cellStyles>
  <dxfs count="0"/>
  <tableStyles count="0" defaultTableStyle="TableStyleMedium2" defaultPivotStyle="PivotStyleLight16"/>
  <colors>
    <mruColors>
      <color rgb="FF000000"/>
      <color rgb="FFE7C6C6"/>
      <color rgb="FFFF00FF"/>
      <color rgb="FFFF0000"/>
      <color rgb="FF00FFFF"/>
      <color rgb="FF00FF0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Andromeda!$L$2</c:f>
          <c:strCache>
            <c:ptCount val="1"/>
            <c:pt idx="0">
              <c:v>Andromeda</c:v>
            </c:pt>
          </c:strCache>
        </c:strRef>
      </c:tx>
      <c:layout>
        <c:manualLayout>
          <c:xMode val="edge"/>
          <c:yMode val="edge"/>
          <c:x val="0.60073572834645683"/>
          <c:y val="0.74721038310578158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128987121449113"/>
          <c:y val="4.1018518518518517E-2"/>
          <c:w val="0.7891318770842658"/>
          <c:h val="0.8190441819772528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Andromeda!$I$8</c:f>
              <c:strCache>
                <c:ptCount val="1"/>
                <c:pt idx="0">
                  <c:v>Observed Velocity
(km)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Andromeda!$A$9:$A$106</c:f>
              <c:numCache>
                <c:formatCode>General</c:formatCode>
                <c:ptCount val="98"/>
                <c:pt idx="0">
                  <c:v>1.1399999999999999</c:v>
                </c:pt>
                <c:pt idx="1">
                  <c:v>1.52</c:v>
                </c:pt>
                <c:pt idx="2">
                  <c:v>1.9</c:v>
                </c:pt>
                <c:pt idx="3">
                  <c:v>2.2799999999999998</c:v>
                </c:pt>
                <c:pt idx="4">
                  <c:v>2.66</c:v>
                </c:pt>
                <c:pt idx="5">
                  <c:v>3.04</c:v>
                </c:pt>
                <c:pt idx="6">
                  <c:v>3.43</c:v>
                </c:pt>
                <c:pt idx="7">
                  <c:v>3.81</c:v>
                </c:pt>
                <c:pt idx="8">
                  <c:v>4.1900000000000004</c:v>
                </c:pt>
                <c:pt idx="9">
                  <c:v>4.57</c:v>
                </c:pt>
                <c:pt idx="10">
                  <c:v>4.95</c:v>
                </c:pt>
                <c:pt idx="11">
                  <c:v>5.33</c:v>
                </c:pt>
                <c:pt idx="12">
                  <c:v>5.71</c:v>
                </c:pt>
                <c:pt idx="13">
                  <c:v>6.09</c:v>
                </c:pt>
                <c:pt idx="14">
                  <c:v>6.47</c:v>
                </c:pt>
                <c:pt idx="15">
                  <c:v>6.85</c:v>
                </c:pt>
                <c:pt idx="16">
                  <c:v>7.23</c:v>
                </c:pt>
                <c:pt idx="17">
                  <c:v>7.61</c:v>
                </c:pt>
                <c:pt idx="18">
                  <c:v>7.99</c:v>
                </c:pt>
                <c:pt idx="19">
                  <c:v>8.3699999999999992</c:v>
                </c:pt>
                <c:pt idx="20">
                  <c:v>8.75</c:v>
                </c:pt>
                <c:pt idx="21">
                  <c:v>9.1300000000000008</c:v>
                </c:pt>
                <c:pt idx="22">
                  <c:v>9.51</c:v>
                </c:pt>
                <c:pt idx="23">
                  <c:v>9.9</c:v>
                </c:pt>
                <c:pt idx="24">
                  <c:v>10.28</c:v>
                </c:pt>
                <c:pt idx="25">
                  <c:v>10.66</c:v>
                </c:pt>
                <c:pt idx="26">
                  <c:v>11.04</c:v>
                </c:pt>
                <c:pt idx="27">
                  <c:v>11.42</c:v>
                </c:pt>
                <c:pt idx="28">
                  <c:v>11.8</c:v>
                </c:pt>
                <c:pt idx="29">
                  <c:v>12.18</c:v>
                </c:pt>
                <c:pt idx="30">
                  <c:v>12.56</c:v>
                </c:pt>
                <c:pt idx="31">
                  <c:v>12.94</c:v>
                </c:pt>
                <c:pt idx="32">
                  <c:v>13.32</c:v>
                </c:pt>
                <c:pt idx="33">
                  <c:v>13.7</c:v>
                </c:pt>
                <c:pt idx="34">
                  <c:v>14.08</c:v>
                </c:pt>
                <c:pt idx="35">
                  <c:v>14.46</c:v>
                </c:pt>
                <c:pt idx="36">
                  <c:v>14.84</c:v>
                </c:pt>
                <c:pt idx="37">
                  <c:v>15.23</c:v>
                </c:pt>
                <c:pt idx="38">
                  <c:v>15.61</c:v>
                </c:pt>
                <c:pt idx="39">
                  <c:v>15.99</c:v>
                </c:pt>
                <c:pt idx="40">
                  <c:v>16.37</c:v>
                </c:pt>
                <c:pt idx="41">
                  <c:v>16.75</c:v>
                </c:pt>
                <c:pt idx="42">
                  <c:v>17.13</c:v>
                </c:pt>
                <c:pt idx="43">
                  <c:v>17.510000000000002</c:v>
                </c:pt>
                <c:pt idx="44">
                  <c:v>17.89</c:v>
                </c:pt>
                <c:pt idx="45">
                  <c:v>18.27</c:v>
                </c:pt>
                <c:pt idx="46">
                  <c:v>18.649999999999999</c:v>
                </c:pt>
                <c:pt idx="47">
                  <c:v>19.03</c:v>
                </c:pt>
                <c:pt idx="48">
                  <c:v>19.41</c:v>
                </c:pt>
                <c:pt idx="49">
                  <c:v>19.79</c:v>
                </c:pt>
                <c:pt idx="50">
                  <c:v>20.18</c:v>
                </c:pt>
                <c:pt idx="51">
                  <c:v>20.56</c:v>
                </c:pt>
                <c:pt idx="52">
                  <c:v>20.94</c:v>
                </c:pt>
                <c:pt idx="53">
                  <c:v>21.32</c:v>
                </c:pt>
                <c:pt idx="54">
                  <c:v>21.7</c:v>
                </c:pt>
                <c:pt idx="55">
                  <c:v>22.08</c:v>
                </c:pt>
                <c:pt idx="56">
                  <c:v>22.46</c:v>
                </c:pt>
                <c:pt idx="57">
                  <c:v>22.84</c:v>
                </c:pt>
                <c:pt idx="58">
                  <c:v>23.22</c:v>
                </c:pt>
                <c:pt idx="59">
                  <c:v>23.6</c:v>
                </c:pt>
                <c:pt idx="60">
                  <c:v>23.98</c:v>
                </c:pt>
                <c:pt idx="61">
                  <c:v>24.36</c:v>
                </c:pt>
                <c:pt idx="62">
                  <c:v>24.75</c:v>
                </c:pt>
                <c:pt idx="63">
                  <c:v>25.13</c:v>
                </c:pt>
                <c:pt idx="64">
                  <c:v>25.51</c:v>
                </c:pt>
                <c:pt idx="65">
                  <c:v>25.89</c:v>
                </c:pt>
                <c:pt idx="66">
                  <c:v>26.27</c:v>
                </c:pt>
                <c:pt idx="67">
                  <c:v>26.65</c:v>
                </c:pt>
                <c:pt idx="68">
                  <c:v>27.03</c:v>
                </c:pt>
                <c:pt idx="69">
                  <c:v>27.41</c:v>
                </c:pt>
                <c:pt idx="70">
                  <c:v>27.79</c:v>
                </c:pt>
                <c:pt idx="71">
                  <c:v>28.17</c:v>
                </c:pt>
                <c:pt idx="72">
                  <c:v>28.56</c:v>
                </c:pt>
                <c:pt idx="73">
                  <c:v>28.94</c:v>
                </c:pt>
                <c:pt idx="74">
                  <c:v>29.32</c:v>
                </c:pt>
                <c:pt idx="75">
                  <c:v>29.7</c:v>
                </c:pt>
                <c:pt idx="76">
                  <c:v>30.08</c:v>
                </c:pt>
                <c:pt idx="77">
                  <c:v>30.46</c:v>
                </c:pt>
                <c:pt idx="78">
                  <c:v>30.84</c:v>
                </c:pt>
                <c:pt idx="79">
                  <c:v>31.22</c:v>
                </c:pt>
                <c:pt idx="80">
                  <c:v>31.61</c:v>
                </c:pt>
                <c:pt idx="81">
                  <c:v>31.99</c:v>
                </c:pt>
                <c:pt idx="82">
                  <c:v>32.369999999999997</c:v>
                </c:pt>
                <c:pt idx="83">
                  <c:v>32.75</c:v>
                </c:pt>
                <c:pt idx="84">
                  <c:v>33.130000000000003</c:v>
                </c:pt>
                <c:pt idx="85">
                  <c:v>33.51</c:v>
                </c:pt>
                <c:pt idx="86">
                  <c:v>33.89</c:v>
                </c:pt>
                <c:pt idx="87">
                  <c:v>34.270000000000003</c:v>
                </c:pt>
                <c:pt idx="88">
                  <c:v>34.659999999999997</c:v>
                </c:pt>
                <c:pt idx="89">
                  <c:v>35.04</c:v>
                </c:pt>
                <c:pt idx="90">
                  <c:v>35.42</c:v>
                </c:pt>
                <c:pt idx="91">
                  <c:v>35.799999999999997</c:v>
                </c:pt>
                <c:pt idx="92">
                  <c:v>36.18</c:v>
                </c:pt>
                <c:pt idx="93">
                  <c:v>36.56</c:v>
                </c:pt>
                <c:pt idx="94">
                  <c:v>36.94</c:v>
                </c:pt>
                <c:pt idx="95">
                  <c:v>37.32</c:v>
                </c:pt>
                <c:pt idx="96">
                  <c:v>37.71</c:v>
                </c:pt>
                <c:pt idx="97">
                  <c:v>38.090000000000003</c:v>
                </c:pt>
              </c:numCache>
            </c:numRef>
          </c:xVal>
          <c:yVal>
            <c:numRef>
              <c:f>Andromeda!$I$9:$I$106</c:f>
              <c:numCache>
                <c:formatCode>0.00</c:formatCode>
                <c:ptCount val="98"/>
                <c:pt idx="0">
                  <c:v>336.2</c:v>
                </c:pt>
                <c:pt idx="1">
                  <c:v>324.60000000000002</c:v>
                </c:pt>
                <c:pt idx="2">
                  <c:v>339</c:v>
                </c:pt>
                <c:pt idx="3">
                  <c:v>243.6</c:v>
                </c:pt>
                <c:pt idx="4">
                  <c:v>235.2</c:v>
                </c:pt>
                <c:pt idx="5">
                  <c:v>238.9</c:v>
                </c:pt>
                <c:pt idx="6">
                  <c:v>239.3</c:v>
                </c:pt>
                <c:pt idx="7">
                  <c:v>226.3</c:v>
                </c:pt>
                <c:pt idx="8">
                  <c:v>202.6</c:v>
                </c:pt>
                <c:pt idx="9">
                  <c:v>207.3</c:v>
                </c:pt>
                <c:pt idx="10">
                  <c:v>202.5</c:v>
                </c:pt>
                <c:pt idx="11">
                  <c:v>208.9</c:v>
                </c:pt>
                <c:pt idx="12">
                  <c:v>221.6</c:v>
                </c:pt>
                <c:pt idx="13">
                  <c:v>232.2</c:v>
                </c:pt>
                <c:pt idx="14">
                  <c:v>237.6</c:v>
                </c:pt>
                <c:pt idx="15">
                  <c:v>239.8</c:v>
                </c:pt>
                <c:pt idx="16">
                  <c:v>235.6</c:v>
                </c:pt>
                <c:pt idx="17">
                  <c:v>241.7</c:v>
                </c:pt>
                <c:pt idx="18">
                  <c:v>244.3</c:v>
                </c:pt>
                <c:pt idx="19">
                  <c:v>248.8</c:v>
                </c:pt>
                <c:pt idx="20">
                  <c:v>251.8</c:v>
                </c:pt>
                <c:pt idx="21">
                  <c:v>253</c:v>
                </c:pt>
                <c:pt idx="22">
                  <c:v>258.8</c:v>
                </c:pt>
                <c:pt idx="23">
                  <c:v>259</c:v>
                </c:pt>
                <c:pt idx="24">
                  <c:v>262.2</c:v>
                </c:pt>
                <c:pt idx="25">
                  <c:v>266.8</c:v>
                </c:pt>
                <c:pt idx="26">
                  <c:v>266.8</c:v>
                </c:pt>
                <c:pt idx="27">
                  <c:v>265.89999999999998</c:v>
                </c:pt>
                <c:pt idx="28">
                  <c:v>264.39999999999998</c:v>
                </c:pt>
                <c:pt idx="29">
                  <c:v>264.7</c:v>
                </c:pt>
                <c:pt idx="30">
                  <c:v>265.3</c:v>
                </c:pt>
                <c:pt idx="31">
                  <c:v>265.2</c:v>
                </c:pt>
                <c:pt idx="32">
                  <c:v>262</c:v>
                </c:pt>
                <c:pt idx="33">
                  <c:v>260.8</c:v>
                </c:pt>
                <c:pt idx="34">
                  <c:v>259.2</c:v>
                </c:pt>
                <c:pt idx="35">
                  <c:v>258.10000000000002</c:v>
                </c:pt>
                <c:pt idx="36">
                  <c:v>258.39999999999998</c:v>
                </c:pt>
                <c:pt idx="37">
                  <c:v>259.2</c:v>
                </c:pt>
                <c:pt idx="38">
                  <c:v>262.7</c:v>
                </c:pt>
                <c:pt idx="39">
                  <c:v>266.10000000000002</c:v>
                </c:pt>
                <c:pt idx="40">
                  <c:v>270</c:v>
                </c:pt>
                <c:pt idx="41">
                  <c:v>269.8</c:v>
                </c:pt>
                <c:pt idx="42">
                  <c:v>269.10000000000002</c:v>
                </c:pt>
                <c:pt idx="43">
                  <c:v>268.5</c:v>
                </c:pt>
                <c:pt idx="44">
                  <c:v>263</c:v>
                </c:pt>
                <c:pt idx="45">
                  <c:v>257.10000000000002</c:v>
                </c:pt>
                <c:pt idx="46">
                  <c:v>254.1</c:v>
                </c:pt>
                <c:pt idx="47">
                  <c:v>251.9</c:v>
                </c:pt>
                <c:pt idx="48">
                  <c:v>249.5</c:v>
                </c:pt>
                <c:pt idx="49">
                  <c:v>245.7</c:v>
                </c:pt>
                <c:pt idx="50">
                  <c:v>243.7</c:v>
                </c:pt>
                <c:pt idx="51">
                  <c:v>245.9</c:v>
                </c:pt>
                <c:pt idx="52">
                  <c:v>242.3</c:v>
                </c:pt>
                <c:pt idx="53">
                  <c:v>239.2</c:v>
                </c:pt>
                <c:pt idx="54">
                  <c:v>239.5</c:v>
                </c:pt>
                <c:pt idx="55">
                  <c:v>236.1</c:v>
                </c:pt>
                <c:pt idx="56">
                  <c:v>233.8</c:v>
                </c:pt>
                <c:pt idx="57">
                  <c:v>233.1</c:v>
                </c:pt>
                <c:pt idx="58">
                  <c:v>230.1</c:v>
                </c:pt>
                <c:pt idx="59">
                  <c:v>232.1</c:v>
                </c:pt>
                <c:pt idx="60">
                  <c:v>228.7</c:v>
                </c:pt>
                <c:pt idx="61">
                  <c:v>229.1</c:v>
                </c:pt>
                <c:pt idx="62">
                  <c:v>227.9</c:v>
                </c:pt>
                <c:pt idx="63">
                  <c:v>226.9</c:v>
                </c:pt>
                <c:pt idx="64">
                  <c:v>225.1</c:v>
                </c:pt>
                <c:pt idx="65">
                  <c:v>225.4</c:v>
                </c:pt>
                <c:pt idx="66">
                  <c:v>230.3</c:v>
                </c:pt>
                <c:pt idx="67">
                  <c:v>229</c:v>
                </c:pt>
                <c:pt idx="68">
                  <c:v>229.9</c:v>
                </c:pt>
                <c:pt idx="69">
                  <c:v>230.1</c:v>
                </c:pt>
                <c:pt idx="70">
                  <c:v>229.8</c:v>
                </c:pt>
                <c:pt idx="71">
                  <c:v>230.4</c:v>
                </c:pt>
                <c:pt idx="72">
                  <c:v>230.9</c:v>
                </c:pt>
                <c:pt idx="73">
                  <c:v>229.8</c:v>
                </c:pt>
                <c:pt idx="74">
                  <c:v>228.8</c:v>
                </c:pt>
                <c:pt idx="75">
                  <c:v>238.3</c:v>
                </c:pt>
                <c:pt idx="76">
                  <c:v>243.6</c:v>
                </c:pt>
                <c:pt idx="77">
                  <c:v>247.3</c:v>
                </c:pt>
                <c:pt idx="78">
                  <c:v>247.8</c:v>
                </c:pt>
                <c:pt idx="79">
                  <c:v>248.4</c:v>
                </c:pt>
                <c:pt idx="80">
                  <c:v>248.1</c:v>
                </c:pt>
                <c:pt idx="81">
                  <c:v>244.5</c:v>
                </c:pt>
                <c:pt idx="82">
                  <c:v>244.4</c:v>
                </c:pt>
                <c:pt idx="83">
                  <c:v>241.7</c:v>
                </c:pt>
                <c:pt idx="84">
                  <c:v>237.7</c:v>
                </c:pt>
                <c:pt idx="85">
                  <c:v>237.6</c:v>
                </c:pt>
                <c:pt idx="86">
                  <c:v>244.9</c:v>
                </c:pt>
                <c:pt idx="87">
                  <c:v>247.9</c:v>
                </c:pt>
                <c:pt idx="88">
                  <c:v>256.3</c:v>
                </c:pt>
                <c:pt idx="89">
                  <c:v>253.5</c:v>
                </c:pt>
                <c:pt idx="90">
                  <c:v>244.3</c:v>
                </c:pt>
                <c:pt idx="91">
                  <c:v>249.3</c:v>
                </c:pt>
                <c:pt idx="92">
                  <c:v>255.7</c:v>
                </c:pt>
                <c:pt idx="93">
                  <c:v>255</c:v>
                </c:pt>
                <c:pt idx="94">
                  <c:v>271.10000000000002</c:v>
                </c:pt>
                <c:pt idx="95">
                  <c:v>269.8</c:v>
                </c:pt>
                <c:pt idx="96">
                  <c:v>258.2</c:v>
                </c:pt>
                <c:pt idx="97">
                  <c:v>275.10000000000002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34D-484B-B75F-CBFDA06B0D64}"/>
            </c:ext>
          </c:extLst>
        </c:ser>
        <c:ser>
          <c:idx val="1"/>
          <c:order val="1"/>
          <c:tx>
            <c:strRef>
              <c:f>Andromeda!$K$8</c:f>
              <c:strCache>
                <c:ptCount val="1"/>
                <c:pt idx="0">
                  <c:v>Model Velocity
(km)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Andromeda!$A$9:$A$106</c:f>
              <c:numCache>
                <c:formatCode>General</c:formatCode>
                <c:ptCount val="98"/>
                <c:pt idx="0">
                  <c:v>1.1399999999999999</c:v>
                </c:pt>
                <c:pt idx="1">
                  <c:v>1.52</c:v>
                </c:pt>
                <c:pt idx="2">
                  <c:v>1.9</c:v>
                </c:pt>
                <c:pt idx="3">
                  <c:v>2.2799999999999998</c:v>
                </c:pt>
                <c:pt idx="4">
                  <c:v>2.66</c:v>
                </c:pt>
                <c:pt idx="5">
                  <c:v>3.04</c:v>
                </c:pt>
                <c:pt idx="6">
                  <c:v>3.43</c:v>
                </c:pt>
                <c:pt idx="7">
                  <c:v>3.81</c:v>
                </c:pt>
                <c:pt idx="8">
                  <c:v>4.1900000000000004</c:v>
                </c:pt>
                <c:pt idx="9">
                  <c:v>4.57</c:v>
                </c:pt>
                <c:pt idx="10">
                  <c:v>4.95</c:v>
                </c:pt>
                <c:pt idx="11">
                  <c:v>5.33</c:v>
                </c:pt>
                <c:pt idx="12">
                  <c:v>5.71</c:v>
                </c:pt>
                <c:pt idx="13">
                  <c:v>6.09</c:v>
                </c:pt>
                <c:pt idx="14">
                  <c:v>6.47</c:v>
                </c:pt>
                <c:pt idx="15">
                  <c:v>6.85</c:v>
                </c:pt>
                <c:pt idx="16">
                  <c:v>7.23</c:v>
                </c:pt>
                <c:pt idx="17">
                  <c:v>7.61</c:v>
                </c:pt>
                <c:pt idx="18">
                  <c:v>7.99</c:v>
                </c:pt>
                <c:pt idx="19">
                  <c:v>8.3699999999999992</c:v>
                </c:pt>
                <c:pt idx="20">
                  <c:v>8.75</c:v>
                </c:pt>
                <c:pt idx="21">
                  <c:v>9.1300000000000008</c:v>
                </c:pt>
                <c:pt idx="22">
                  <c:v>9.51</c:v>
                </c:pt>
                <c:pt idx="23">
                  <c:v>9.9</c:v>
                </c:pt>
                <c:pt idx="24">
                  <c:v>10.28</c:v>
                </c:pt>
                <c:pt idx="25">
                  <c:v>10.66</c:v>
                </c:pt>
                <c:pt idx="26">
                  <c:v>11.04</c:v>
                </c:pt>
                <c:pt idx="27">
                  <c:v>11.42</c:v>
                </c:pt>
                <c:pt idx="28">
                  <c:v>11.8</c:v>
                </c:pt>
                <c:pt idx="29">
                  <c:v>12.18</c:v>
                </c:pt>
                <c:pt idx="30">
                  <c:v>12.56</c:v>
                </c:pt>
                <c:pt idx="31">
                  <c:v>12.94</c:v>
                </c:pt>
                <c:pt idx="32">
                  <c:v>13.32</c:v>
                </c:pt>
                <c:pt idx="33">
                  <c:v>13.7</c:v>
                </c:pt>
                <c:pt idx="34">
                  <c:v>14.08</c:v>
                </c:pt>
                <c:pt idx="35">
                  <c:v>14.46</c:v>
                </c:pt>
                <c:pt idx="36">
                  <c:v>14.84</c:v>
                </c:pt>
                <c:pt idx="37">
                  <c:v>15.23</c:v>
                </c:pt>
                <c:pt idx="38">
                  <c:v>15.61</c:v>
                </c:pt>
                <c:pt idx="39">
                  <c:v>15.99</c:v>
                </c:pt>
                <c:pt idx="40">
                  <c:v>16.37</c:v>
                </c:pt>
                <c:pt idx="41">
                  <c:v>16.75</c:v>
                </c:pt>
                <c:pt idx="42">
                  <c:v>17.13</c:v>
                </c:pt>
                <c:pt idx="43">
                  <c:v>17.510000000000002</c:v>
                </c:pt>
                <c:pt idx="44">
                  <c:v>17.89</c:v>
                </c:pt>
                <c:pt idx="45">
                  <c:v>18.27</c:v>
                </c:pt>
                <c:pt idx="46">
                  <c:v>18.649999999999999</c:v>
                </c:pt>
                <c:pt idx="47">
                  <c:v>19.03</c:v>
                </c:pt>
                <c:pt idx="48">
                  <c:v>19.41</c:v>
                </c:pt>
                <c:pt idx="49">
                  <c:v>19.79</c:v>
                </c:pt>
                <c:pt idx="50">
                  <c:v>20.18</c:v>
                </c:pt>
                <c:pt idx="51">
                  <c:v>20.56</c:v>
                </c:pt>
                <c:pt idx="52">
                  <c:v>20.94</c:v>
                </c:pt>
                <c:pt idx="53">
                  <c:v>21.32</c:v>
                </c:pt>
                <c:pt idx="54">
                  <c:v>21.7</c:v>
                </c:pt>
                <c:pt idx="55">
                  <c:v>22.08</c:v>
                </c:pt>
                <c:pt idx="56">
                  <c:v>22.46</c:v>
                </c:pt>
                <c:pt idx="57">
                  <c:v>22.84</c:v>
                </c:pt>
                <c:pt idx="58">
                  <c:v>23.22</c:v>
                </c:pt>
                <c:pt idx="59">
                  <c:v>23.6</c:v>
                </c:pt>
                <c:pt idx="60">
                  <c:v>23.98</c:v>
                </c:pt>
                <c:pt idx="61">
                  <c:v>24.36</c:v>
                </c:pt>
                <c:pt idx="62">
                  <c:v>24.75</c:v>
                </c:pt>
                <c:pt idx="63">
                  <c:v>25.13</c:v>
                </c:pt>
                <c:pt idx="64">
                  <c:v>25.51</c:v>
                </c:pt>
                <c:pt idx="65">
                  <c:v>25.89</c:v>
                </c:pt>
                <c:pt idx="66">
                  <c:v>26.27</c:v>
                </c:pt>
                <c:pt idx="67">
                  <c:v>26.65</c:v>
                </c:pt>
                <c:pt idx="68">
                  <c:v>27.03</c:v>
                </c:pt>
                <c:pt idx="69">
                  <c:v>27.41</c:v>
                </c:pt>
                <c:pt idx="70">
                  <c:v>27.79</c:v>
                </c:pt>
                <c:pt idx="71">
                  <c:v>28.17</c:v>
                </c:pt>
                <c:pt idx="72">
                  <c:v>28.56</c:v>
                </c:pt>
                <c:pt idx="73">
                  <c:v>28.94</c:v>
                </c:pt>
                <c:pt idx="74">
                  <c:v>29.32</c:v>
                </c:pt>
                <c:pt idx="75">
                  <c:v>29.7</c:v>
                </c:pt>
                <c:pt idx="76">
                  <c:v>30.08</c:v>
                </c:pt>
                <c:pt idx="77">
                  <c:v>30.46</c:v>
                </c:pt>
                <c:pt idx="78">
                  <c:v>30.84</c:v>
                </c:pt>
                <c:pt idx="79">
                  <c:v>31.22</c:v>
                </c:pt>
                <c:pt idx="80">
                  <c:v>31.61</c:v>
                </c:pt>
                <c:pt idx="81">
                  <c:v>31.99</c:v>
                </c:pt>
                <c:pt idx="82">
                  <c:v>32.369999999999997</c:v>
                </c:pt>
                <c:pt idx="83">
                  <c:v>32.75</c:v>
                </c:pt>
                <c:pt idx="84">
                  <c:v>33.130000000000003</c:v>
                </c:pt>
                <c:pt idx="85">
                  <c:v>33.51</c:v>
                </c:pt>
                <c:pt idx="86">
                  <c:v>33.89</c:v>
                </c:pt>
                <c:pt idx="87">
                  <c:v>34.270000000000003</c:v>
                </c:pt>
                <c:pt idx="88">
                  <c:v>34.659999999999997</c:v>
                </c:pt>
                <c:pt idx="89">
                  <c:v>35.04</c:v>
                </c:pt>
                <c:pt idx="90">
                  <c:v>35.42</c:v>
                </c:pt>
                <c:pt idx="91">
                  <c:v>35.799999999999997</c:v>
                </c:pt>
                <c:pt idx="92">
                  <c:v>36.18</c:v>
                </c:pt>
                <c:pt idx="93">
                  <c:v>36.56</c:v>
                </c:pt>
                <c:pt idx="94">
                  <c:v>36.94</c:v>
                </c:pt>
                <c:pt idx="95">
                  <c:v>37.32</c:v>
                </c:pt>
                <c:pt idx="96">
                  <c:v>37.71</c:v>
                </c:pt>
                <c:pt idx="97">
                  <c:v>38.090000000000003</c:v>
                </c:pt>
              </c:numCache>
            </c:numRef>
          </c:xVal>
          <c:yVal>
            <c:numRef>
              <c:f>Andromeda!$K$9:$K$106</c:f>
              <c:numCache>
                <c:formatCode>0.0</c:formatCode>
                <c:ptCount val="98"/>
                <c:pt idx="0">
                  <c:v>163.32498329616436</c:v>
                </c:pt>
                <c:pt idx="1">
                  <c:v>182.23785194760862</c:v>
                </c:pt>
                <c:pt idx="2">
                  <c:v>196.98345380966509</c:v>
                </c:pt>
                <c:pt idx="3">
                  <c:v>208.72768181563771</c:v>
                </c:pt>
                <c:pt idx="4">
                  <c:v>218.19282338531079</c:v>
                </c:pt>
                <c:pt idx="5">
                  <c:v>225.86785680713461</c:v>
                </c:pt>
                <c:pt idx="6">
                  <c:v>232.25150457824301</c:v>
                </c:pt>
                <c:pt idx="7">
                  <c:v>237.28502887620726</c:v>
                </c:pt>
                <c:pt idx="8">
                  <c:v>241.35259587970916</c:v>
                </c:pt>
                <c:pt idx="9">
                  <c:v>244.61532627576594</c:v>
                </c:pt>
                <c:pt idx="10">
                  <c:v>247.20357032078448</c:v>
                </c:pt>
                <c:pt idx="11">
                  <c:v>249.22436541936113</c:v>
                </c:pt>
                <c:pt idx="12">
                  <c:v>250.76665925770644</c:v>
                </c:pt>
                <c:pt idx="13">
                  <c:v>251.90508120434765</c:v>
                </c:pt>
                <c:pt idx="14">
                  <c:v>252.70273693572486</c:v>
                </c:pt>
                <c:pt idx="15">
                  <c:v>253.21332587055934</c:v>
                </c:pt>
                <c:pt idx="16">
                  <c:v>253.48277676878786</c:v>
                </c:pt>
                <c:pt idx="17">
                  <c:v>253.55053262106878</c:v>
                </c:pt>
                <c:pt idx="18">
                  <c:v>253.45057510448126</c:v>
                </c:pt>
                <c:pt idx="19">
                  <c:v>253.21225216734064</c:v>
                </c:pt>
                <c:pt idx="20">
                  <c:v>252.86095440242107</c:v>
                </c:pt>
                <c:pt idx="21">
                  <c:v>252.41867360113426</c:v>
                </c:pt>
                <c:pt idx="22">
                  <c:v>251.90446830850672</c:v>
                </c:pt>
                <c:pt idx="23">
                  <c:v>251.31925203815356</c:v>
                </c:pt>
                <c:pt idx="24">
                  <c:v>250.70763022486796</c:v>
                </c:pt>
                <c:pt idx="25">
                  <c:v>250.06758604508735</c:v>
                </c:pt>
                <c:pt idx="26">
                  <c:v>249.40976966961134</c:v>
                </c:pt>
                <c:pt idx="27">
                  <c:v>248.74335909054309</c:v>
                </c:pt>
                <c:pt idx="28">
                  <c:v>248.07624033367955</c:v>
                </c:pt>
                <c:pt idx="29">
                  <c:v>247.41516426451565</c:v>
                </c:pt>
                <c:pt idx="30">
                  <c:v>246.76588354495539</c:v>
                </c:pt>
                <c:pt idx="31">
                  <c:v>246.13327265274705</c:v>
                </c:pt>
                <c:pt idx="32">
                  <c:v>245.52143336525006</c:v>
                </c:pt>
                <c:pt idx="33">
                  <c:v>244.93378770213911</c:v>
                </c:pt>
                <c:pt idx="34">
                  <c:v>244.37315999474168</c:v>
                </c:pt>
                <c:pt idx="35">
                  <c:v>243.84184948532297</c:v>
                </c:pt>
                <c:pt idx="36">
                  <c:v>243.3416946444236</c:v>
                </c:pt>
                <c:pt idx="37">
                  <c:v>242.86227658436434</c:v>
                </c:pt>
                <c:pt idx="38">
                  <c:v>242.4292820490713</c:v>
                </c:pt>
                <c:pt idx="39">
                  <c:v>242.0307497358942</c:v>
                </c:pt>
                <c:pt idx="40">
                  <c:v>241.66717853837167</c:v>
                </c:pt>
                <c:pt idx="41">
                  <c:v>241.33883563496954</c:v>
                </c:pt>
                <c:pt idx="42">
                  <c:v>241.04578795706192</c:v>
                </c:pt>
                <c:pt idx="43">
                  <c:v>240.78793013918465</c:v>
                </c:pt>
                <c:pt idx="44">
                  <c:v>240.56500932971497</c:v>
                </c:pt>
                <c:pt idx="45">
                  <c:v>240.37664719636254</c:v>
                </c:pt>
                <c:pt idx="46">
                  <c:v>240.22235942312889</c:v>
                </c:pt>
                <c:pt idx="47">
                  <c:v>240.10157296269557</c:v>
                </c:pt>
                <c:pt idx="48">
                  <c:v>240.01364127971618</c:v>
                </c:pt>
                <c:pt idx="49">
                  <c:v>239.95785779555098</c:v>
                </c:pt>
                <c:pt idx="50">
                  <c:v>239.9332426622201</c:v>
                </c:pt>
                <c:pt idx="51">
                  <c:v>239.94024770031572</c:v>
                </c:pt>
                <c:pt idx="52">
                  <c:v>239.97701031142412</c:v>
                </c:pt>
                <c:pt idx="53">
                  <c:v>240.04268798043609</c:v>
                </c:pt>
                <c:pt idx="54">
                  <c:v>240.13642453005264</c:v>
                </c:pt>
                <c:pt idx="55">
                  <c:v>240.25735610409609</c:v>
                </c:pt>
                <c:pt idx="56">
                  <c:v>240.40461633482056</c:v>
                </c:pt>
                <c:pt idx="57">
                  <c:v>240.57734078379957</c:v>
                </c:pt>
                <c:pt idx="58">
                  <c:v>240.77467073704418</c:v>
                </c:pt>
                <c:pt idx="59">
                  <c:v>240.99575642694919</c:v>
                </c:pt>
                <c:pt idx="60">
                  <c:v>241.23975974637412</c:v>
                </c:pt>
                <c:pt idx="61">
                  <c:v>241.50585651357545</c:v>
                </c:pt>
                <c:pt idx="62">
                  <c:v>241.80108120138289</c:v>
                </c:pt>
                <c:pt idx="63">
                  <c:v>242.10948581335876</c:v>
                </c:pt>
                <c:pt idx="64">
                  <c:v>242.43759179181265</c:v>
                </c:pt>
                <c:pt idx="65">
                  <c:v>242.78464658197882</c:v>
                </c:pt>
                <c:pt idx="66">
                  <c:v>243.14991782503827</c:v>
                </c:pt>
                <c:pt idx="67">
                  <c:v>243.53269385857305</c:v>
                </c:pt>
                <c:pt idx="68">
                  <c:v>243.93228404058638</c:v>
                </c:pt>
                <c:pt idx="69">
                  <c:v>244.34801892115726</c:v>
                </c:pt>
                <c:pt idx="70">
                  <c:v>244.77925028313751</c:v>
                </c:pt>
                <c:pt idx="71">
                  <c:v>245.22535107089578</c:v>
                </c:pt>
                <c:pt idx="72">
                  <c:v>245.6980173003476</c:v>
                </c:pt>
                <c:pt idx="73">
                  <c:v>246.17241173860225</c:v>
                </c:pt>
                <c:pt idx="74">
                  <c:v>246.65990476082035</c:v>
                </c:pt>
                <c:pt idx="75">
                  <c:v>247.15995207852714</c:v>
                </c:pt>
                <c:pt idx="76">
                  <c:v>247.67202904326791</c:v>
                </c:pt>
                <c:pt idx="77">
                  <c:v>248.19563019499932</c:v>
                </c:pt>
                <c:pt idx="78">
                  <c:v>248.73026878210328</c:v>
                </c:pt>
                <c:pt idx="79">
                  <c:v>249.27547625979577</c:v>
                </c:pt>
                <c:pt idx="80">
                  <c:v>249.84554824441497</c:v>
                </c:pt>
                <c:pt idx="81">
                  <c:v>250.41080724634747</c:v>
                </c:pt>
                <c:pt idx="82">
                  <c:v>250.98532276781413</c:v>
                </c:pt>
                <c:pt idx="83">
                  <c:v>251.56869424938682</c:v>
                </c:pt>
                <c:pt idx="84">
                  <c:v>252.160536672304</c:v>
                </c:pt>
                <c:pt idx="85">
                  <c:v>252.76048002607786</c:v>
                </c:pt>
                <c:pt idx="86">
                  <c:v>253.36816878189126</c:v>
                </c:pt>
                <c:pt idx="87">
                  <c:v>253.98326137368628</c:v>
                </c:pt>
                <c:pt idx="88">
                  <c:v>254.62189518783023</c:v>
                </c:pt>
                <c:pt idx="89">
                  <c:v>255.25099783515694</c:v>
                </c:pt>
                <c:pt idx="90">
                  <c:v>255.88655055250786</c:v>
                </c:pt>
                <c:pt idx="91">
                  <c:v>256.52826294799638</c:v>
                </c:pt>
                <c:pt idx="92">
                  <c:v>257.17585614690773</c:v>
                </c:pt>
                <c:pt idx="93">
                  <c:v>257.82906234333279</c:v>
                </c:pt>
                <c:pt idx="94">
                  <c:v>258.4876243655533</c:v>
                </c:pt>
                <c:pt idx="95">
                  <c:v>259.15129525535696</c:v>
                </c:pt>
                <c:pt idx="96">
                  <c:v>259.83749477860977</c:v>
                </c:pt>
                <c:pt idx="97">
                  <c:v>260.51080058135369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34D-484B-B75F-CBFDA06B0D64}"/>
            </c:ext>
          </c:extLst>
        </c:ser>
        <c:ser>
          <c:idx val="2"/>
          <c:order val="2"/>
          <c:tx>
            <c:strRef>
              <c:f>Andromeda!$K$375</c:f>
              <c:strCache>
                <c:ptCount val="1"/>
                <c:pt idx="0">
                  <c:v>Model Velocity
(km)</c:v>
                </c:pt>
              </c:strCache>
            </c:strRef>
          </c:tx>
          <c:spPr>
            <a:ln w="19050" cap="rnd">
              <a:solidFill>
                <a:schemeClr val="tx2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Andromeda!$A$376:$A$473</c:f>
              <c:numCache>
                <c:formatCode>General</c:formatCode>
                <c:ptCount val="98"/>
                <c:pt idx="0">
                  <c:v>1.1399999999999999</c:v>
                </c:pt>
                <c:pt idx="1">
                  <c:v>1.52</c:v>
                </c:pt>
                <c:pt idx="2">
                  <c:v>1.9</c:v>
                </c:pt>
                <c:pt idx="3">
                  <c:v>2.2799999999999998</c:v>
                </c:pt>
                <c:pt idx="4">
                  <c:v>2.66</c:v>
                </c:pt>
                <c:pt idx="5">
                  <c:v>3.04</c:v>
                </c:pt>
                <c:pt idx="6">
                  <c:v>3.43</c:v>
                </c:pt>
                <c:pt idx="7">
                  <c:v>3.81</c:v>
                </c:pt>
                <c:pt idx="8">
                  <c:v>4.1900000000000004</c:v>
                </c:pt>
                <c:pt idx="9">
                  <c:v>4.57</c:v>
                </c:pt>
                <c:pt idx="10">
                  <c:v>4.95</c:v>
                </c:pt>
                <c:pt idx="11">
                  <c:v>5.33</c:v>
                </c:pt>
                <c:pt idx="12">
                  <c:v>5.71</c:v>
                </c:pt>
                <c:pt idx="13">
                  <c:v>6.09</c:v>
                </c:pt>
                <c:pt idx="14">
                  <c:v>6.47</c:v>
                </c:pt>
                <c:pt idx="15">
                  <c:v>6.85</c:v>
                </c:pt>
                <c:pt idx="16">
                  <c:v>7.23</c:v>
                </c:pt>
                <c:pt idx="17">
                  <c:v>7.61</c:v>
                </c:pt>
                <c:pt idx="18">
                  <c:v>7.99</c:v>
                </c:pt>
                <c:pt idx="19">
                  <c:v>8.3699999999999992</c:v>
                </c:pt>
                <c:pt idx="20">
                  <c:v>8.75</c:v>
                </c:pt>
                <c:pt idx="21">
                  <c:v>9.1300000000000008</c:v>
                </c:pt>
                <c:pt idx="22">
                  <c:v>9.51</c:v>
                </c:pt>
                <c:pt idx="23">
                  <c:v>9.9</c:v>
                </c:pt>
                <c:pt idx="24">
                  <c:v>10.28</c:v>
                </c:pt>
                <c:pt idx="25">
                  <c:v>10.66</c:v>
                </c:pt>
                <c:pt idx="26">
                  <c:v>11.04</c:v>
                </c:pt>
                <c:pt idx="27">
                  <c:v>11.42</c:v>
                </c:pt>
                <c:pt idx="28">
                  <c:v>11.8</c:v>
                </c:pt>
                <c:pt idx="29">
                  <c:v>12.18</c:v>
                </c:pt>
                <c:pt idx="30">
                  <c:v>12.56</c:v>
                </c:pt>
                <c:pt idx="31">
                  <c:v>12.94</c:v>
                </c:pt>
                <c:pt idx="32">
                  <c:v>13.32</c:v>
                </c:pt>
                <c:pt idx="33">
                  <c:v>13.7</c:v>
                </c:pt>
                <c:pt idx="34">
                  <c:v>14.08</c:v>
                </c:pt>
                <c:pt idx="35">
                  <c:v>14.46</c:v>
                </c:pt>
                <c:pt idx="36">
                  <c:v>14.84</c:v>
                </c:pt>
                <c:pt idx="37">
                  <c:v>15.23</c:v>
                </c:pt>
                <c:pt idx="38">
                  <c:v>15.61</c:v>
                </c:pt>
                <c:pt idx="39">
                  <c:v>15.99</c:v>
                </c:pt>
                <c:pt idx="40">
                  <c:v>16.37</c:v>
                </c:pt>
                <c:pt idx="41">
                  <c:v>16.75</c:v>
                </c:pt>
                <c:pt idx="42">
                  <c:v>17.13</c:v>
                </c:pt>
                <c:pt idx="43">
                  <c:v>17.510000000000002</c:v>
                </c:pt>
                <c:pt idx="44">
                  <c:v>17.89</c:v>
                </c:pt>
                <c:pt idx="45">
                  <c:v>18.27</c:v>
                </c:pt>
                <c:pt idx="46">
                  <c:v>18.649999999999999</c:v>
                </c:pt>
                <c:pt idx="47">
                  <c:v>19.03</c:v>
                </c:pt>
                <c:pt idx="48">
                  <c:v>19.41</c:v>
                </c:pt>
                <c:pt idx="49">
                  <c:v>19.79</c:v>
                </c:pt>
                <c:pt idx="50">
                  <c:v>20.18</c:v>
                </c:pt>
                <c:pt idx="51">
                  <c:v>20.56</c:v>
                </c:pt>
                <c:pt idx="52">
                  <c:v>20.94</c:v>
                </c:pt>
                <c:pt idx="53">
                  <c:v>21.32</c:v>
                </c:pt>
                <c:pt idx="54">
                  <c:v>21.7</c:v>
                </c:pt>
                <c:pt idx="55">
                  <c:v>22.08</c:v>
                </c:pt>
                <c:pt idx="56">
                  <c:v>22.46</c:v>
                </c:pt>
                <c:pt idx="57">
                  <c:v>22.84</c:v>
                </c:pt>
                <c:pt idx="58">
                  <c:v>23.22</c:v>
                </c:pt>
                <c:pt idx="59">
                  <c:v>23.6</c:v>
                </c:pt>
                <c:pt idx="60">
                  <c:v>23.98</c:v>
                </c:pt>
                <c:pt idx="61">
                  <c:v>24.36</c:v>
                </c:pt>
                <c:pt idx="62">
                  <c:v>24.75</c:v>
                </c:pt>
                <c:pt idx="63">
                  <c:v>25.13</c:v>
                </c:pt>
                <c:pt idx="64">
                  <c:v>25.51</c:v>
                </c:pt>
                <c:pt idx="65">
                  <c:v>25.89</c:v>
                </c:pt>
                <c:pt idx="66">
                  <c:v>26.27</c:v>
                </c:pt>
                <c:pt idx="67">
                  <c:v>26.65</c:v>
                </c:pt>
                <c:pt idx="68">
                  <c:v>27.03</c:v>
                </c:pt>
                <c:pt idx="69">
                  <c:v>27.41</c:v>
                </c:pt>
                <c:pt idx="70">
                  <c:v>27.79</c:v>
                </c:pt>
                <c:pt idx="71">
                  <c:v>28.17</c:v>
                </c:pt>
                <c:pt idx="72">
                  <c:v>28.56</c:v>
                </c:pt>
                <c:pt idx="73">
                  <c:v>28.94</c:v>
                </c:pt>
                <c:pt idx="74">
                  <c:v>29.32</c:v>
                </c:pt>
                <c:pt idx="75">
                  <c:v>29.7</c:v>
                </c:pt>
                <c:pt idx="76">
                  <c:v>30.08</c:v>
                </c:pt>
                <c:pt idx="77">
                  <c:v>30.46</c:v>
                </c:pt>
                <c:pt idx="78">
                  <c:v>30.84</c:v>
                </c:pt>
                <c:pt idx="79">
                  <c:v>31.22</c:v>
                </c:pt>
                <c:pt idx="80">
                  <c:v>31.61</c:v>
                </c:pt>
                <c:pt idx="81">
                  <c:v>31.99</c:v>
                </c:pt>
                <c:pt idx="82">
                  <c:v>32.369999999999997</c:v>
                </c:pt>
                <c:pt idx="83">
                  <c:v>32.75</c:v>
                </c:pt>
                <c:pt idx="84">
                  <c:v>33.130000000000003</c:v>
                </c:pt>
                <c:pt idx="85">
                  <c:v>33.51</c:v>
                </c:pt>
                <c:pt idx="86">
                  <c:v>33.89</c:v>
                </c:pt>
                <c:pt idx="87">
                  <c:v>34.270000000000003</c:v>
                </c:pt>
                <c:pt idx="88">
                  <c:v>34.659999999999997</c:v>
                </c:pt>
                <c:pt idx="89">
                  <c:v>35.04</c:v>
                </c:pt>
                <c:pt idx="90">
                  <c:v>35.42</c:v>
                </c:pt>
                <c:pt idx="91">
                  <c:v>35.799999999999997</c:v>
                </c:pt>
                <c:pt idx="92">
                  <c:v>36.18</c:v>
                </c:pt>
                <c:pt idx="93">
                  <c:v>36.56</c:v>
                </c:pt>
                <c:pt idx="94">
                  <c:v>36.94</c:v>
                </c:pt>
                <c:pt idx="95">
                  <c:v>37.32</c:v>
                </c:pt>
                <c:pt idx="96">
                  <c:v>37.71</c:v>
                </c:pt>
                <c:pt idx="97">
                  <c:v>38.090000000000003</c:v>
                </c:pt>
              </c:numCache>
            </c:numRef>
          </c:xVal>
          <c:yVal>
            <c:numRef>
              <c:f>Andromeda!$K$376:$K$473</c:f>
              <c:numCache>
                <c:formatCode>0.0</c:formatCode>
                <c:ptCount val="98"/>
                <c:pt idx="0">
                  <c:v>245.60986763186398</c:v>
                </c:pt>
                <c:pt idx="1">
                  <c:v>243.3187038877669</c:v>
                </c:pt>
                <c:pt idx="2">
                  <c:v>241.68751880142835</c:v>
                </c:pt>
                <c:pt idx="3">
                  <c:v>240.64613118759516</c:v>
                </c:pt>
                <c:pt idx="4">
                  <c:v>240.05114588096134</c:v>
                </c:pt>
                <c:pt idx="5">
                  <c:v>239.77316051217454</c:v>
                </c:pt>
                <c:pt idx="6">
                  <c:v>239.71097880259268</c:v>
                </c:pt>
                <c:pt idx="7">
                  <c:v>239.79378323424805</c:v>
                </c:pt>
                <c:pt idx="8">
                  <c:v>239.96256207118407</c:v>
                </c:pt>
                <c:pt idx="9">
                  <c:v>240.1780319890994</c:v>
                </c:pt>
                <c:pt idx="10">
                  <c:v>240.41353207516255</c:v>
                </c:pt>
                <c:pt idx="11">
                  <c:v>240.64976758057375</c:v>
                </c:pt>
                <c:pt idx="12">
                  <c:v>240.87244592552699</c:v>
                </c:pt>
                <c:pt idx="13">
                  <c:v>241.07505840745483</c:v>
                </c:pt>
                <c:pt idx="14">
                  <c:v>241.25156073802927</c:v>
                </c:pt>
                <c:pt idx="15">
                  <c:v>241.35144215519639</c:v>
                </c:pt>
                <c:pt idx="16">
                  <c:v>241.46204353083851</c:v>
                </c:pt>
                <c:pt idx="17">
                  <c:v>241.57819680551489</c:v>
                </c:pt>
                <c:pt idx="18">
                  <c:v>241.64302071624246</c:v>
                </c:pt>
                <c:pt idx="19">
                  <c:v>241.65763713443701</c:v>
                </c:pt>
                <c:pt idx="20">
                  <c:v>241.66834918433659</c:v>
                </c:pt>
                <c:pt idx="21">
                  <c:v>241.66755410768769</c:v>
                </c:pt>
                <c:pt idx="22">
                  <c:v>241.60754030343841</c:v>
                </c:pt>
                <c:pt idx="23">
                  <c:v>241.54005113829905</c:v>
                </c:pt>
                <c:pt idx="24">
                  <c:v>241.46768424598071</c:v>
                </c:pt>
                <c:pt idx="25">
                  <c:v>241.36475155609551</c:v>
                </c:pt>
                <c:pt idx="26">
                  <c:v>241.24603594186129</c:v>
                </c:pt>
                <c:pt idx="27">
                  <c:v>241.1229234570387</c:v>
                </c:pt>
                <c:pt idx="28">
                  <c:v>240.98973503525235</c:v>
                </c:pt>
                <c:pt idx="29">
                  <c:v>240.83705814259349</c:v>
                </c:pt>
                <c:pt idx="30">
                  <c:v>240.68235823279713</c:v>
                </c:pt>
                <c:pt idx="31">
                  <c:v>240.52603459337621</c:v>
                </c:pt>
                <c:pt idx="32">
                  <c:v>240.35596125857538</c:v>
                </c:pt>
                <c:pt idx="33">
                  <c:v>240.18353058461634</c:v>
                </c:pt>
                <c:pt idx="34">
                  <c:v>240.01153948588012</c:v>
                </c:pt>
                <c:pt idx="35">
                  <c:v>239.83601893204406</c:v>
                </c:pt>
                <c:pt idx="36">
                  <c:v>239.65605591588209</c:v>
                </c:pt>
                <c:pt idx="37">
                  <c:v>239.47339800348254</c:v>
                </c:pt>
                <c:pt idx="38">
                  <c:v>239.29748515836386</c:v>
                </c:pt>
                <c:pt idx="39">
                  <c:v>239.11699814389982</c:v>
                </c:pt>
                <c:pt idx="40">
                  <c:v>238.93950944191093</c:v>
                </c:pt>
                <c:pt idx="41">
                  <c:v>238.76517695479657</c:v>
                </c:pt>
                <c:pt idx="42">
                  <c:v>238.5909727953316</c:v>
                </c:pt>
                <c:pt idx="43">
                  <c:v>238.41827929270013</c:v>
                </c:pt>
                <c:pt idx="44">
                  <c:v>238.24927182764389</c:v>
                </c:pt>
                <c:pt idx="45">
                  <c:v>238.08327337057642</c:v>
                </c:pt>
                <c:pt idx="46">
                  <c:v>237.91791846376918</c:v>
                </c:pt>
                <c:pt idx="47">
                  <c:v>237.75648213239134</c:v>
                </c:pt>
                <c:pt idx="48">
                  <c:v>237.59894761983037</c:v>
                </c:pt>
                <c:pt idx="49">
                  <c:v>237.44012264361515</c:v>
                </c:pt>
                <c:pt idx="50">
                  <c:v>237.2796773417902</c:v>
                </c:pt>
                <c:pt idx="51">
                  <c:v>237.12739950200353</c:v>
                </c:pt>
                <c:pt idx="52">
                  <c:v>236.9790417250141</c:v>
                </c:pt>
                <c:pt idx="53">
                  <c:v>236.8345156112718</c:v>
                </c:pt>
                <c:pt idx="54">
                  <c:v>236.69372567795469</c:v>
                </c:pt>
                <c:pt idx="55">
                  <c:v>236.55657046974451</c:v>
                </c:pt>
                <c:pt idx="56">
                  <c:v>236.42294359361409</c:v>
                </c:pt>
                <c:pt idx="57">
                  <c:v>236.29273467617017</c:v>
                </c:pt>
                <c:pt idx="58">
                  <c:v>236.16583024374381</c:v>
                </c:pt>
                <c:pt idx="59">
                  <c:v>236.04211452665791</c:v>
                </c:pt>
                <c:pt idx="60">
                  <c:v>235.92147019001308</c:v>
                </c:pt>
                <c:pt idx="61">
                  <c:v>235.80377899399687</c:v>
                </c:pt>
                <c:pt idx="62">
                  <c:v>235.68593704312866</c:v>
                </c:pt>
                <c:pt idx="63">
                  <c:v>235.57386658017055</c:v>
                </c:pt>
                <c:pt idx="64">
                  <c:v>235.46439164659282</c:v>
                </c:pt>
                <c:pt idx="65">
                  <c:v>235.35739573678975</c:v>
                </c:pt>
                <c:pt idx="66">
                  <c:v>235.24947003829203</c:v>
                </c:pt>
                <c:pt idx="67">
                  <c:v>235.14256277379937</c:v>
                </c:pt>
                <c:pt idx="68">
                  <c:v>235.03791845482445</c:v>
                </c:pt>
                <c:pt idx="69">
                  <c:v>234.93542318494212</c:v>
                </c:pt>
                <c:pt idx="70">
                  <c:v>234.8349658243705</c:v>
                </c:pt>
                <c:pt idx="71">
                  <c:v>234.73643813385505</c:v>
                </c:pt>
                <c:pt idx="72">
                  <c:v>234.63721376681045</c:v>
                </c:pt>
                <c:pt idx="73">
                  <c:v>234.54227682494204</c:v>
                </c:pt>
                <c:pt idx="74">
                  <c:v>234.44896070272245</c:v>
                </c:pt>
                <c:pt idx="75">
                  <c:v>234.35716975347043</c:v>
                </c:pt>
                <c:pt idx="76">
                  <c:v>234.26681157327366</c:v>
                </c:pt>
                <c:pt idx="77">
                  <c:v>234.17779701038162</c:v>
                </c:pt>
                <c:pt idx="78">
                  <c:v>234.09004015999284</c:v>
                </c:pt>
                <c:pt idx="79">
                  <c:v>234.00345834619321</c:v>
                </c:pt>
                <c:pt idx="80">
                  <c:v>233.91573654597488</c:v>
                </c:pt>
                <c:pt idx="81">
                  <c:v>233.83129535707332</c:v>
                </c:pt>
                <c:pt idx="82">
                  <c:v>233.74779832508358</c:v>
                </c:pt>
                <c:pt idx="83">
                  <c:v>233.66438709067788</c:v>
                </c:pt>
                <c:pt idx="84">
                  <c:v>233.58139505891285</c:v>
                </c:pt>
                <c:pt idx="85">
                  <c:v>233.49917176900561</c:v>
                </c:pt>
                <c:pt idx="86">
                  <c:v>233.41765508147481</c:v>
                </c:pt>
                <c:pt idx="87">
                  <c:v>233.33678568015955</c:v>
                </c:pt>
                <c:pt idx="88">
                  <c:v>233.25440187670682</c:v>
                </c:pt>
                <c:pt idx="89">
                  <c:v>233.1746734224925</c:v>
                </c:pt>
                <c:pt idx="90">
                  <c:v>233.095429139489</c:v>
                </c:pt>
                <c:pt idx="91">
                  <c:v>233.01662027240064</c:v>
                </c:pt>
                <c:pt idx="92">
                  <c:v>232.93820048314939</c:v>
                </c:pt>
                <c:pt idx="93">
                  <c:v>232.8601257684783</c:v>
                </c:pt>
                <c:pt idx="94">
                  <c:v>232.78235437794234</c:v>
                </c:pt>
                <c:pt idx="95">
                  <c:v>232.70484673258372</c:v>
                </c:pt>
                <c:pt idx="96">
                  <c:v>232.62553435127765</c:v>
                </c:pt>
                <c:pt idx="97">
                  <c:v>232.54844830388802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34D-484B-B75F-CBFDA06B0D64}"/>
            </c:ext>
          </c:extLst>
        </c:ser>
        <c:ser>
          <c:idx val="3"/>
          <c:order val="3"/>
          <c:tx>
            <c:strRef>
              <c:f>Andromeda!$K$120</c:f>
              <c:strCache>
                <c:ptCount val="1"/>
                <c:pt idx="0">
                  <c:v>Model Velocity
(km)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Andromeda!$A$121:$A$218</c:f>
              <c:numCache>
                <c:formatCode>General</c:formatCode>
                <c:ptCount val="98"/>
                <c:pt idx="0">
                  <c:v>1.1399999999999999</c:v>
                </c:pt>
                <c:pt idx="1">
                  <c:v>1.52</c:v>
                </c:pt>
                <c:pt idx="2">
                  <c:v>1.9</c:v>
                </c:pt>
                <c:pt idx="3">
                  <c:v>2.2799999999999998</c:v>
                </c:pt>
                <c:pt idx="4">
                  <c:v>2.66</c:v>
                </c:pt>
                <c:pt idx="5">
                  <c:v>3.04</c:v>
                </c:pt>
                <c:pt idx="6">
                  <c:v>3.43</c:v>
                </c:pt>
                <c:pt idx="7">
                  <c:v>3.81</c:v>
                </c:pt>
                <c:pt idx="8">
                  <c:v>4.1900000000000004</c:v>
                </c:pt>
                <c:pt idx="9">
                  <c:v>4.57</c:v>
                </c:pt>
                <c:pt idx="10">
                  <c:v>4.95</c:v>
                </c:pt>
                <c:pt idx="11">
                  <c:v>5.33</c:v>
                </c:pt>
                <c:pt idx="12">
                  <c:v>5.71</c:v>
                </c:pt>
                <c:pt idx="13">
                  <c:v>6.09</c:v>
                </c:pt>
                <c:pt idx="14">
                  <c:v>6.47</c:v>
                </c:pt>
                <c:pt idx="15">
                  <c:v>6.85</c:v>
                </c:pt>
                <c:pt idx="16">
                  <c:v>7.23</c:v>
                </c:pt>
                <c:pt idx="17">
                  <c:v>7.61</c:v>
                </c:pt>
                <c:pt idx="18">
                  <c:v>7.99</c:v>
                </c:pt>
                <c:pt idx="19">
                  <c:v>8.3699999999999992</c:v>
                </c:pt>
                <c:pt idx="20">
                  <c:v>8.75</c:v>
                </c:pt>
                <c:pt idx="21">
                  <c:v>9.1300000000000008</c:v>
                </c:pt>
                <c:pt idx="22">
                  <c:v>9.51</c:v>
                </c:pt>
                <c:pt idx="23">
                  <c:v>9.9</c:v>
                </c:pt>
                <c:pt idx="24">
                  <c:v>10.28</c:v>
                </c:pt>
                <c:pt idx="25">
                  <c:v>10.66</c:v>
                </c:pt>
                <c:pt idx="26">
                  <c:v>11.04</c:v>
                </c:pt>
                <c:pt idx="27">
                  <c:v>11.42</c:v>
                </c:pt>
                <c:pt idx="28">
                  <c:v>11.8</c:v>
                </c:pt>
                <c:pt idx="29">
                  <c:v>12.18</c:v>
                </c:pt>
                <c:pt idx="30">
                  <c:v>12.56</c:v>
                </c:pt>
                <c:pt idx="31">
                  <c:v>12.94</c:v>
                </c:pt>
                <c:pt idx="32">
                  <c:v>13.32</c:v>
                </c:pt>
                <c:pt idx="33">
                  <c:v>13.7</c:v>
                </c:pt>
                <c:pt idx="34">
                  <c:v>14.08</c:v>
                </c:pt>
                <c:pt idx="35">
                  <c:v>14.46</c:v>
                </c:pt>
                <c:pt idx="36">
                  <c:v>14.84</c:v>
                </c:pt>
                <c:pt idx="37">
                  <c:v>15.23</c:v>
                </c:pt>
                <c:pt idx="38">
                  <c:v>15.61</c:v>
                </c:pt>
                <c:pt idx="39">
                  <c:v>15.99</c:v>
                </c:pt>
                <c:pt idx="40">
                  <c:v>16.37</c:v>
                </c:pt>
                <c:pt idx="41">
                  <c:v>16.75</c:v>
                </c:pt>
                <c:pt idx="42">
                  <c:v>17.13</c:v>
                </c:pt>
                <c:pt idx="43">
                  <c:v>17.510000000000002</c:v>
                </c:pt>
                <c:pt idx="44">
                  <c:v>17.89</c:v>
                </c:pt>
                <c:pt idx="45">
                  <c:v>18.27</c:v>
                </c:pt>
                <c:pt idx="46">
                  <c:v>18.649999999999999</c:v>
                </c:pt>
                <c:pt idx="47">
                  <c:v>19.03</c:v>
                </c:pt>
                <c:pt idx="48">
                  <c:v>19.41</c:v>
                </c:pt>
                <c:pt idx="49">
                  <c:v>19.79</c:v>
                </c:pt>
                <c:pt idx="50">
                  <c:v>20.18</c:v>
                </c:pt>
                <c:pt idx="51">
                  <c:v>20.56</c:v>
                </c:pt>
                <c:pt idx="52">
                  <c:v>20.94</c:v>
                </c:pt>
                <c:pt idx="53">
                  <c:v>21.32</c:v>
                </c:pt>
                <c:pt idx="54">
                  <c:v>21.7</c:v>
                </c:pt>
                <c:pt idx="55">
                  <c:v>22.08</c:v>
                </c:pt>
                <c:pt idx="56">
                  <c:v>22.46</c:v>
                </c:pt>
                <c:pt idx="57">
                  <c:v>22.84</c:v>
                </c:pt>
                <c:pt idx="58">
                  <c:v>23.22</c:v>
                </c:pt>
                <c:pt idx="59">
                  <c:v>23.6</c:v>
                </c:pt>
                <c:pt idx="60">
                  <c:v>23.98</c:v>
                </c:pt>
                <c:pt idx="61">
                  <c:v>24.36</c:v>
                </c:pt>
                <c:pt idx="62">
                  <c:v>24.75</c:v>
                </c:pt>
                <c:pt idx="63">
                  <c:v>25.13</c:v>
                </c:pt>
                <c:pt idx="64">
                  <c:v>25.51</c:v>
                </c:pt>
                <c:pt idx="65">
                  <c:v>25.89</c:v>
                </c:pt>
                <c:pt idx="66">
                  <c:v>26.27</c:v>
                </c:pt>
                <c:pt idx="67">
                  <c:v>26.65</c:v>
                </c:pt>
                <c:pt idx="68">
                  <c:v>27.03</c:v>
                </c:pt>
                <c:pt idx="69">
                  <c:v>27.41</c:v>
                </c:pt>
                <c:pt idx="70">
                  <c:v>27.79</c:v>
                </c:pt>
                <c:pt idx="71">
                  <c:v>28.17</c:v>
                </c:pt>
                <c:pt idx="72">
                  <c:v>28.56</c:v>
                </c:pt>
                <c:pt idx="73">
                  <c:v>28.94</c:v>
                </c:pt>
                <c:pt idx="74">
                  <c:v>29.32</c:v>
                </c:pt>
                <c:pt idx="75">
                  <c:v>29.7</c:v>
                </c:pt>
                <c:pt idx="76">
                  <c:v>30.08</c:v>
                </c:pt>
                <c:pt idx="77">
                  <c:v>30.46</c:v>
                </c:pt>
                <c:pt idx="78">
                  <c:v>30.84</c:v>
                </c:pt>
                <c:pt idx="79">
                  <c:v>31.22</c:v>
                </c:pt>
                <c:pt idx="80">
                  <c:v>31.61</c:v>
                </c:pt>
                <c:pt idx="81">
                  <c:v>31.99</c:v>
                </c:pt>
                <c:pt idx="82">
                  <c:v>32.369999999999997</c:v>
                </c:pt>
                <c:pt idx="83">
                  <c:v>32.75</c:v>
                </c:pt>
                <c:pt idx="84">
                  <c:v>33.130000000000003</c:v>
                </c:pt>
                <c:pt idx="85">
                  <c:v>33.51</c:v>
                </c:pt>
                <c:pt idx="86">
                  <c:v>33.89</c:v>
                </c:pt>
                <c:pt idx="87">
                  <c:v>34.270000000000003</c:v>
                </c:pt>
                <c:pt idx="88">
                  <c:v>34.659999999999997</c:v>
                </c:pt>
                <c:pt idx="89">
                  <c:v>35.04</c:v>
                </c:pt>
                <c:pt idx="90">
                  <c:v>35.42</c:v>
                </c:pt>
                <c:pt idx="91">
                  <c:v>35.799999999999997</c:v>
                </c:pt>
                <c:pt idx="92">
                  <c:v>36.18</c:v>
                </c:pt>
                <c:pt idx="93">
                  <c:v>36.56</c:v>
                </c:pt>
                <c:pt idx="94">
                  <c:v>36.94</c:v>
                </c:pt>
                <c:pt idx="95">
                  <c:v>37.32</c:v>
                </c:pt>
                <c:pt idx="96">
                  <c:v>37.71</c:v>
                </c:pt>
                <c:pt idx="97">
                  <c:v>38.090000000000003</c:v>
                </c:pt>
              </c:numCache>
            </c:numRef>
          </c:xVal>
          <c:yVal>
            <c:numRef>
              <c:f>Andromeda!$K$121:$K$218</c:f>
              <c:numCache>
                <c:formatCode>0.0</c:formatCode>
                <c:ptCount val="98"/>
                <c:pt idx="0">
                  <c:v>238.11421563519744</c:v>
                </c:pt>
                <c:pt idx="1">
                  <c:v>233.33703203415843</c:v>
                </c:pt>
                <c:pt idx="2">
                  <c:v>229.25710446154415</c:v>
                </c:pt>
                <c:pt idx="3">
                  <c:v>225.82001908451844</c:v>
                </c:pt>
                <c:pt idx="4">
                  <c:v>222.88980985858836</c:v>
                </c:pt>
                <c:pt idx="5">
                  <c:v>220.33938059129429</c:v>
                </c:pt>
                <c:pt idx="6">
                  <c:v>218.00942614186832</c:v>
                </c:pt>
                <c:pt idx="7">
                  <c:v>215.9432557370252</c:v>
                </c:pt>
                <c:pt idx="8">
                  <c:v>214.01965287014926</c:v>
                </c:pt>
                <c:pt idx="9">
                  <c:v>212.19577121300512</c:v>
                </c:pt>
                <c:pt idx="10">
                  <c:v>210.44151751372692</c:v>
                </c:pt>
                <c:pt idx="11">
                  <c:v>208.73418818626106</c:v>
                </c:pt>
                <c:pt idx="12">
                  <c:v>207.05612297007229</c:v>
                </c:pt>
                <c:pt idx="13">
                  <c:v>205.39824014780592</c:v>
                </c:pt>
                <c:pt idx="14">
                  <c:v>203.75177747743851</c:v>
                </c:pt>
                <c:pt idx="15">
                  <c:v>202.05464912218034</c:v>
                </c:pt>
                <c:pt idx="16">
                  <c:v>200.40879720143826</c:v>
                </c:pt>
                <c:pt idx="17">
                  <c:v>198.80740472402647</c:v>
                </c:pt>
                <c:pt idx="18">
                  <c:v>197.18009643183311</c:v>
                </c:pt>
                <c:pt idx="19">
                  <c:v>195.52585603278413</c:v>
                </c:pt>
                <c:pt idx="20">
                  <c:v>193.90004834573753</c:v>
                </c:pt>
                <c:pt idx="21">
                  <c:v>192.29224721976027</c:v>
                </c:pt>
                <c:pt idx="22">
                  <c:v>190.6409057398524</c:v>
                </c:pt>
                <c:pt idx="23">
                  <c:v>188.96930863380712</c:v>
                </c:pt>
                <c:pt idx="24">
                  <c:v>187.3611940644802</c:v>
                </c:pt>
                <c:pt idx="25">
                  <c:v>185.74132407569297</c:v>
                </c:pt>
                <c:pt idx="26">
                  <c:v>184.12745763240775</c:v>
                </c:pt>
                <c:pt idx="27">
                  <c:v>182.53351658915071</c:v>
                </c:pt>
                <c:pt idx="28">
                  <c:v>180.95120429585123</c:v>
                </c:pt>
                <c:pt idx="29">
                  <c:v>179.36698244220622</c:v>
                </c:pt>
                <c:pt idx="30">
                  <c:v>177.80329915079588</c:v>
                </c:pt>
                <c:pt idx="31">
                  <c:v>176.26009311160044</c:v>
                </c:pt>
                <c:pt idx="32">
                  <c:v>174.72010633957501</c:v>
                </c:pt>
                <c:pt idx="33">
                  <c:v>173.19817245316267</c:v>
                </c:pt>
                <c:pt idx="34">
                  <c:v>171.69762839955578</c:v>
                </c:pt>
                <c:pt idx="35">
                  <c:v>170.21241639678641</c:v>
                </c:pt>
                <c:pt idx="36">
                  <c:v>168.74065502846352</c:v>
                </c:pt>
                <c:pt idx="37">
                  <c:v>167.25305311538551</c:v>
                </c:pt>
                <c:pt idx="38">
                  <c:v>165.82562059494271</c:v>
                </c:pt>
                <c:pt idx="39">
                  <c:v>164.40995363442039</c:v>
                </c:pt>
                <c:pt idx="40">
                  <c:v>163.01657978697952</c:v>
                </c:pt>
                <c:pt idx="41">
                  <c:v>161.64542956662916</c:v>
                </c:pt>
                <c:pt idx="42">
                  <c:v>160.29171014096849</c:v>
                </c:pt>
                <c:pt idx="43">
                  <c:v>158.95711643130966</c:v>
                </c:pt>
                <c:pt idx="44">
                  <c:v>157.64461540631271</c:v>
                </c:pt>
                <c:pt idx="45">
                  <c:v>156.35294018074029</c:v>
                </c:pt>
                <c:pt idx="46">
                  <c:v>155.0782125027151</c:v>
                </c:pt>
                <c:pt idx="47">
                  <c:v>153.82517340895956</c:v>
                </c:pt>
                <c:pt idx="48">
                  <c:v>152.5935975555598</c:v>
                </c:pt>
                <c:pt idx="49">
                  <c:v>151.37514975094069</c:v>
                </c:pt>
                <c:pt idx="50">
                  <c:v>150.14407478344597</c:v>
                </c:pt>
                <c:pt idx="51">
                  <c:v>148.96575926392691</c:v>
                </c:pt>
                <c:pt idx="52">
                  <c:v>147.80806858842755</c:v>
                </c:pt>
                <c:pt idx="53">
                  <c:v>146.67070252605447</c:v>
                </c:pt>
                <c:pt idx="54">
                  <c:v>145.55335263091206</c:v>
                </c:pt>
                <c:pt idx="55">
                  <c:v>144.45570337729006</c:v>
                </c:pt>
                <c:pt idx="56">
                  <c:v>143.37743325921227</c:v>
                </c:pt>
                <c:pt idx="57">
                  <c:v>142.3182158455862</c:v>
                </c:pt>
                <c:pt idx="58">
                  <c:v>141.27772078472142</c:v>
                </c:pt>
                <c:pt idx="59">
                  <c:v>140.255614754015</c:v>
                </c:pt>
                <c:pt idx="60">
                  <c:v>139.25156235223182</c:v>
                </c:pt>
                <c:pt idx="61">
                  <c:v>138.26522693310008</c:v>
                </c:pt>
                <c:pt idx="62">
                  <c:v>137.27100417589904</c:v>
                </c:pt>
                <c:pt idx="63">
                  <c:v>136.31953557559575</c:v>
                </c:pt>
                <c:pt idx="64">
                  <c:v>135.38476518135408</c:v>
                </c:pt>
                <c:pt idx="65">
                  <c:v>134.46635858312027</c:v>
                </c:pt>
                <c:pt idx="66">
                  <c:v>133.55818185523904</c:v>
                </c:pt>
                <c:pt idx="67">
                  <c:v>132.66344992699919</c:v>
                </c:pt>
                <c:pt idx="68">
                  <c:v>131.7842135637739</c:v>
                </c:pt>
                <c:pt idx="69">
                  <c:v>130.92014508482634</c:v>
                </c:pt>
                <c:pt idx="70">
                  <c:v>130.07092083589504</c:v>
                </c:pt>
                <c:pt idx="71">
                  <c:v>129.23622148810074</c:v>
                </c:pt>
                <c:pt idx="72">
                  <c:v>128.39432953748394</c:v>
                </c:pt>
                <c:pt idx="73">
                  <c:v>127.58810223770648</c:v>
                </c:pt>
                <c:pt idx="74">
                  <c:v>126.7954622990209</c:v>
                </c:pt>
                <c:pt idx="75">
                  <c:v>126.01611011804631</c:v>
                </c:pt>
                <c:pt idx="76">
                  <c:v>125.2497514075492</c:v>
                </c:pt>
                <c:pt idx="77">
                  <c:v>124.49609730783092</c:v>
                </c:pt>
                <c:pt idx="78">
                  <c:v>123.75486447462244</c:v>
                </c:pt>
                <c:pt idx="79">
                  <c:v>123.02577514541657</c:v>
                </c:pt>
                <c:pt idx="80">
                  <c:v>122.28984089888203</c:v>
                </c:pt>
                <c:pt idx="81">
                  <c:v>121.58452967727985</c:v>
                </c:pt>
                <c:pt idx="82">
                  <c:v>120.89055575356724</c:v>
                </c:pt>
                <c:pt idx="83">
                  <c:v>120.20613180478061</c:v>
                </c:pt>
                <c:pt idx="84">
                  <c:v>119.53176679978704</c:v>
                </c:pt>
                <c:pt idx="85">
                  <c:v>118.86801786392658</c:v>
                </c:pt>
                <c:pt idx="86">
                  <c:v>118.21464613395578</c:v>
                </c:pt>
                <c:pt idx="87">
                  <c:v>117.57141831150265</c:v>
                </c:pt>
                <c:pt idx="88">
                  <c:v>116.92157237501522</c:v>
                </c:pt>
                <c:pt idx="89">
                  <c:v>116.29820657437442</c:v>
                </c:pt>
                <c:pt idx="90">
                  <c:v>115.68431190965397</c:v>
                </c:pt>
                <c:pt idx="91">
                  <c:v>115.07967681932341</c:v>
                </c:pt>
                <c:pt idx="92">
                  <c:v>114.4840949436818</c:v>
                </c:pt>
                <c:pt idx="93">
                  <c:v>113.89736503710685</c:v>
                </c:pt>
                <c:pt idx="94">
                  <c:v>113.31929087682738</c:v>
                </c:pt>
                <c:pt idx="95">
                  <c:v>112.74968116881783</c:v>
                </c:pt>
                <c:pt idx="96">
                  <c:v>112.17368768337066</c:v>
                </c:pt>
                <c:pt idx="97">
                  <c:v>111.62066287674898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BAC-40DF-94F7-D846D0B701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46466704"/>
        <c:axId val="-1746466160"/>
      </c:scatterChart>
      <c:valAx>
        <c:axId val="-1746466704"/>
        <c:scaling>
          <c:orientation val="minMax"/>
        </c:scaling>
        <c:delete val="0"/>
        <c:axPos val="b"/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1746466160"/>
        <c:crosses val="autoZero"/>
        <c:crossBetween val="midCat"/>
      </c:valAx>
      <c:valAx>
        <c:axId val="-1746466160"/>
        <c:scaling>
          <c:orientation val="minMax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1746466704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8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7618</xdr:colOff>
      <xdr:row>1</xdr:row>
      <xdr:rowOff>11428</xdr:rowOff>
    </xdr:from>
    <xdr:to>
      <xdr:col>16</xdr:col>
      <xdr:colOff>150493</xdr:colOff>
      <xdr:row>8</xdr:row>
      <xdr:rowOff>30478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F6E87F-D07C-4055-B90E-BAB359230738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36"/>
  <sheetViews>
    <sheetView zoomScaleNormal="100" workbookViewId="0">
      <selection activeCell="A12" sqref="A12"/>
    </sheetView>
  </sheetViews>
  <sheetFormatPr defaultRowHeight="15" x14ac:dyDescent="0.25"/>
  <cols>
    <col min="1" max="1" width="35.7109375" customWidth="1"/>
    <col min="2" max="2" width="14.7109375" style="1" customWidth="1"/>
    <col min="3" max="3" width="14.7109375" style="6" customWidth="1"/>
    <col min="4" max="4" width="8.85546875" style="1" hidden="1" customWidth="1"/>
    <col min="5" max="5" width="11.7109375" customWidth="1"/>
    <col min="6" max="6" width="11.140625" customWidth="1"/>
    <col min="7" max="7" width="9.140625" customWidth="1"/>
    <col min="8" max="8" width="8.85546875" style="2"/>
    <col min="9" max="9" width="10.28515625" customWidth="1"/>
    <col min="11" max="13" width="12" bestFit="1" customWidth="1"/>
  </cols>
  <sheetData>
    <row r="1" spans="1:12" s="21" customFormat="1" x14ac:dyDescent="0.25">
      <c r="A1" s="21" t="s">
        <v>53</v>
      </c>
      <c r="B1" s="13">
        <v>1000</v>
      </c>
      <c r="C1" s="15"/>
      <c r="D1" s="13"/>
      <c r="H1" s="14"/>
    </row>
    <row r="2" spans="1:12" s="12" customFormat="1" x14ac:dyDescent="0.25">
      <c r="A2" s="12" t="s">
        <v>48</v>
      </c>
      <c r="B2" s="13">
        <v>3.08567758E+16</v>
      </c>
      <c r="C2" s="15"/>
      <c r="D2" s="13"/>
      <c r="H2" s="14"/>
    </row>
    <row r="3" spans="1:12" s="12" customFormat="1" x14ac:dyDescent="0.25">
      <c r="A3" s="12" t="s">
        <v>49</v>
      </c>
      <c r="B3" s="13">
        <f>1000*pc</f>
        <v>3.08567758E+19</v>
      </c>
      <c r="C3" s="15"/>
      <c r="D3" s="13"/>
      <c r="H3" s="14"/>
    </row>
    <row r="4" spans="1:12" x14ac:dyDescent="0.25">
      <c r="A4" t="s">
        <v>50</v>
      </c>
      <c r="B4" s="1">
        <f>1000*kpc</f>
        <v>3.0856775799999998E+22</v>
      </c>
      <c r="K4" s="12"/>
      <c r="L4" s="12"/>
    </row>
    <row r="5" spans="1:12" s="21" customFormat="1" x14ac:dyDescent="0.25">
      <c r="A5" s="21" t="s">
        <v>51</v>
      </c>
      <c r="B5" s="13">
        <f>1000*Mpc</f>
        <v>3.0856775799999996E+25</v>
      </c>
      <c r="C5" s="15"/>
      <c r="D5" s="13"/>
      <c r="H5" s="14"/>
    </row>
    <row r="6" spans="1:12" x14ac:dyDescent="0.25">
      <c r="A6" t="s">
        <v>0</v>
      </c>
      <c r="B6" s="1">
        <v>31556900</v>
      </c>
    </row>
    <row r="7" spans="1:12" s="21" customFormat="1" x14ac:dyDescent="0.25">
      <c r="A7" s="21" t="s">
        <v>41</v>
      </c>
      <c r="B7" s="13">
        <f>1000*SecondsPerYear</f>
        <v>31556900000</v>
      </c>
      <c r="C7" s="15"/>
      <c r="D7" s="13"/>
      <c r="H7" s="14"/>
    </row>
    <row r="8" spans="1:12" s="21" customFormat="1" x14ac:dyDescent="0.25">
      <c r="A8" s="21" t="s">
        <v>43</v>
      </c>
      <c r="B8" s="13">
        <f>1000*kyr</f>
        <v>31556900000000</v>
      </c>
      <c r="C8" s="15"/>
      <c r="D8" s="13"/>
      <c r="H8" s="14"/>
    </row>
    <row r="9" spans="1:12" s="21" customFormat="1" x14ac:dyDescent="0.25">
      <c r="A9" s="21" t="s">
        <v>42</v>
      </c>
      <c r="B9" s="13">
        <f>1000*Myr</f>
        <v>3.15569E+16</v>
      </c>
      <c r="C9" s="15"/>
      <c r="D9" s="13"/>
      <c r="H9" s="14"/>
    </row>
    <row r="10" spans="1:12" x14ac:dyDescent="0.25">
      <c r="A10" t="s">
        <v>59</v>
      </c>
      <c r="B10" s="1">
        <v>299792000</v>
      </c>
    </row>
    <row r="11" spans="1:12" x14ac:dyDescent="0.25">
      <c r="A11" t="s">
        <v>19</v>
      </c>
      <c r="B11" s="14">
        <v>2.7254999999999998</v>
      </c>
    </row>
    <row r="12" spans="1:12" ht="17.25" x14ac:dyDescent="0.25">
      <c r="A12" s="9" t="s">
        <v>54</v>
      </c>
      <c r="B12" s="11">
        <v>6.6740800000000003E-11</v>
      </c>
    </row>
    <row r="13" spans="1:12" ht="17.25" x14ac:dyDescent="0.25">
      <c r="A13" t="s">
        <v>28</v>
      </c>
      <c r="B13" s="1">
        <v>1.3806485199999999E-23</v>
      </c>
    </row>
    <row r="14" spans="1:12" s="21" customFormat="1" ht="17.25" x14ac:dyDescent="0.25">
      <c r="A14" s="21" t="s">
        <v>57</v>
      </c>
      <c r="B14" s="13">
        <v>6.6260701499999998E-34</v>
      </c>
      <c r="C14" s="15"/>
      <c r="D14" s="13"/>
      <c r="H14" s="14"/>
    </row>
    <row r="15" spans="1:12" s="21" customFormat="1" ht="17.25" x14ac:dyDescent="0.25">
      <c r="A15" s="21" t="s">
        <v>58</v>
      </c>
      <c r="B15" s="13">
        <f>PlanckConstant/(2*PI())</f>
        <v>1.0545718176461565E-34</v>
      </c>
      <c r="C15" s="15"/>
      <c r="D15" s="13"/>
      <c r="H15" s="14"/>
    </row>
    <row r="16" spans="1:12" s="21" customFormat="1" x14ac:dyDescent="0.25">
      <c r="A16" s="21" t="s">
        <v>70</v>
      </c>
      <c r="B16" s="13">
        <f>2*PI()^5*BoltzmannConstant^4/(15*PlanckConstant^3*VelocityOfLight^2)</f>
        <v>5.6703838592251827E-8</v>
      </c>
      <c r="C16" s="15"/>
      <c r="D16" s="13"/>
      <c r="H16" s="14"/>
    </row>
    <row r="17" spans="1:12" s="21" customFormat="1" x14ac:dyDescent="0.25">
      <c r="A17" s="21" t="s">
        <v>71</v>
      </c>
      <c r="B17" s="13">
        <f>4*StefanBoltzmannConstant/VelocityOfLight</f>
        <v>7.5657574041004195E-16</v>
      </c>
      <c r="C17" s="13"/>
      <c r="D17" s="13"/>
      <c r="H17" s="14"/>
    </row>
    <row r="18" spans="1:12" x14ac:dyDescent="0.25">
      <c r="A18" t="s">
        <v>39</v>
      </c>
      <c r="B18" s="2">
        <v>67.400000000000006</v>
      </c>
    </row>
    <row r="19" spans="1:12" s="21" customFormat="1" x14ac:dyDescent="0.25">
      <c r="A19" s="21" t="s">
        <v>27</v>
      </c>
      <c r="B19">
        <v>73.239999999999995</v>
      </c>
      <c r="C19" s="15"/>
      <c r="D19" s="13"/>
      <c r="H19" s="14"/>
    </row>
    <row r="20" spans="1:12" s="21" customFormat="1" x14ac:dyDescent="0.25">
      <c r="A20" s="21" t="s">
        <v>40</v>
      </c>
      <c r="B20" s="21">
        <v>1.0410999999999999</v>
      </c>
      <c r="C20" s="15"/>
      <c r="D20" s="13"/>
      <c r="H20" s="14"/>
    </row>
    <row r="21" spans="1:12" s="21" customFormat="1" x14ac:dyDescent="0.25">
      <c r="A21" s="21" t="s">
        <v>73</v>
      </c>
      <c r="B21" s="21">
        <v>1090</v>
      </c>
      <c r="C21" s="15"/>
      <c r="D21" s="13"/>
      <c r="H21" s="14"/>
    </row>
    <row r="22" spans="1:12" s="21" customFormat="1" x14ac:dyDescent="0.25">
      <c r="A22" s="21" t="s">
        <v>68</v>
      </c>
      <c r="B22" s="13">
        <v>4.352012079E+17</v>
      </c>
      <c r="C22" s="17">
        <f>B22/Gyr</f>
        <v>13.791</v>
      </c>
      <c r="D22" s="13"/>
      <c r="H22" s="14"/>
    </row>
    <row r="23" spans="1:12" x14ac:dyDescent="0.25">
      <c r="A23" t="s">
        <v>67</v>
      </c>
      <c r="B23" s="13">
        <v>8.5769711783596006E+17</v>
      </c>
      <c r="C23" s="17">
        <f>Age/Gyr</f>
        <v>27.179384471730749</v>
      </c>
      <c r="F23" s="13"/>
      <c r="K23" s="12"/>
      <c r="L23" s="12"/>
    </row>
    <row r="24" spans="1:12" ht="17.25" x14ac:dyDescent="0.25">
      <c r="A24" t="s">
        <v>56</v>
      </c>
      <c r="B24" s="13">
        <v>4.3869259610462502E-11</v>
      </c>
      <c r="F24" s="13"/>
    </row>
    <row r="25" spans="1:12" s="21" customFormat="1" ht="17.25" x14ac:dyDescent="0.25">
      <c r="A25" s="21" t="s">
        <v>52</v>
      </c>
      <c r="B25" s="13">
        <v>1.0291000000000001E-26</v>
      </c>
      <c r="C25" s="15"/>
      <c r="D25" s="13"/>
      <c r="F25" s="13"/>
      <c r="H25" s="14"/>
    </row>
    <row r="26" spans="1:12" s="21" customFormat="1" ht="18" x14ac:dyDescent="0.35">
      <c r="A26" s="21" t="s">
        <v>46</v>
      </c>
      <c r="B26" s="14">
        <f>2/Age/km*Mpc</f>
        <v>71.952616275204846</v>
      </c>
      <c r="C26" s="15"/>
      <c r="D26" s="13"/>
      <c r="F26" s="13"/>
      <c r="H26" s="14"/>
    </row>
    <row r="27" spans="1:12" s="21" customFormat="1" x14ac:dyDescent="0.25">
      <c r="A27" s="21" t="s">
        <v>47</v>
      </c>
      <c r="B27" s="13">
        <f>(8*GravitationalConstant*PI()*BaryonDensity-3*(HubbleConstant*km/Mpc)^2)/(3*VelocityOfLight^2)</f>
        <v>3.5222143245079759E-54</v>
      </c>
      <c r="D27" s="13"/>
      <c r="F27" s="13"/>
      <c r="H27" s="14"/>
    </row>
    <row r="28" spans="1:12" x14ac:dyDescent="0.25">
      <c r="A28" t="s">
        <v>55</v>
      </c>
      <c r="B28" s="16">
        <v>1.9890999999999999E+30</v>
      </c>
    </row>
    <row r="29" spans="1:12" x14ac:dyDescent="0.25">
      <c r="A29" t="s">
        <v>4</v>
      </c>
      <c r="B29" s="16">
        <f>3.846E+26</f>
        <v>3.8459999999999999E+26</v>
      </c>
    </row>
    <row r="30" spans="1:12" x14ac:dyDescent="0.25">
      <c r="A30" t="s">
        <v>17</v>
      </c>
      <c r="B30" s="1">
        <f>9.10938356E-31</f>
        <v>9.1093835599999998E-31</v>
      </c>
    </row>
    <row r="31" spans="1:12" s="21" customFormat="1" x14ac:dyDescent="0.25">
      <c r="A31" s="21" t="s">
        <v>72</v>
      </c>
      <c r="B31" s="13">
        <v>1.6726219E-27</v>
      </c>
      <c r="C31" s="15"/>
      <c r="D31" s="13"/>
      <c r="H31" s="14"/>
    </row>
    <row r="32" spans="1:12" x14ac:dyDescent="0.25">
      <c r="A32" t="s">
        <v>44</v>
      </c>
      <c r="B32" s="1">
        <f>1.6735575E-27</f>
        <v>1.6735574999999999E-27</v>
      </c>
    </row>
    <row r="33" spans="1:8" s="21" customFormat="1" x14ac:dyDescent="0.25">
      <c r="A33" s="21" t="s">
        <v>45</v>
      </c>
      <c r="B33" s="13">
        <v>6.6464730999999995E-27</v>
      </c>
      <c r="C33" s="15"/>
      <c r="D33" s="13"/>
      <c r="H33" s="14"/>
    </row>
    <row r="34" spans="1:8" x14ac:dyDescent="0.25">
      <c r="A34" t="s">
        <v>65</v>
      </c>
      <c r="B34" s="35">
        <v>0.75</v>
      </c>
    </row>
    <row r="35" spans="1:8" x14ac:dyDescent="0.25">
      <c r="A35" t="s">
        <v>66</v>
      </c>
      <c r="B35" s="35">
        <v>0.249</v>
      </c>
    </row>
    <row r="36" spans="1:8" x14ac:dyDescent="0.25">
      <c r="A36" t="s">
        <v>69</v>
      </c>
      <c r="B36" s="10">
        <v>1.2020599999999999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C933"/>
  <sheetViews>
    <sheetView tabSelected="1" zoomScaleNormal="100" workbookViewId="0"/>
  </sheetViews>
  <sheetFormatPr defaultColWidth="8.85546875" defaultRowHeight="15" x14ac:dyDescent="0.25"/>
  <cols>
    <col min="1" max="1" width="10.7109375" style="14" customWidth="1"/>
    <col min="2" max="2" width="10.7109375" style="21" customWidth="1"/>
    <col min="3" max="3" width="10.7109375" style="14" customWidth="1"/>
    <col min="4" max="8" width="10.7109375" style="13" customWidth="1"/>
    <col min="9" max="10" width="10.7109375" style="14" customWidth="1"/>
    <col min="11" max="11" width="12.140625" style="17" customWidth="1"/>
    <col min="12" max="12" width="11.5703125" style="21" customWidth="1"/>
    <col min="13" max="13" width="10.42578125" style="15" customWidth="1"/>
    <col min="14" max="14" width="8.85546875" style="21"/>
    <col min="15" max="15" width="16.7109375" style="21" customWidth="1"/>
    <col min="16" max="21" width="8.85546875" style="21"/>
    <col min="22" max="23" width="8.85546875" style="14"/>
    <col min="24" max="16384" width="8.85546875" style="21"/>
  </cols>
  <sheetData>
    <row r="1" spans="1:23" ht="18.75" x14ac:dyDescent="0.3">
      <c r="A1" s="22" t="s">
        <v>29</v>
      </c>
    </row>
    <row r="2" spans="1:23" s="24" customFormat="1" ht="20.100000000000001" customHeight="1" x14ac:dyDescent="0.25">
      <c r="A2" s="25" t="s">
        <v>33</v>
      </c>
      <c r="C2" s="25"/>
      <c r="D2" s="29">
        <v>0</v>
      </c>
      <c r="E2" s="28"/>
      <c r="F2" s="26" t="s">
        <v>36</v>
      </c>
      <c r="G2" s="26">
        <v>41304595513</v>
      </c>
      <c r="H2" s="26"/>
      <c r="I2" s="25"/>
      <c r="J2" s="25"/>
      <c r="K2" s="24" t="s">
        <v>1</v>
      </c>
      <c r="L2" s="33" t="s">
        <v>76</v>
      </c>
      <c r="M2" s="28"/>
      <c r="V2" s="25"/>
      <c r="W2" s="25"/>
    </row>
    <row r="3" spans="1:23" s="24" customFormat="1" ht="20.100000000000001" customHeight="1" x14ac:dyDescent="0.25">
      <c r="A3" s="25" t="s">
        <v>32</v>
      </c>
      <c r="C3" s="25"/>
      <c r="D3" s="26">
        <v>0</v>
      </c>
      <c r="E3" s="26"/>
      <c r="F3" s="26" t="s">
        <v>37</v>
      </c>
      <c r="G3" s="26">
        <f ca="1">H106/SolarMass</f>
        <v>144354216195.49765</v>
      </c>
      <c r="H3" s="26"/>
      <c r="I3" s="25"/>
      <c r="J3" s="25"/>
      <c r="K3" s="24" t="s">
        <v>20</v>
      </c>
      <c r="L3" s="30">
        <v>-1.0009999999999999E-3</v>
      </c>
      <c r="M3" s="28"/>
      <c r="V3" s="25"/>
      <c r="W3" s="25"/>
    </row>
    <row r="4" spans="1:23" s="24" customFormat="1" ht="20.100000000000001" customHeight="1" x14ac:dyDescent="0.25">
      <c r="A4" s="25" t="s">
        <v>34</v>
      </c>
      <c r="C4" s="25"/>
      <c r="D4" s="31">
        <v>3357.1228186104699</v>
      </c>
      <c r="E4" s="28"/>
      <c r="F4" s="26" t="s">
        <v>38</v>
      </c>
      <c r="G4" s="25">
        <f ca="1">G3/G2</f>
        <v>3.4948705925485779</v>
      </c>
      <c r="H4" s="26"/>
      <c r="I4" s="25"/>
      <c r="J4" s="25"/>
      <c r="K4" s="34" t="s">
        <v>30</v>
      </c>
      <c r="L4" s="25">
        <f ca="1">QEHModelChiSquare</f>
        <v>24.394964247908465</v>
      </c>
      <c r="M4" s="28"/>
      <c r="V4" s="25"/>
      <c r="W4" s="25"/>
    </row>
    <row r="5" spans="1:23" s="24" customFormat="1" ht="20.100000000000001" customHeight="1" x14ac:dyDescent="0.25">
      <c r="A5" s="25" t="s">
        <v>35</v>
      </c>
      <c r="C5" s="25"/>
      <c r="D5" s="32">
        <v>2038.81822165836</v>
      </c>
      <c r="F5" s="26"/>
      <c r="G5" s="25"/>
      <c r="H5" s="26"/>
      <c r="I5" s="25"/>
      <c r="J5" s="25"/>
      <c r="K5" s="34" t="s">
        <v>75</v>
      </c>
      <c r="L5" s="25">
        <f ca="1">L219</f>
        <v>1200.9295172991485</v>
      </c>
      <c r="M5" s="28"/>
      <c r="V5" s="25"/>
      <c r="W5" s="25"/>
    </row>
    <row r="6" spans="1:23" s="24" customFormat="1" ht="20.100000000000001" customHeight="1" x14ac:dyDescent="0.25">
      <c r="A6" s="25"/>
      <c r="C6" s="25"/>
      <c r="D6" s="32"/>
      <c r="F6" s="26"/>
      <c r="G6" s="25"/>
      <c r="H6" s="26"/>
      <c r="I6" s="25"/>
      <c r="J6" s="25"/>
      <c r="K6" s="34" t="s">
        <v>31</v>
      </c>
      <c r="L6" s="25">
        <f ca="1">LCDMModelChiSquare</f>
        <v>27.847309851484322</v>
      </c>
      <c r="M6" s="28"/>
      <c r="V6" s="25"/>
      <c r="W6" s="25"/>
    </row>
    <row r="7" spans="1:23" s="24" customFormat="1" ht="20.100000000000001" customHeight="1" x14ac:dyDescent="0.25">
      <c r="F7" s="26"/>
      <c r="G7" s="26"/>
      <c r="H7" s="26"/>
      <c r="I7" s="25"/>
      <c r="J7" s="25"/>
      <c r="K7" s="27"/>
      <c r="M7" s="28"/>
      <c r="V7" s="25"/>
      <c r="W7" s="25"/>
    </row>
    <row r="8" spans="1:23" s="3" customFormat="1" ht="45" x14ac:dyDescent="0.25">
      <c r="A8" s="7" t="s">
        <v>6</v>
      </c>
      <c r="B8" s="3" t="s">
        <v>5</v>
      </c>
      <c r="C8" s="7" t="s">
        <v>15</v>
      </c>
      <c r="D8" s="4" t="s">
        <v>64</v>
      </c>
      <c r="E8" s="4" t="s">
        <v>7</v>
      </c>
      <c r="F8" s="4" t="s">
        <v>8</v>
      </c>
      <c r="G8" s="4"/>
      <c r="H8" s="4" t="s">
        <v>9</v>
      </c>
      <c r="I8" s="7" t="s">
        <v>60</v>
      </c>
      <c r="J8" s="7" t="s">
        <v>61</v>
      </c>
      <c r="K8" s="18" t="s">
        <v>62</v>
      </c>
      <c r="L8" s="3" t="s">
        <v>63</v>
      </c>
      <c r="M8" s="5"/>
      <c r="V8" s="7"/>
      <c r="W8" s="7"/>
    </row>
    <row r="9" spans="1:23" x14ac:dyDescent="0.25">
      <c r="A9" s="21">
        <v>1.1399999999999999</v>
      </c>
      <c r="B9" s="21">
        <f t="shared" ref="B9:B72" si="0">RadiusKpc*1000</f>
        <v>1140</v>
      </c>
      <c r="C9" s="14">
        <f t="shared" ref="C9:C40" si="1">IF(QESBulgeEffectiveRadius=0,0,RadiusPc/QESBulgeEffectiveRadius)</f>
        <v>0</v>
      </c>
      <c r="D9" s="13">
        <f t="shared" ref="D9:D72" si="2">RadiusKpc*kpc</f>
        <v>3.5176724411999998E+19</v>
      </c>
      <c r="E9" s="13">
        <f ca="1">IF($C9=0,0,FORECAST($C9, OFFSET('De Vaucouleurs Deprojection'!$F$2:$F$127, MATCH($C9, 'De Vaucouleurs Deprojection'!$A$2:$A$127,1)-1,0,2), OFFSET('De Vaucouleurs Deprojection'!$A$2:$A$127, MATCH($C9, 'De Vaucouleurs Deprojection'!$A$2:$A$127,1)-1,0,2))*QESTotalBulgeMass)</f>
        <v>0</v>
      </c>
      <c r="F9" s="13">
        <f t="shared" ref="F9:F72" si="3">2*PI()*QESDiskSurfaceDensity*QESDiskScaleLength*(QESDiskScaleLength-EXP(-RadiusPc/QESDiskScaleLength)*(RadiusPc+QESDiskScaleLength))*SolarMass</f>
        <v>1.3246125031409861E+40</v>
      </c>
      <c r="H9" s="13">
        <f t="shared" ref="H9:H72" ca="1" si="4">BulgeMass+DiskMass+HaloMass</f>
        <v>1.3246125031409861E+40</v>
      </c>
      <c r="I9" s="14">
        <v>336.2</v>
      </c>
      <c r="J9" s="14">
        <v>171.7</v>
      </c>
      <c r="K9" s="17">
        <f t="shared" ref="K9:K40" ca="1" si="5">SQRT(TotalMass*GravitationalConstant/RadiusKm+UniverseAcceleration*RadiusKm)/km</f>
        <v>163.32498329616436</v>
      </c>
      <c r="L9" s="14">
        <f t="shared" ref="L9:L72" ca="1" si="6">(ObservedVelocity-ModelVelocity)^2/(VelocityError)^2</f>
        <v>1.0137336898699956</v>
      </c>
    </row>
    <row r="10" spans="1:23" x14ac:dyDescent="0.25">
      <c r="A10" s="21">
        <v>1.52</v>
      </c>
      <c r="B10" s="21">
        <f t="shared" si="0"/>
        <v>1520</v>
      </c>
      <c r="C10" s="14">
        <f t="shared" si="1"/>
        <v>0</v>
      </c>
      <c r="D10" s="13">
        <f t="shared" si="2"/>
        <v>4.6902299216E+19</v>
      </c>
      <c r="E10" s="13">
        <f ca="1">IF($C10=0,0,FORECAST($C10, OFFSET('De Vaucouleurs Deprojection'!$F$2:$F$127, MATCH($C10, 'De Vaucouleurs Deprojection'!$A$2:$A$127,1)-1,0,2), OFFSET('De Vaucouleurs Deprojection'!$A$2:$A$127, MATCH($C10, 'De Vaucouleurs Deprojection'!$A$2:$A$127,1)-1,0,2))*QESTotalBulgeMass)</f>
        <v>0</v>
      </c>
      <c r="F10" s="13">
        <f t="shared" si="3"/>
        <v>2.1892911105938743E+40</v>
      </c>
      <c r="H10" s="13">
        <f t="shared" ca="1" si="4"/>
        <v>2.1892911105938743E+40</v>
      </c>
      <c r="I10" s="14">
        <v>324.60000000000002</v>
      </c>
      <c r="J10" s="14">
        <v>125.1</v>
      </c>
      <c r="K10" s="17">
        <f t="shared" ca="1" si="5"/>
        <v>182.23785194760862</v>
      </c>
      <c r="L10" s="14">
        <f t="shared" ca="1" si="6"/>
        <v>1.2950139455560099</v>
      </c>
    </row>
    <row r="11" spans="1:23" x14ac:dyDescent="0.25">
      <c r="A11" s="21">
        <v>1.9</v>
      </c>
      <c r="B11" s="21">
        <f t="shared" si="0"/>
        <v>1900</v>
      </c>
      <c r="C11" s="14">
        <f t="shared" si="1"/>
        <v>0</v>
      </c>
      <c r="D11" s="13">
        <f t="shared" si="2"/>
        <v>5.8627874019999998E+19</v>
      </c>
      <c r="E11" s="13">
        <f ca="1">IF($C11=0,0,FORECAST($C11, OFFSET('De Vaucouleurs Deprojection'!$F$2:$F$127, MATCH($C11, 'De Vaucouleurs Deprojection'!$A$2:$A$127,1)-1,0,2), OFFSET('De Vaucouleurs Deprojection'!$A$2:$A$127, MATCH($C11, 'De Vaucouleurs Deprojection'!$A$2:$A$127,1)-1,0,2))*QESTotalBulgeMass)</f>
        <v>0</v>
      </c>
      <c r="F11" s="13">
        <f t="shared" si="3"/>
        <v>3.182638418568871E+40</v>
      </c>
      <c r="H11" s="13">
        <f t="shared" ca="1" si="4"/>
        <v>3.182638418568871E+40</v>
      </c>
      <c r="I11" s="14">
        <v>339</v>
      </c>
      <c r="J11" s="14">
        <v>52.8</v>
      </c>
      <c r="K11" s="17">
        <f t="shared" ca="1" si="5"/>
        <v>196.98345380966509</v>
      </c>
      <c r="L11" s="14">
        <f t="shared" ca="1" si="6"/>
        <v>7.2345254361195508</v>
      </c>
    </row>
    <row r="12" spans="1:23" x14ac:dyDescent="0.25">
      <c r="A12" s="21">
        <v>2.2799999999999998</v>
      </c>
      <c r="B12" s="21">
        <f t="shared" si="0"/>
        <v>2280</v>
      </c>
      <c r="C12" s="14">
        <f t="shared" si="1"/>
        <v>0</v>
      </c>
      <c r="D12" s="13">
        <f t="shared" si="2"/>
        <v>7.0353448823999996E+19</v>
      </c>
      <c r="E12" s="13">
        <f ca="1">IF($C12=0,0,FORECAST($C12, OFFSET('De Vaucouleurs Deprojection'!$F$2:$F$127, MATCH($C12, 'De Vaucouleurs Deprojection'!$A$2:$A$127,1)-1,0,2), OFFSET('De Vaucouleurs Deprojection'!$A$2:$A$127, MATCH($C12, 'De Vaucouleurs Deprojection'!$A$2:$A$127,1)-1,0,2))*QESTotalBulgeMass)</f>
        <v>0</v>
      </c>
      <c r="F12" s="13">
        <f t="shared" si="3"/>
        <v>4.2672103490492698E+40</v>
      </c>
      <c r="H12" s="13">
        <f t="shared" ca="1" si="4"/>
        <v>4.2672103490492698E+40</v>
      </c>
      <c r="I12" s="14">
        <v>243.6</v>
      </c>
      <c r="J12" s="14">
        <v>25.8</v>
      </c>
      <c r="K12" s="17">
        <f t="shared" ca="1" si="5"/>
        <v>208.72768181563771</v>
      </c>
      <c r="L12" s="14">
        <f t="shared" ca="1" si="6"/>
        <v>1.8269313375869909</v>
      </c>
    </row>
    <row r="13" spans="1:23" x14ac:dyDescent="0.25">
      <c r="A13" s="21">
        <v>2.66</v>
      </c>
      <c r="B13" s="21">
        <f t="shared" si="0"/>
        <v>2660</v>
      </c>
      <c r="C13" s="14">
        <f t="shared" si="1"/>
        <v>0</v>
      </c>
      <c r="D13" s="13">
        <f t="shared" si="2"/>
        <v>8.2079023628000002E+19</v>
      </c>
      <c r="E13" s="13">
        <f ca="1">IF($C13=0,0,FORECAST($C13, OFFSET('De Vaucouleurs Deprojection'!$F$2:$F$127, MATCH($C13, 'De Vaucouleurs Deprojection'!$A$2:$A$127,1)-1,0,2), OFFSET('De Vaucouleurs Deprojection'!$A$2:$A$127, MATCH($C13, 'De Vaucouleurs Deprojection'!$A$2:$A$127,1)-1,0,2))*QESTotalBulgeMass)</f>
        <v>0</v>
      </c>
      <c r="F13" s="13">
        <f t="shared" si="3"/>
        <v>5.4121037210210126E+40</v>
      </c>
      <c r="H13" s="13">
        <f t="shared" ca="1" si="4"/>
        <v>5.4121037210210126E+40</v>
      </c>
      <c r="I13" s="14">
        <v>235.2</v>
      </c>
      <c r="J13" s="14">
        <v>17</v>
      </c>
      <c r="K13" s="17">
        <f t="shared" ca="1" si="5"/>
        <v>218.19282338531079</v>
      </c>
      <c r="L13" s="14">
        <f t="shared" ca="1" si="6"/>
        <v>1.0008444858243293</v>
      </c>
    </row>
    <row r="14" spans="1:23" x14ac:dyDescent="0.25">
      <c r="A14" s="21">
        <v>3.04</v>
      </c>
      <c r="B14" s="21">
        <f t="shared" si="0"/>
        <v>3040</v>
      </c>
      <c r="C14" s="14">
        <f t="shared" si="1"/>
        <v>0</v>
      </c>
      <c r="D14" s="13">
        <f t="shared" si="2"/>
        <v>9.3804598432E+19</v>
      </c>
      <c r="E14" s="13">
        <f ca="1">IF($C14=0,0,FORECAST($C14, OFFSET('De Vaucouleurs Deprojection'!$F$2:$F$127, MATCH($C14, 'De Vaucouleurs Deprojection'!$A$2:$A$127,1)-1,0,2), OFFSET('De Vaucouleurs Deprojection'!$A$2:$A$127, MATCH($C14, 'De Vaucouleurs Deprojection'!$A$2:$A$127,1)-1,0,2))*QESTotalBulgeMass)</f>
        <v>0</v>
      </c>
      <c r="F14" s="13">
        <f t="shared" si="3"/>
        <v>6.5919850895603789E+40</v>
      </c>
      <c r="H14" s="13">
        <f t="shared" ca="1" si="4"/>
        <v>6.5919850895603789E+40</v>
      </c>
      <c r="I14" s="14">
        <v>238.9</v>
      </c>
      <c r="J14" s="14">
        <v>5.7</v>
      </c>
      <c r="K14" s="17">
        <f t="shared" ca="1" si="5"/>
        <v>225.86785680713461</v>
      </c>
      <c r="L14" s="14">
        <f t="shared" ca="1" si="6"/>
        <v>5.2273547614449907</v>
      </c>
    </row>
    <row r="15" spans="1:23" x14ac:dyDescent="0.25">
      <c r="A15" s="21">
        <v>3.43</v>
      </c>
      <c r="B15" s="21">
        <f t="shared" si="0"/>
        <v>3430</v>
      </c>
      <c r="C15" s="14">
        <f t="shared" si="1"/>
        <v>0</v>
      </c>
      <c r="D15" s="13">
        <f t="shared" si="2"/>
        <v>1.0583874099400001E+20</v>
      </c>
      <c r="E15" s="13">
        <f ca="1">IF($C15=0,0,FORECAST($C15, OFFSET('De Vaucouleurs Deprojection'!$F$2:$F$127, MATCH($C15, 'De Vaucouleurs Deprojection'!$A$2:$A$127,1)-1,0,2), OFFSET('De Vaucouleurs Deprojection'!$A$2:$A$127, MATCH($C15, 'De Vaucouleurs Deprojection'!$A$2:$A$127,1)-1,0,2))*QESTotalBulgeMass)</f>
        <v>0</v>
      </c>
      <c r="F15" s="13">
        <f t="shared" si="3"/>
        <v>7.817715528154192E+40</v>
      </c>
      <c r="H15" s="13">
        <f t="shared" ca="1" si="4"/>
        <v>7.817715528154192E+40</v>
      </c>
      <c r="I15" s="14">
        <v>239.3</v>
      </c>
      <c r="J15" s="14">
        <v>18.3</v>
      </c>
      <c r="K15" s="17">
        <f t="shared" ca="1" si="5"/>
        <v>232.25150457824301</v>
      </c>
      <c r="L15" s="14">
        <f t="shared" ca="1" si="6"/>
        <v>0.14835106366427583</v>
      </c>
    </row>
    <row r="16" spans="1:23" x14ac:dyDescent="0.25">
      <c r="A16" s="21">
        <v>3.81</v>
      </c>
      <c r="B16" s="21">
        <f t="shared" si="0"/>
        <v>3810</v>
      </c>
      <c r="C16" s="14">
        <f t="shared" si="1"/>
        <v>0</v>
      </c>
      <c r="D16" s="13">
        <f t="shared" si="2"/>
        <v>1.1756431579800001E+20</v>
      </c>
      <c r="E16" s="13">
        <f ca="1">IF($C16=0,0,FORECAST($C16, OFFSET('De Vaucouleurs Deprojection'!$F$2:$F$127, MATCH($C16, 'De Vaucouleurs Deprojection'!$A$2:$A$127,1)-1,0,2), OFFSET('De Vaucouleurs Deprojection'!$A$2:$A$127, MATCH($C16, 'De Vaucouleurs Deprojection'!$A$2:$A$127,1)-1,0,2))*QESTotalBulgeMass)</f>
        <v>0</v>
      </c>
      <c r="F16" s="13">
        <f t="shared" si="3"/>
        <v>9.0095260791599651E+40</v>
      </c>
      <c r="H16" s="13">
        <f t="shared" ca="1" si="4"/>
        <v>9.0095260791599651E+40</v>
      </c>
      <c r="I16" s="14">
        <v>226.3</v>
      </c>
      <c r="J16" s="14">
        <v>16.100000000000001</v>
      </c>
      <c r="K16" s="17">
        <f t="shared" ca="1" si="5"/>
        <v>237.28502887620726</v>
      </c>
      <c r="L16" s="14">
        <f t="shared" ca="1" si="6"/>
        <v>0.46553319474984434</v>
      </c>
    </row>
    <row r="17" spans="1:12" s="21" customFormat="1" x14ac:dyDescent="0.25">
      <c r="A17" s="21">
        <v>4.1900000000000004</v>
      </c>
      <c r="B17" s="21">
        <f t="shared" si="0"/>
        <v>4190</v>
      </c>
      <c r="C17" s="14">
        <f t="shared" si="1"/>
        <v>0</v>
      </c>
      <c r="D17" s="13">
        <f t="shared" si="2"/>
        <v>1.2928989060200001E+20</v>
      </c>
      <c r="E17" s="13">
        <f ca="1">IF($C17=0,0,FORECAST($C17, OFFSET('De Vaucouleurs Deprojection'!$F$2:$F$127, MATCH($C17, 'De Vaucouleurs Deprojection'!$A$2:$A$127,1)-1,0,2), OFFSET('De Vaucouleurs Deprojection'!$A$2:$A$127, MATCH($C17, 'De Vaucouleurs Deprojection'!$A$2:$A$127,1)-1,0,2))*QESTotalBulgeMass)</f>
        <v>0</v>
      </c>
      <c r="F17" s="13">
        <f t="shared" si="3"/>
        <v>1.0185616726399902E+41</v>
      </c>
      <c r="G17" s="13"/>
      <c r="H17" s="13">
        <f t="shared" ca="1" si="4"/>
        <v>1.0185616726399902E+41</v>
      </c>
      <c r="I17" s="14">
        <v>202.6</v>
      </c>
      <c r="J17" s="14">
        <v>4.7</v>
      </c>
      <c r="K17" s="17">
        <f t="shared" ca="1" si="5"/>
        <v>241.35259587970916</v>
      </c>
      <c r="L17" s="14">
        <f t="shared" ca="1" si="6"/>
        <v>67.983869959984204</v>
      </c>
    </row>
    <row r="18" spans="1:12" s="21" customFormat="1" x14ac:dyDescent="0.25">
      <c r="A18" s="21">
        <v>4.57</v>
      </c>
      <c r="B18" s="21">
        <f t="shared" si="0"/>
        <v>4570</v>
      </c>
      <c r="C18" s="14">
        <f t="shared" si="1"/>
        <v>0</v>
      </c>
      <c r="D18" s="13">
        <f t="shared" si="2"/>
        <v>1.4101546540600001E+20</v>
      </c>
      <c r="E18" s="13">
        <f ca="1">IF($C18=0,0,FORECAST($C18, OFFSET('De Vaucouleurs Deprojection'!$F$2:$F$127, MATCH($C18, 'De Vaucouleurs Deprojection'!$A$2:$A$127,1)-1,0,2), OFFSET('De Vaucouleurs Deprojection'!$A$2:$A$127, MATCH($C18, 'De Vaucouleurs Deprojection'!$A$2:$A$127,1)-1,0,2))*QESTotalBulgeMass)</f>
        <v>0</v>
      </c>
      <c r="F18" s="13">
        <f t="shared" si="3"/>
        <v>1.1335701803905843E+41</v>
      </c>
      <c r="G18" s="13"/>
      <c r="H18" s="13">
        <f t="shared" ca="1" si="4"/>
        <v>1.1335701803905843E+41</v>
      </c>
      <c r="I18" s="14">
        <v>207.3</v>
      </c>
      <c r="J18" s="14">
        <v>10.7</v>
      </c>
      <c r="K18" s="17">
        <f t="shared" ca="1" si="5"/>
        <v>244.61532627576594</v>
      </c>
      <c r="L18" s="14">
        <f t="shared" ca="1" si="6"/>
        <v>12.16205411011326</v>
      </c>
    </row>
    <row r="19" spans="1:12" s="21" customFormat="1" x14ac:dyDescent="0.25">
      <c r="A19" s="21">
        <v>4.95</v>
      </c>
      <c r="B19" s="21">
        <f t="shared" si="0"/>
        <v>4950</v>
      </c>
      <c r="C19" s="14">
        <f t="shared" si="1"/>
        <v>0</v>
      </c>
      <c r="D19" s="13">
        <f t="shared" si="2"/>
        <v>1.5274104021000002E+20</v>
      </c>
      <c r="E19" s="13">
        <f ca="1">IF($C19=0,0,FORECAST($C19, OFFSET('De Vaucouleurs Deprojection'!$F$2:$F$127, MATCH($C19, 'De Vaucouleurs Deprojection'!$A$2:$A$127,1)-1,0,2), OFFSET('De Vaucouleurs Deprojection'!$A$2:$A$127, MATCH($C19, 'De Vaucouleurs Deprojection'!$A$2:$A$127,1)-1,0,2))*QESTotalBulgeMass)</f>
        <v>0</v>
      </c>
      <c r="F19" s="13">
        <f t="shared" si="3"/>
        <v>1.2451877256994528E+41</v>
      </c>
      <c r="G19" s="13"/>
      <c r="H19" s="13">
        <f t="shared" ca="1" si="4"/>
        <v>1.2451877256994528E+41</v>
      </c>
      <c r="I19" s="14">
        <v>202.5</v>
      </c>
      <c r="J19" s="14">
        <v>21.7</v>
      </c>
      <c r="K19" s="17">
        <f t="shared" ca="1" si="5"/>
        <v>247.20357032078448</v>
      </c>
      <c r="L19" s="14">
        <f t="shared" ca="1" si="6"/>
        <v>4.2438981490907066</v>
      </c>
    </row>
    <row r="20" spans="1:12" s="21" customFormat="1" x14ac:dyDescent="0.25">
      <c r="A20" s="21">
        <v>5.33</v>
      </c>
      <c r="B20" s="21">
        <f t="shared" si="0"/>
        <v>5330</v>
      </c>
      <c r="C20" s="14">
        <f t="shared" si="1"/>
        <v>0</v>
      </c>
      <c r="D20" s="13">
        <f t="shared" si="2"/>
        <v>1.64466615014E+20</v>
      </c>
      <c r="E20" s="13">
        <f ca="1">IF($C20=0,0,FORECAST($C20, OFFSET('De Vaucouleurs Deprojection'!$F$2:$F$127, MATCH($C20, 'De Vaucouleurs Deprojection'!$A$2:$A$127,1)-1,0,2), OFFSET('De Vaucouleurs Deprojection'!$A$2:$A$127, MATCH($C20, 'De Vaucouleurs Deprojection'!$A$2:$A$127,1)-1,0,2))*QESTotalBulgeMass)</f>
        <v>0</v>
      </c>
      <c r="F20" s="13">
        <f t="shared" si="3"/>
        <v>1.352822868435645E+41</v>
      </c>
      <c r="G20" s="13"/>
      <c r="H20" s="13">
        <f t="shared" ca="1" si="4"/>
        <v>1.352822868435645E+41</v>
      </c>
      <c r="I20" s="14">
        <v>208.9</v>
      </c>
      <c r="J20" s="14">
        <v>15.6</v>
      </c>
      <c r="K20" s="17">
        <f t="shared" ca="1" si="5"/>
        <v>249.22436541936113</v>
      </c>
      <c r="L20" s="14">
        <f t="shared" ca="1" si="6"/>
        <v>6.6816832941903668</v>
      </c>
    </row>
    <row r="21" spans="1:12" s="21" customFormat="1" x14ac:dyDescent="0.25">
      <c r="A21" s="21">
        <v>5.71</v>
      </c>
      <c r="B21" s="21">
        <f t="shared" si="0"/>
        <v>5710</v>
      </c>
      <c r="C21" s="14">
        <f t="shared" si="1"/>
        <v>0</v>
      </c>
      <c r="D21" s="13">
        <f t="shared" si="2"/>
        <v>1.7619218981799998E+20</v>
      </c>
      <c r="E21" s="13">
        <f ca="1">IF($C21=0,0,FORECAST($C21, OFFSET('De Vaucouleurs Deprojection'!$F$2:$F$127, MATCH($C21, 'De Vaucouleurs Deprojection'!$A$2:$A$127,1)-1,0,2), OFFSET('De Vaucouleurs Deprojection'!$A$2:$A$127, MATCH($C21, 'De Vaucouleurs Deprojection'!$A$2:$A$127,1)-1,0,2))*QESTotalBulgeMass)</f>
        <v>0</v>
      </c>
      <c r="F21" s="13">
        <f t="shared" si="3"/>
        <v>1.4560495997816192E+41</v>
      </c>
      <c r="G21" s="13"/>
      <c r="H21" s="13">
        <f t="shared" ca="1" si="4"/>
        <v>1.4560495997816192E+41</v>
      </c>
      <c r="I21" s="14">
        <v>221.6</v>
      </c>
      <c r="J21" s="14">
        <v>13.4</v>
      </c>
      <c r="K21" s="17">
        <f t="shared" ca="1" si="5"/>
        <v>250.76665925770644</v>
      </c>
      <c r="L21" s="14">
        <f t="shared" ca="1" si="6"/>
        <v>4.7376587895697977</v>
      </c>
    </row>
    <row r="22" spans="1:12" s="21" customFormat="1" x14ac:dyDescent="0.25">
      <c r="A22" s="21">
        <v>6.09</v>
      </c>
      <c r="B22" s="21">
        <f t="shared" si="0"/>
        <v>6090</v>
      </c>
      <c r="C22" s="14">
        <f t="shared" si="1"/>
        <v>0</v>
      </c>
      <c r="D22" s="13">
        <f t="shared" si="2"/>
        <v>1.87917764622E+20</v>
      </c>
      <c r="E22" s="13">
        <f ca="1">IF($C22=0,0,FORECAST($C22, OFFSET('De Vaucouleurs Deprojection'!$F$2:$F$127, MATCH($C22, 'De Vaucouleurs Deprojection'!$A$2:$A$127,1)-1,0,2), OFFSET('De Vaucouleurs Deprojection'!$A$2:$A$127, MATCH($C22, 'De Vaucouleurs Deprojection'!$A$2:$A$127,1)-1,0,2))*QESTotalBulgeMass)</f>
        <v>0</v>
      </c>
      <c r="F22" s="13">
        <f t="shared" si="3"/>
        <v>1.5545787070493584E+41</v>
      </c>
      <c r="G22" s="13"/>
      <c r="H22" s="13">
        <f t="shared" ca="1" si="4"/>
        <v>1.5545787070493584E+41</v>
      </c>
      <c r="I22" s="14">
        <v>232.2</v>
      </c>
      <c r="J22" s="14">
        <v>13.7</v>
      </c>
      <c r="K22" s="17">
        <f t="shared" ca="1" si="5"/>
        <v>251.90508120434765</v>
      </c>
      <c r="L22" s="14">
        <f t="shared" ca="1" si="6"/>
        <v>2.0687848328090772</v>
      </c>
    </row>
    <row r="23" spans="1:12" s="21" customFormat="1" x14ac:dyDescent="0.25">
      <c r="A23" s="21">
        <v>6.47</v>
      </c>
      <c r="B23" s="21">
        <f t="shared" si="0"/>
        <v>6470</v>
      </c>
      <c r="C23" s="14">
        <f t="shared" si="1"/>
        <v>0</v>
      </c>
      <c r="D23" s="13">
        <f t="shared" si="2"/>
        <v>1.9964333942599998E+20</v>
      </c>
      <c r="E23" s="13">
        <f ca="1">IF($C23=0,0,FORECAST($C23, OFFSET('De Vaucouleurs Deprojection'!$F$2:$F$127, MATCH($C23, 'De Vaucouleurs Deprojection'!$A$2:$A$127,1)-1,0,2), OFFSET('De Vaucouleurs Deprojection'!$A$2:$A$127, MATCH($C23, 'De Vaucouleurs Deprojection'!$A$2:$A$127,1)-1,0,2))*QESTotalBulgeMass)</f>
        <v>0</v>
      </c>
      <c r="F23" s="13">
        <f t="shared" si="3"/>
        <v>1.6482333728609249E+41</v>
      </c>
      <c r="G23" s="13"/>
      <c r="H23" s="13">
        <f t="shared" ca="1" si="4"/>
        <v>1.6482333728609249E+41</v>
      </c>
      <c r="I23" s="14">
        <v>237.6</v>
      </c>
      <c r="J23" s="14">
        <v>8.3000000000000007</v>
      </c>
      <c r="K23" s="17">
        <f t="shared" ca="1" si="5"/>
        <v>252.70273693572486</v>
      </c>
      <c r="L23" s="14">
        <f t="shared" ca="1" si="6"/>
        <v>3.3109691239615033</v>
      </c>
    </row>
    <row r="24" spans="1:12" s="21" customFormat="1" x14ac:dyDescent="0.25">
      <c r="A24" s="21">
        <v>6.85</v>
      </c>
      <c r="B24" s="21">
        <f t="shared" si="0"/>
        <v>6850</v>
      </c>
      <c r="C24" s="14">
        <f t="shared" si="1"/>
        <v>0</v>
      </c>
      <c r="D24" s="13">
        <f t="shared" si="2"/>
        <v>2.1136891422999999E+20</v>
      </c>
      <c r="E24" s="13">
        <f ca="1">IF($C24=0,0,FORECAST($C24, OFFSET('De Vaucouleurs Deprojection'!$F$2:$F$127, MATCH($C24, 'De Vaucouleurs Deprojection'!$A$2:$A$127,1)-1,0,2), OFFSET('De Vaucouleurs Deprojection'!$A$2:$A$127, MATCH($C24, 'De Vaucouleurs Deprojection'!$A$2:$A$127,1)-1,0,2))*QESTotalBulgeMass)</f>
        <v>0</v>
      </c>
      <c r="F24" s="13">
        <f t="shared" si="3"/>
        <v>1.7369284303346283E+41</v>
      </c>
      <c r="G24" s="13"/>
      <c r="H24" s="13">
        <f t="shared" ca="1" si="4"/>
        <v>1.7369284303346283E+41</v>
      </c>
      <c r="I24" s="14">
        <v>239.8</v>
      </c>
      <c r="J24" s="14">
        <v>2.2000000000000002</v>
      </c>
      <c r="K24" s="17">
        <f t="shared" ca="1" si="5"/>
        <v>253.21332587055934</v>
      </c>
      <c r="L24" s="14">
        <f t="shared" ca="1" si="6"/>
        <v>37.172998121862868</v>
      </c>
    </row>
    <row r="25" spans="1:12" s="21" customFormat="1" x14ac:dyDescent="0.25">
      <c r="A25" s="21">
        <v>7.23</v>
      </c>
      <c r="B25" s="21">
        <f t="shared" si="0"/>
        <v>7230</v>
      </c>
      <c r="C25" s="14">
        <f t="shared" si="1"/>
        <v>0</v>
      </c>
      <c r="D25" s="13">
        <f t="shared" si="2"/>
        <v>2.2309448903400001E+20</v>
      </c>
      <c r="E25" s="13">
        <f ca="1">IF($C25=0,0,FORECAST($C25, OFFSET('De Vaucouleurs Deprojection'!$F$2:$F$127, MATCH($C25, 'De Vaucouleurs Deprojection'!$A$2:$A$127,1)-1,0,2), OFFSET('De Vaucouleurs Deprojection'!$A$2:$A$127, MATCH($C25, 'De Vaucouleurs Deprojection'!$A$2:$A$127,1)-1,0,2))*QESTotalBulgeMass)</f>
        <v>0</v>
      </c>
      <c r="F25" s="13">
        <f t="shared" si="3"/>
        <v>1.8206527712128127E+41</v>
      </c>
      <c r="G25" s="13"/>
      <c r="H25" s="13">
        <f t="shared" ca="1" si="4"/>
        <v>1.8206527712128127E+41</v>
      </c>
      <c r="I25" s="14">
        <v>235.6</v>
      </c>
      <c r="J25" s="14">
        <v>6.1</v>
      </c>
      <c r="K25" s="17">
        <f t="shared" ca="1" si="5"/>
        <v>253.48277676878786</v>
      </c>
      <c r="L25" s="14">
        <f t="shared" ca="1" si="6"/>
        <v>8.5942946778365741</v>
      </c>
    </row>
    <row r="26" spans="1:12" s="21" customFormat="1" x14ac:dyDescent="0.25">
      <c r="A26" s="21">
        <v>7.61</v>
      </c>
      <c r="B26" s="21">
        <f t="shared" si="0"/>
        <v>7610</v>
      </c>
      <c r="C26" s="14">
        <f t="shared" si="1"/>
        <v>0</v>
      </c>
      <c r="D26" s="13">
        <f t="shared" si="2"/>
        <v>2.3482006383800002E+20</v>
      </c>
      <c r="E26" s="13">
        <f ca="1">IF($C26=0,0,FORECAST($C26, OFFSET('De Vaucouleurs Deprojection'!$F$2:$F$127, MATCH($C26, 'De Vaucouleurs Deprojection'!$A$2:$A$127,1)-1,0,2), OFFSET('De Vaucouleurs Deprojection'!$A$2:$A$127, MATCH($C26, 'De Vaucouleurs Deprojection'!$A$2:$A$127,1)-1,0,2))*QESTotalBulgeMass)</f>
        <v>0</v>
      </c>
      <c r="F26" s="13">
        <f t="shared" si="3"/>
        <v>1.8994544696700078E+41</v>
      </c>
      <c r="G26" s="13"/>
      <c r="H26" s="13">
        <f t="shared" ca="1" si="4"/>
        <v>1.8994544696700078E+41</v>
      </c>
      <c r="I26" s="14">
        <v>241.7</v>
      </c>
      <c r="J26" s="14">
        <v>3.3</v>
      </c>
      <c r="K26" s="17">
        <f t="shared" ca="1" si="5"/>
        <v>253.55053262106878</v>
      </c>
      <c r="L26" s="14">
        <f t="shared" ca="1" si="6"/>
        <v>12.89578727300419</v>
      </c>
    </row>
    <row r="27" spans="1:12" s="21" customFormat="1" x14ac:dyDescent="0.25">
      <c r="A27" s="21">
        <v>7.99</v>
      </c>
      <c r="B27" s="21">
        <f t="shared" si="0"/>
        <v>7990</v>
      </c>
      <c r="C27" s="14">
        <f t="shared" si="1"/>
        <v>0</v>
      </c>
      <c r="D27" s="13">
        <f t="shared" si="2"/>
        <v>2.46545638642E+20</v>
      </c>
      <c r="E27" s="13">
        <f ca="1">IF($C27=0,0,FORECAST($C27, OFFSET('De Vaucouleurs Deprojection'!$F$2:$F$127, MATCH($C27, 'De Vaucouleurs Deprojection'!$A$2:$A$127,1)-1,0,2), OFFSET('De Vaucouleurs Deprojection'!$A$2:$A$127, MATCH($C27, 'De Vaucouleurs Deprojection'!$A$2:$A$127,1)-1,0,2))*QESTotalBulgeMass)</f>
        <v>0</v>
      </c>
      <c r="F27" s="13">
        <f t="shared" si="3"/>
        <v>1.9734282420202905E+41</v>
      </c>
      <c r="G27" s="13"/>
      <c r="H27" s="13">
        <f t="shared" ca="1" si="4"/>
        <v>1.9734282420202905E+41</v>
      </c>
      <c r="I27" s="14">
        <v>244.3</v>
      </c>
      <c r="J27" s="14">
        <v>6.4</v>
      </c>
      <c r="K27" s="17">
        <f t="shared" ca="1" si="5"/>
        <v>253.45057510448126</v>
      </c>
      <c r="L27" s="14">
        <f t="shared" ca="1" si="6"/>
        <v>2.0442632993835934</v>
      </c>
    </row>
    <row r="28" spans="1:12" s="21" customFormat="1" x14ac:dyDescent="0.25">
      <c r="A28" s="21">
        <v>8.3699999999999992</v>
      </c>
      <c r="B28" s="21">
        <f t="shared" si="0"/>
        <v>8370</v>
      </c>
      <c r="C28" s="14">
        <f t="shared" si="1"/>
        <v>0</v>
      </c>
      <c r="D28" s="13">
        <f t="shared" si="2"/>
        <v>2.5827121344599998E+20</v>
      </c>
      <c r="E28" s="13">
        <f ca="1">IF($C28=0,0,FORECAST($C28, OFFSET('De Vaucouleurs Deprojection'!$F$2:$F$127, MATCH($C28, 'De Vaucouleurs Deprojection'!$A$2:$A$127,1)-1,0,2), OFFSET('De Vaucouleurs Deprojection'!$A$2:$A$127, MATCH($C28, 'De Vaucouleurs Deprojection'!$A$2:$A$127,1)-1,0,2))*QESTotalBulgeMass)</f>
        <v>0</v>
      </c>
      <c r="F28" s="13">
        <f t="shared" si="3"/>
        <v>2.0427049127277489E+41</v>
      </c>
      <c r="G28" s="13"/>
      <c r="H28" s="13">
        <f t="shared" ca="1" si="4"/>
        <v>2.0427049127277489E+41</v>
      </c>
      <c r="I28" s="14">
        <v>248.8</v>
      </c>
      <c r="J28" s="14">
        <v>6.4</v>
      </c>
      <c r="K28" s="17">
        <f t="shared" ca="1" si="5"/>
        <v>253.21225216734064</v>
      </c>
      <c r="L28" s="14">
        <f t="shared" ca="1" si="6"/>
        <v>0.47529221650883896</v>
      </c>
    </row>
    <row r="29" spans="1:12" s="21" customFormat="1" x14ac:dyDescent="0.25">
      <c r="A29" s="21">
        <v>8.75</v>
      </c>
      <c r="B29" s="21">
        <f t="shared" si="0"/>
        <v>8750</v>
      </c>
      <c r="C29" s="14">
        <f t="shared" si="1"/>
        <v>0</v>
      </c>
      <c r="D29" s="13">
        <f t="shared" si="2"/>
        <v>2.6999678825E+20</v>
      </c>
      <c r="E29" s="13">
        <f ca="1">IF($C29=0,0,FORECAST($C29, OFFSET('De Vaucouleurs Deprojection'!$F$2:$F$127, MATCH($C29, 'De Vaucouleurs Deprojection'!$A$2:$A$127,1)-1,0,2), OFFSET('De Vaucouleurs Deprojection'!$A$2:$A$127, MATCH($C29, 'De Vaucouleurs Deprojection'!$A$2:$A$127,1)-1,0,2))*QESTotalBulgeMass)</f>
        <v>0</v>
      </c>
      <c r="F29" s="13">
        <f t="shared" si="3"/>
        <v>2.1074426009171573E+41</v>
      </c>
      <c r="G29" s="13"/>
      <c r="H29" s="13">
        <f t="shared" ca="1" si="4"/>
        <v>2.1074426009171573E+41</v>
      </c>
      <c r="I29" s="14">
        <v>251.8</v>
      </c>
      <c r="J29" s="14">
        <v>5.5</v>
      </c>
      <c r="K29" s="17">
        <f t="shared" ca="1" si="5"/>
        <v>252.86095440242107</v>
      </c>
      <c r="L29" s="14">
        <f t="shared" ca="1" si="6"/>
        <v>3.7210718810467107E-2</v>
      </c>
    </row>
    <row r="30" spans="1:12" s="21" customFormat="1" x14ac:dyDescent="0.25">
      <c r="A30" s="21">
        <v>9.1300000000000008</v>
      </c>
      <c r="B30" s="21">
        <f t="shared" si="0"/>
        <v>9130</v>
      </c>
      <c r="C30" s="14">
        <f t="shared" si="1"/>
        <v>0</v>
      </c>
      <c r="D30" s="13">
        <f t="shared" si="2"/>
        <v>2.8172236305400001E+20</v>
      </c>
      <c r="E30" s="13">
        <f ca="1">IF($C30=0,0,FORECAST($C30, OFFSET('De Vaucouleurs Deprojection'!$F$2:$F$127, MATCH($C30, 'De Vaucouleurs Deprojection'!$A$2:$A$127,1)-1,0,2), OFFSET('De Vaucouleurs Deprojection'!$A$2:$A$127, MATCH($C30, 'De Vaucouleurs Deprojection'!$A$2:$A$127,1)-1,0,2))*QESTotalBulgeMass)</f>
        <v>0</v>
      </c>
      <c r="F30" s="13">
        <f t="shared" si="3"/>
        <v>2.1678193797766061E+41</v>
      </c>
      <c r="G30" s="13"/>
      <c r="H30" s="13">
        <f t="shared" ca="1" si="4"/>
        <v>2.1678193797766061E+41</v>
      </c>
      <c r="I30" s="14">
        <v>253</v>
      </c>
      <c r="J30" s="14">
        <v>9.1999999999999993</v>
      </c>
      <c r="K30" s="17">
        <f t="shared" ca="1" si="5"/>
        <v>252.41867360113426</v>
      </c>
      <c r="L30" s="14">
        <f t="shared" ca="1" si="6"/>
        <v>3.9926793716707322E-3</v>
      </c>
    </row>
    <row r="31" spans="1:12" s="21" customFormat="1" x14ac:dyDescent="0.25">
      <c r="A31" s="21">
        <v>9.51</v>
      </c>
      <c r="B31" s="21">
        <f t="shared" si="0"/>
        <v>9510</v>
      </c>
      <c r="C31" s="14">
        <f t="shared" si="1"/>
        <v>0</v>
      </c>
      <c r="D31" s="13">
        <f t="shared" si="2"/>
        <v>2.9344793785799999E+20</v>
      </c>
      <c r="E31" s="13">
        <f ca="1">IF($C31=0,0,FORECAST($C31, OFFSET('De Vaucouleurs Deprojection'!$F$2:$F$127, MATCH($C31, 'De Vaucouleurs Deprojection'!$A$2:$A$127,1)-1,0,2), OFFSET('De Vaucouleurs Deprojection'!$A$2:$A$127, MATCH($C31, 'De Vaucouleurs Deprojection'!$A$2:$A$127,1)-1,0,2))*QESTotalBulgeMass)</f>
        <v>0</v>
      </c>
      <c r="F31" s="13">
        <f t="shared" si="3"/>
        <v>2.2240271945366262E+41</v>
      </c>
      <c r="G31" s="13"/>
      <c r="H31" s="13">
        <f t="shared" ca="1" si="4"/>
        <v>2.2240271945366262E+41</v>
      </c>
      <c r="I31" s="14">
        <v>258.8</v>
      </c>
      <c r="J31" s="14">
        <v>9.6</v>
      </c>
      <c r="K31" s="17">
        <f t="shared" ca="1" si="5"/>
        <v>251.90446830850672</v>
      </c>
      <c r="L31" s="14">
        <f t="shared" ca="1" si="6"/>
        <v>0.51593269648858842</v>
      </c>
    </row>
    <row r="32" spans="1:12" s="21" customFormat="1" x14ac:dyDescent="0.25">
      <c r="A32" s="21">
        <v>9.9</v>
      </c>
      <c r="B32" s="21">
        <f t="shared" si="0"/>
        <v>9900</v>
      </c>
      <c r="C32" s="14">
        <f t="shared" si="1"/>
        <v>0</v>
      </c>
      <c r="D32" s="13">
        <f t="shared" si="2"/>
        <v>3.0548208042000004E+20</v>
      </c>
      <c r="E32" s="13">
        <f ca="1">IF($C32=0,0,FORECAST($C32, OFFSET('De Vaucouleurs Deprojection'!$F$2:$F$127, MATCH($C32, 'De Vaucouleurs Deprojection'!$A$2:$A$127,1)-1,0,2), OFFSET('De Vaucouleurs Deprojection'!$A$2:$A$127, MATCH($C32, 'De Vaucouleurs Deprojection'!$A$2:$A$127,1)-1,0,2))*QESTotalBulgeMass)</f>
        <v>0</v>
      </c>
      <c r="F32" s="13">
        <f t="shared" si="3"/>
        <v>2.2775898642925361E+41</v>
      </c>
      <c r="G32" s="13"/>
      <c r="H32" s="13">
        <f t="shared" ca="1" si="4"/>
        <v>2.2775898642925361E+41</v>
      </c>
      <c r="I32" s="14">
        <v>259</v>
      </c>
      <c r="J32" s="14">
        <v>9.5</v>
      </c>
      <c r="K32" s="17">
        <f t="shared" ca="1" si="5"/>
        <v>251.31925203815356</v>
      </c>
      <c r="L32" s="14">
        <f t="shared" ca="1" si="6"/>
        <v>0.65367190308485512</v>
      </c>
    </row>
    <row r="33" spans="1:12" s="21" customFormat="1" x14ac:dyDescent="0.25">
      <c r="A33" s="21">
        <v>10.28</v>
      </c>
      <c r="B33" s="21">
        <f t="shared" si="0"/>
        <v>10280</v>
      </c>
      <c r="C33" s="14">
        <f t="shared" si="1"/>
        <v>0</v>
      </c>
      <c r="D33" s="13">
        <f t="shared" si="2"/>
        <v>3.1720765522399999E+20</v>
      </c>
      <c r="E33" s="13">
        <f ca="1">IF($C33=0,0,FORECAST($C33, OFFSET('De Vaucouleurs Deprojection'!$F$2:$F$127, MATCH($C33, 'De Vaucouleurs Deprojection'!$A$2:$A$127,1)-1,0,2), OFFSET('De Vaucouleurs Deprojection'!$A$2:$A$127, MATCH($C33, 'De Vaucouleurs Deprojection'!$A$2:$A$127,1)-1,0,2))*QESTotalBulgeMass)</f>
        <v>0</v>
      </c>
      <c r="F33" s="13">
        <f t="shared" si="3"/>
        <v>2.3259707246616902E+41</v>
      </c>
      <c r="G33" s="13"/>
      <c r="H33" s="13">
        <f t="shared" ca="1" si="4"/>
        <v>2.3259707246616902E+41</v>
      </c>
      <c r="I33" s="14">
        <v>262.2</v>
      </c>
      <c r="J33" s="14">
        <v>10.8</v>
      </c>
      <c r="K33" s="17">
        <f t="shared" ca="1" si="5"/>
        <v>250.70763022486796</v>
      </c>
      <c r="L33" s="14">
        <f t="shared" ca="1" si="6"/>
        <v>1.1323265007576155</v>
      </c>
    </row>
    <row r="34" spans="1:12" s="21" customFormat="1" x14ac:dyDescent="0.25">
      <c r="A34" s="21">
        <v>10.66</v>
      </c>
      <c r="B34" s="21">
        <f t="shared" si="0"/>
        <v>10660</v>
      </c>
      <c r="C34" s="14">
        <f t="shared" si="1"/>
        <v>0</v>
      </c>
      <c r="D34" s="13">
        <f t="shared" si="2"/>
        <v>3.28933230028E+20</v>
      </c>
      <c r="E34" s="13">
        <f ca="1">IF($C34=0,0,FORECAST($C34, OFFSET('De Vaucouleurs Deprojection'!$F$2:$F$127, MATCH($C34, 'De Vaucouleurs Deprojection'!$A$2:$A$127,1)-1,0,2), OFFSET('De Vaucouleurs Deprojection'!$A$2:$A$127, MATCH($C34, 'De Vaucouleurs Deprojection'!$A$2:$A$127,1)-1,0,2))*QESTotalBulgeMass)</f>
        <v>0</v>
      </c>
      <c r="F34" s="13">
        <f t="shared" si="3"/>
        <v>2.3708014711323485E+41</v>
      </c>
      <c r="G34" s="13"/>
      <c r="H34" s="13">
        <f t="shared" ca="1" si="4"/>
        <v>2.3708014711323485E+41</v>
      </c>
      <c r="I34" s="14">
        <v>266.8</v>
      </c>
      <c r="J34" s="14">
        <v>13</v>
      </c>
      <c r="K34" s="17">
        <f t="shared" ca="1" si="5"/>
        <v>250.06758604508735</v>
      </c>
      <c r="L34" s="14">
        <f t="shared" ca="1" si="6"/>
        <v>1.6566489749026976</v>
      </c>
    </row>
    <row r="35" spans="1:12" s="21" customFormat="1" x14ac:dyDescent="0.25">
      <c r="A35" s="21">
        <v>11.04</v>
      </c>
      <c r="B35" s="21">
        <f t="shared" si="0"/>
        <v>11040</v>
      </c>
      <c r="C35" s="14">
        <f t="shared" si="1"/>
        <v>0</v>
      </c>
      <c r="D35" s="13">
        <f t="shared" si="2"/>
        <v>3.4065880483199995E+20</v>
      </c>
      <c r="E35" s="13">
        <f ca="1">IF($C35=0,0,FORECAST($C35, OFFSET('De Vaucouleurs Deprojection'!$F$2:$F$127, MATCH($C35, 'De Vaucouleurs Deprojection'!$A$2:$A$127,1)-1,0,2), OFFSET('De Vaucouleurs Deprojection'!$A$2:$A$127, MATCH($C35, 'De Vaucouleurs Deprojection'!$A$2:$A$127,1)-1,0,2))*QESTotalBulgeMass)</f>
        <v>0</v>
      </c>
      <c r="F35" s="13">
        <f t="shared" si="3"/>
        <v>2.4122878474125317E+41</v>
      </c>
      <c r="G35" s="13"/>
      <c r="H35" s="13">
        <f t="shared" ca="1" si="4"/>
        <v>2.4122878474125317E+41</v>
      </c>
      <c r="I35" s="14">
        <v>266.8</v>
      </c>
      <c r="J35" s="14">
        <v>11.7</v>
      </c>
      <c r="K35" s="17">
        <f t="shared" ca="1" si="5"/>
        <v>249.40976966961134</v>
      </c>
      <c r="L35" s="14">
        <f t="shared" ca="1" si="6"/>
        <v>2.2092198914746892</v>
      </c>
    </row>
    <row r="36" spans="1:12" s="21" customFormat="1" x14ac:dyDescent="0.25">
      <c r="A36" s="21">
        <v>11.42</v>
      </c>
      <c r="B36" s="21">
        <f t="shared" si="0"/>
        <v>11420</v>
      </c>
      <c r="C36" s="14">
        <f t="shared" si="1"/>
        <v>0</v>
      </c>
      <c r="D36" s="13">
        <f t="shared" si="2"/>
        <v>3.5238437963599997E+20</v>
      </c>
      <c r="E36" s="13">
        <f ca="1">IF($C36=0,0,FORECAST($C36, OFFSET('De Vaucouleurs Deprojection'!$F$2:$F$127, MATCH($C36, 'De Vaucouleurs Deprojection'!$A$2:$A$127,1)-1,0,2), OFFSET('De Vaucouleurs Deprojection'!$A$2:$A$127, MATCH($C36, 'De Vaucouleurs Deprojection'!$A$2:$A$127,1)-1,0,2))*QESTotalBulgeMass)</f>
        <v>0</v>
      </c>
      <c r="F36" s="13">
        <f t="shared" si="3"/>
        <v>2.4506322206098737E+41</v>
      </c>
      <c r="G36" s="13"/>
      <c r="H36" s="13">
        <f t="shared" ca="1" si="4"/>
        <v>2.4506322206098737E+41</v>
      </c>
      <c r="I36" s="14">
        <v>265.89999999999998</v>
      </c>
      <c r="J36" s="14">
        <v>9.9</v>
      </c>
      <c r="K36" s="17">
        <f t="shared" ca="1" si="5"/>
        <v>248.74335909054309</v>
      </c>
      <c r="L36" s="14">
        <f t="shared" ca="1" si="6"/>
        <v>3.0032683123767931</v>
      </c>
    </row>
    <row r="37" spans="1:12" s="21" customFormat="1" x14ac:dyDescent="0.25">
      <c r="A37" s="21">
        <v>11.8</v>
      </c>
      <c r="B37" s="21">
        <f t="shared" si="0"/>
        <v>11800</v>
      </c>
      <c r="C37" s="14">
        <f t="shared" si="1"/>
        <v>0</v>
      </c>
      <c r="D37" s="13">
        <f t="shared" si="2"/>
        <v>3.6410995444000005E+20</v>
      </c>
      <c r="E37" s="13">
        <f ca="1">IF($C37=0,0,FORECAST($C37, OFFSET('De Vaucouleurs Deprojection'!$F$2:$F$127, MATCH($C37, 'De Vaucouleurs Deprojection'!$A$2:$A$127,1)-1,0,2), OFFSET('De Vaucouleurs Deprojection'!$A$2:$A$127, MATCH($C37, 'De Vaucouleurs Deprojection'!$A$2:$A$127,1)-1,0,2))*QESTotalBulgeMass)</f>
        <v>0</v>
      </c>
      <c r="F37" s="13">
        <f t="shared" si="3"/>
        <v>2.486031947483154E+41</v>
      </c>
      <c r="G37" s="13"/>
      <c r="H37" s="13">
        <f t="shared" ca="1" si="4"/>
        <v>2.486031947483154E+41</v>
      </c>
      <c r="I37" s="14">
        <v>264.39999999999998</v>
      </c>
      <c r="J37" s="14">
        <v>7.2</v>
      </c>
      <c r="K37" s="17">
        <f t="shared" ca="1" si="5"/>
        <v>248.07624033367955</v>
      </c>
      <c r="L37" s="14">
        <f t="shared" ca="1" si="6"/>
        <v>5.1401452477582863</v>
      </c>
    </row>
    <row r="38" spans="1:12" s="21" customFormat="1" x14ac:dyDescent="0.25">
      <c r="A38" s="21">
        <v>12.18</v>
      </c>
      <c r="B38" s="21">
        <f t="shared" si="0"/>
        <v>12180</v>
      </c>
      <c r="C38" s="14">
        <f t="shared" si="1"/>
        <v>0</v>
      </c>
      <c r="D38" s="13">
        <f t="shared" si="2"/>
        <v>3.7583552924399999E+20</v>
      </c>
      <c r="E38" s="13">
        <f ca="1">IF($C38=0,0,FORECAST($C38, OFFSET('De Vaucouleurs Deprojection'!$F$2:$F$127, MATCH($C38, 'De Vaucouleurs Deprojection'!$A$2:$A$127,1)-1,0,2), OFFSET('De Vaucouleurs Deprojection'!$A$2:$A$127, MATCH($C38, 'De Vaucouleurs Deprojection'!$A$2:$A$127,1)-1,0,2))*QESTotalBulgeMass)</f>
        <v>0</v>
      </c>
      <c r="F38" s="13">
        <f t="shared" si="3"/>
        <v>2.5186781290583237E+41</v>
      </c>
      <c r="G38" s="13"/>
      <c r="H38" s="13">
        <f t="shared" ca="1" si="4"/>
        <v>2.5186781290583237E+41</v>
      </c>
      <c r="I38" s="14">
        <v>264.7</v>
      </c>
      <c r="J38" s="14">
        <v>5.3</v>
      </c>
      <c r="K38" s="17">
        <f t="shared" ca="1" si="5"/>
        <v>247.41516426451565</v>
      </c>
      <c r="L38" s="14">
        <f t="shared" ca="1" si="6"/>
        <v>10.636010907891645</v>
      </c>
    </row>
    <row r="39" spans="1:12" s="21" customFormat="1" x14ac:dyDescent="0.25">
      <c r="A39" s="21">
        <v>12.56</v>
      </c>
      <c r="B39" s="21">
        <f t="shared" si="0"/>
        <v>12560</v>
      </c>
      <c r="C39" s="14">
        <f t="shared" si="1"/>
        <v>0</v>
      </c>
      <c r="D39" s="13">
        <f t="shared" si="2"/>
        <v>3.8756110404800001E+20</v>
      </c>
      <c r="E39" s="13">
        <f ca="1">IF($C39=0,0,FORECAST($C39, OFFSET('De Vaucouleurs Deprojection'!$F$2:$F$127, MATCH($C39, 'De Vaucouleurs Deprojection'!$A$2:$A$127,1)-1,0,2), OFFSET('De Vaucouleurs Deprojection'!$A$2:$A$127, MATCH($C39, 'De Vaucouleurs Deprojection'!$A$2:$A$127,1)-1,0,2))*QESTotalBulgeMass)</f>
        <v>0</v>
      </c>
      <c r="F39" s="13">
        <f t="shared" si="3"/>
        <v>2.548754689194847E+41</v>
      </c>
      <c r="G39" s="13"/>
      <c r="H39" s="13">
        <f t="shared" ca="1" si="4"/>
        <v>2.548754689194847E+41</v>
      </c>
      <c r="I39" s="14">
        <v>265.3</v>
      </c>
      <c r="J39" s="14">
        <v>5.4</v>
      </c>
      <c r="K39" s="17">
        <f t="shared" ca="1" si="5"/>
        <v>246.76588354495539</v>
      </c>
      <c r="L39" s="14">
        <f t="shared" ca="1" si="6"/>
        <v>11.780297420067075</v>
      </c>
    </row>
    <row r="40" spans="1:12" s="21" customFormat="1" x14ac:dyDescent="0.25">
      <c r="A40" s="21">
        <v>12.94</v>
      </c>
      <c r="B40" s="21">
        <f t="shared" si="0"/>
        <v>12940</v>
      </c>
      <c r="C40" s="14">
        <f t="shared" si="1"/>
        <v>0</v>
      </c>
      <c r="D40" s="13">
        <f t="shared" si="2"/>
        <v>3.9928667885199996E+20</v>
      </c>
      <c r="E40" s="13">
        <f ca="1">IF($C40=0,0,FORECAST($C40, OFFSET('De Vaucouleurs Deprojection'!$F$2:$F$127, MATCH($C40, 'De Vaucouleurs Deprojection'!$A$2:$A$127,1)-1,0,2), OFFSET('De Vaucouleurs Deprojection'!$A$2:$A$127, MATCH($C40, 'De Vaucouleurs Deprojection'!$A$2:$A$127,1)-1,0,2))*QESTotalBulgeMass)</f>
        <v>0</v>
      </c>
      <c r="F40" s="13">
        <f t="shared" si="3"/>
        <v>2.5764377220274097E+41</v>
      </c>
      <c r="G40" s="13"/>
      <c r="H40" s="13">
        <f t="shared" ca="1" si="4"/>
        <v>2.5764377220274097E+41</v>
      </c>
      <c r="I40" s="14">
        <v>265.2</v>
      </c>
      <c r="J40" s="14">
        <v>3.9</v>
      </c>
      <c r="K40" s="17">
        <f t="shared" ca="1" si="5"/>
        <v>246.13327265274705</v>
      </c>
      <c r="L40" s="14">
        <f t="shared" ca="1" si="6"/>
        <v>23.901386701806903</v>
      </c>
    </row>
    <row r="41" spans="1:12" s="21" customFormat="1" x14ac:dyDescent="0.25">
      <c r="A41" s="21">
        <v>13.32</v>
      </c>
      <c r="B41" s="21">
        <f t="shared" si="0"/>
        <v>13320</v>
      </c>
      <c r="C41" s="14">
        <f t="shared" ref="C41:C72" si="7">IF(QESBulgeEffectiveRadius=0,0,RadiusPc/QESBulgeEffectiveRadius)</f>
        <v>0</v>
      </c>
      <c r="D41" s="13">
        <f t="shared" si="2"/>
        <v>4.1101225365600004E+20</v>
      </c>
      <c r="E41" s="13">
        <f ca="1">IF($C41=0,0,FORECAST($C41, OFFSET('De Vaucouleurs Deprojection'!$F$2:$F$127, MATCH($C41, 'De Vaucouleurs Deprojection'!$A$2:$A$127,1)-1,0,2), OFFSET('De Vaucouleurs Deprojection'!$A$2:$A$127, MATCH($C41, 'De Vaucouleurs Deprojection'!$A$2:$A$127,1)-1,0,2))*QESTotalBulgeMass)</f>
        <v>0</v>
      </c>
      <c r="F41" s="13">
        <f t="shared" si="3"/>
        <v>2.6018950612860189E+41</v>
      </c>
      <c r="G41" s="13"/>
      <c r="H41" s="13">
        <f t="shared" ca="1" si="4"/>
        <v>2.6018950612860189E+41</v>
      </c>
      <c r="I41" s="14">
        <v>262</v>
      </c>
      <c r="J41" s="14">
        <v>2.4</v>
      </c>
      <c r="K41" s="17">
        <f t="shared" ref="K41:K72" ca="1" si="8">SQRT(TotalMass*GravitationalConstant/RadiusKm+UniverseAcceleration*RadiusKm)/km</f>
        <v>245.52143336525006</v>
      </c>
      <c r="L41" s="14">
        <f t="shared" ca="1" si="6"/>
        <v>47.142909433314919</v>
      </c>
    </row>
    <row r="42" spans="1:12" s="21" customFormat="1" x14ac:dyDescent="0.25">
      <c r="A42" s="21">
        <v>13.7</v>
      </c>
      <c r="B42" s="21">
        <f t="shared" si="0"/>
        <v>13700</v>
      </c>
      <c r="C42" s="14">
        <f t="shared" si="7"/>
        <v>0</v>
      </c>
      <c r="D42" s="13">
        <f t="shared" si="2"/>
        <v>4.2273782845999999E+20</v>
      </c>
      <c r="E42" s="13">
        <f ca="1">IF($C42=0,0,FORECAST($C42, OFFSET('De Vaucouleurs Deprojection'!$F$2:$F$127, MATCH($C42, 'De Vaucouleurs Deprojection'!$A$2:$A$127,1)-1,0,2), OFFSET('De Vaucouleurs Deprojection'!$A$2:$A$127, MATCH($C42, 'De Vaucouleurs Deprojection'!$A$2:$A$127,1)-1,0,2))*QESTotalBulgeMass)</f>
        <v>0</v>
      </c>
      <c r="F42" s="13">
        <f t="shared" si="3"/>
        <v>2.6252860314772865E+41</v>
      </c>
      <c r="G42" s="13"/>
      <c r="H42" s="13">
        <f t="shared" ca="1" si="4"/>
        <v>2.6252860314772865E+41</v>
      </c>
      <c r="I42" s="14">
        <v>260.8</v>
      </c>
      <c r="J42" s="14">
        <v>4.5</v>
      </c>
      <c r="K42" s="17">
        <f t="shared" ca="1" si="8"/>
        <v>244.93378770213911</v>
      </c>
      <c r="L42" s="14">
        <f t="shared" ca="1" si="6"/>
        <v>12.431441613866291</v>
      </c>
    </row>
    <row r="43" spans="1:12" s="21" customFormat="1" x14ac:dyDescent="0.25">
      <c r="A43" s="21">
        <v>14.08</v>
      </c>
      <c r="B43" s="21">
        <f t="shared" si="0"/>
        <v>14080</v>
      </c>
      <c r="C43" s="14">
        <f t="shared" si="7"/>
        <v>0</v>
      </c>
      <c r="D43" s="13">
        <f t="shared" si="2"/>
        <v>4.34463403264E+20</v>
      </c>
      <c r="E43" s="13">
        <f ca="1">IF($C43=0,0,FORECAST($C43, OFFSET('De Vaucouleurs Deprojection'!$F$2:$F$127, MATCH($C43, 'De Vaucouleurs Deprojection'!$A$2:$A$127,1)-1,0,2), OFFSET('De Vaucouleurs Deprojection'!$A$2:$A$127, MATCH($C43, 'De Vaucouleurs Deprojection'!$A$2:$A$127,1)-1,0,2))*QESTotalBulgeMass)</f>
        <v>0</v>
      </c>
      <c r="F43" s="13">
        <f t="shared" si="3"/>
        <v>2.6467613469337648E+41</v>
      </c>
      <c r="G43" s="13"/>
      <c r="H43" s="13">
        <f t="shared" ca="1" si="4"/>
        <v>2.6467613469337648E+41</v>
      </c>
      <c r="I43" s="14">
        <v>259.2</v>
      </c>
      <c r="J43" s="14">
        <v>5.4</v>
      </c>
      <c r="K43" s="17">
        <f t="shared" ca="1" si="8"/>
        <v>244.37315999474168</v>
      </c>
      <c r="L43" s="14">
        <f t="shared" ca="1" si="6"/>
        <v>7.5389295110263399</v>
      </c>
    </row>
    <row r="44" spans="1:12" s="21" customFormat="1" x14ac:dyDescent="0.25">
      <c r="A44" s="21">
        <v>14.46</v>
      </c>
      <c r="B44" s="21">
        <f t="shared" si="0"/>
        <v>14460</v>
      </c>
      <c r="C44" s="14">
        <f t="shared" si="7"/>
        <v>0</v>
      </c>
      <c r="D44" s="13">
        <f t="shared" si="2"/>
        <v>4.4618897806800001E+20</v>
      </c>
      <c r="E44" s="13">
        <f ca="1">IF($C44=0,0,FORECAST($C44, OFFSET('De Vaucouleurs Deprojection'!$F$2:$F$127, MATCH($C44, 'De Vaucouleurs Deprojection'!$A$2:$A$127,1)-1,0,2), OFFSET('De Vaucouleurs Deprojection'!$A$2:$A$127, MATCH($C44, 'De Vaucouleurs Deprojection'!$A$2:$A$127,1)-1,0,2))*QESTotalBulgeMass)</f>
        <v>0</v>
      </c>
      <c r="F44" s="13">
        <f t="shared" si="3"/>
        <v>2.6664631299312253E+41</v>
      </c>
      <c r="G44" s="13"/>
      <c r="H44" s="13">
        <f t="shared" ca="1" si="4"/>
        <v>2.6664631299312253E+41</v>
      </c>
      <c r="I44" s="14">
        <v>258.10000000000002</v>
      </c>
      <c r="J44" s="14">
        <v>6.8</v>
      </c>
      <c r="K44" s="17">
        <f t="shared" ca="1" si="8"/>
        <v>243.84184948532297</v>
      </c>
      <c r="L44" s="14">
        <f t="shared" ca="1" si="6"/>
        <v>4.3965150540481313</v>
      </c>
    </row>
    <row r="45" spans="1:12" s="21" customFormat="1" x14ac:dyDescent="0.25">
      <c r="A45" s="21">
        <v>14.84</v>
      </c>
      <c r="B45" s="21">
        <f t="shared" si="0"/>
        <v>14840</v>
      </c>
      <c r="C45" s="14">
        <f t="shared" si="7"/>
        <v>0</v>
      </c>
      <c r="D45" s="13">
        <f t="shared" si="2"/>
        <v>4.5791455287199996E+20</v>
      </c>
      <c r="E45" s="13">
        <f ca="1">IF($C45=0,0,FORECAST($C45, OFFSET('De Vaucouleurs Deprojection'!$F$2:$F$127, MATCH($C45, 'De Vaucouleurs Deprojection'!$A$2:$A$127,1)-1,0,2), OFFSET('De Vaucouleurs Deprojection'!$A$2:$A$127, MATCH($C45, 'De Vaucouleurs Deprojection'!$A$2:$A$127,1)-1,0,2))*QESTotalBulgeMass)</f>
        <v>0</v>
      </c>
      <c r="F45" s="13">
        <f t="shared" si="3"/>
        <v>2.6845250235445683E+41</v>
      </c>
      <c r="G45" s="13"/>
      <c r="H45" s="13">
        <f t="shared" ca="1" si="4"/>
        <v>2.6845250235445683E+41</v>
      </c>
      <c r="I45" s="14">
        <v>258.39999999999998</v>
      </c>
      <c r="J45" s="14">
        <v>6.1</v>
      </c>
      <c r="K45" s="17">
        <f t="shared" ca="1" si="8"/>
        <v>243.3416946444236</v>
      </c>
      <c r="L45" s="14">
        <f t="shared" ca="1" si="6"/>
        <v>6.0938607949954395</v>
      </c>
    </row>
    <row r="46" spans="1:12" s="21" customFormat="1" x14ac:dyDescent="0.25">
      <c r="A46" s="21">
        <v>15.23</v>
      </c>
      <c r="B46" s="21">
        <f t="shared" si="0"/>
        <v>15230</v>
      </c>
      <c r="C46" s="14">
        <f t="shared" si="7"/>
        <v>0</v>
      </c>
      <c r="D46" s="13">
        <f t="shared" si="2"/>
        <v>4.6994869543400001E+20</v>
      </c>
      <c r="E46" s="13">
        <f ca="1">IF($C46=0,0,FORECAST($C46, OFFSET('De Vaucouleurs Deprojection'!$F$2:$F$127, MATCH($C46, 'De Vaucouleurs Deprojection'!$A$2:$A$127,1)-1,0,2), OFFSET('De Vaucouleurs Deprojection'!$A$2:$A$127, MATCH($C46, 'De Vaucouleurs Deprojection'!$A$2:$A$127,1)-1,0,2))*QESTotalBulgeMass)</f>
        <v>0</v>
      </c>
      <c r="F46" s="13">
        <f t="shared" si="3"/>
        <v>2.7014884703582942E+41</v>
      </c>
      <c r="G46" s="13"/>
      <c r="H46" s="13">
        <f t="shared" ca="1" si="4"/>
        <v>2.7014884703582942E+41</v>
      </c>
      <c r="I46" s="14">
        <v>259.2</v>
      </c>
      <c r="J46" s="14">
        <v>4.5999999999999996</v>
      </c>
      <c r="K46" s="17">
        <f t="shared" ca="1" si="8"/>
        <v>242.86227658436434</v>
      </c>
      <c r="L46" s="14">
        <f t="shared" ca="1" si="6"/>
        <v>12.614423743185702</v>
      </c>
    </row>
    <row r="47" spans="1:12" s="21" customFormat="1" x14ac:dyDescent="0.25">
      <c r="A47" s="21">
        <v>15.61</v>
      </c>
      <c r="B47" s="21">
        <f t="shared" si="0"/>
        <v>15610</v>
      </c>
      <c r="C47" s="14">
        <f t="shared" si="7"/>
        <v>0</v>
      </c>
      <c r="D47" s="13">
        <f t="shared" si="2"/>
        <v>4.8167427023799996E+20</v>
      </c>
      <c r="E47" s="13">
        <f ca="1">IF($C47=0,0,FORECAST($C47, OFFSET('De Vaucouleurs Deprojection'!$F$2:$F$127, MATCH($C47, 'De Vaucouleurs Deprojection'!$A$2:$A$127,1)-1,0,2), OFFSET('De Vaucouleurs Deprojection'!$A$2:$A$127, MATCH($C47, 'De Vaucouleurs Deprojection'!$A$2:$A$127,1)-1,0,2))*QESTotalBulgeMass)</f>
        <v>0</v>
      </c>
      <c r="F47" s="13">
        <f t="shared" si="3"/>
        <v>2.7166033334916967E+41</v>
      </c>
      <c r="G47" s="13"/>
      <c r="H47" s="13">
        <f t="shared" ca="1" si="4"/>
        <v>2.7166033334916967E+41</v>
      </c>
      <c r="I47" s="14">
        <v>262.7</v>
      </c>
      <c r="J47" s="14">
        <v>4.2</v>
      </c>
      <c r="K47" s="17">
        <f t="shared" ca="1" si="8"/>
        <v>242.4292820490713</v>
      </c>
      <c r="L47" s="14">
        <f t="shared" ca="1" si="6"/>
        <v>23.29376452642304</v>
      </c>
    </row>
    <row r="48" spans="1:12" s="21" customFormat="1" x14ac:dyDescent="0.25">
      <c r="A48" s="21">
        <v>15.99</v>
      </c>
      <c r="B48" s="21">
        <f t="shared" si="0"/>
        <v>15990</v>
      </c>
      <c r="C48" s="14">
        <f t="shared" si="7"/>
        <v>0</v>
      </c>
      <c r="D48" s="13">
        <f t="shared" si="2"/>
        <v>4.9339984504200004E+20</v>
      </c>
      <c r="E48" s="13">
        <f ca="1">IF($C48=0,0,FORECAST($C48, OFFSET('De Vaucouleurs Deprojection'!$F$2:$F$127, MATCH($C48, 'De Vaucouleurs Deprojection'!$A$2:$A$127,1)-1,0,2), OFFSET('De Vaucouleurs Deprojection'!$A$2:$A$127, MATCH($C48, 'De Vaucouleurs Deprojection'!$A$2:$A$127,1)-1,0,2))*QESTotalBulgeMass)</f>
        <v>0</v>
      </c>
      <c r="F48" s="13">
        <f t="shared" si="3"/>
        <v>2.7304332840511634E+41</v>
      </c>
      <c r="G48" s="13"/>
      <c r="H48" s="13">
        <f t="shared" ca="1" si="4"/>
        <v>2.7304332840511634E+41</v>
      </c>
      <c r="I48" s="14">
        <v>266.10000000000002</v>
      </c>
      <c r="J48" s="14">
        <v>4</v>
      </c>
      <c r="K48" s="17">
        <f t="shared" ca="1" si="8"/>
        <v>242.0307497358942</v>
      </c>
      <c r="L48" s="14">
        <f t="shared" ca="1" si="6"/>
        <v>36.208050517259878</v>
      </c>
    </row>
    <row r="49" spans="1:12" s="21" customFormat="1" x14ac:dyDescent="0.25">
      <c r="A49" s="21">
        <v>16.37</v>
      </c>
      <c r="B49" s="21">
        <f t="shared" si="0"/>
        <v>16370.000000000002</v>
      </c>
      <c r="C49" s="14">
        <f t="shared" si="7"/>
        <v>0</v>
      </c>
      <c r="D49" s="13">
        <f t="shared" si="2"/>
        <v>5.0512541984600005E+20</v>
      </c>
      <c r="E49" s="13">
        <f ca="1">IF($C49=0,0,FORECAST($C49, OFFSET('De Vaucouleurs Deprojection'!$F$2:$F$127, MATCH($C49, 'De Vaucouleurs Deprojection'!$A$2:$A$127,1)-1,0,2), OFFSET('De Vaucouleurs Deprojection'!$A$2:$A$127, MATCH($C49, 'De Vaucouleurs Deprojection'!$A$2:$A$127,1)-1,0,2))*QESTotalBulgeMass)</f>
        <v>0</v>
      </c>
      <c r="F49" s="13">
        <f t="shared" si="3"/>
        <v>2.7430802293224554E+41</v>
      </c>
      <c r="G49" s="13"/>
      <c r="H49" s="13">
        <f t="shared" ca="1" si="4"/>
        <v>2.7430802293224554E+41</v>
      </c>
      <c r="I49" s="14">
        <v>270</v>
      </c>
      <c r="J49" s="14">
        <v>2.2999999999999998</v>
      </c>
      <c r="K49" s="17">
        <f t="shared" ca="1" si="8"/>
        <v>241.66717853837167</v>
      </c>
      <c r="L49" s="14">
        <f t="shared" ca="1" si="6"/>
        <v>151.74835009007691</v>
      </c>
    </row>
    <row r="50" spans="1:12" s="21" customFormat="1" x14ac:dyDescent="0.25">
      <c r="A50" s="21">
        <v>16.75</v>
      </c>
      <c r="B50" s="21">
        <f t="shared" si="0"/>
        <v>16750</v>
      </c>
      <c r="C50" s="14">
        <f t="shared" si="7"/>
        <v>0</v>
      </c>
      <c r="D50" s="13">
        <f t="shared" si="2"/>
        <v>5.1685099465E+20</v>
      </c>
      <c r="E50" s="13">
        <f ca="1">IF($C50=0,0,FORECAST($C50, OFFSET('De Vaucouleurs Deprojection'!$F$2:$F$127, MATCH($C50, 'De Vaucouleurs Deprojection'!$A$2:$A$127,1)-1,0,2), OFFSET('De Vaucouleurs Deprojection'!$A$2:$A$127, MATCH($C50, 'De Vaucouleurs Deprojection'!$A$2:$A$127,1)-1,0,2))*QESTotalBulgeMass)</f>
        <v>0</v>
      </c>
      <c r="F50" s="13">
        <f t="shared" si="3"/>
        <v>2.7546389808879411E+41</v>
      </c>
      <c r="G50" s="13"/>
      <c r="H50" s="13">
        <f t="shared" ca="1" si="4"/>
        <v>2.7546389808879411E+41</v>
      </c>
      <c r="I50" s="14">
        <v>269.8</v>
      </c>
      <c r="J50" s="14">
        <v>1</v>
      </c>
      <c r="K50" s="17">
        <f t="shared" ca="1" si="8"/>
        <v>241.33883563496954</v>
      </c>
      <c r="L50" s="14">
        <f t="shared" ca="1" si="6"/>
        <v>810.03787701328031</v>
      </c>
    </row>
    <row r="51" spans="1:12" s="21" customFormat="1" x14ac:dyDescent="0.25">
      <c r="A51" s="21">
        <v>17.13</v>
      </c>
      <c r="B51" s="21">
        <f t="shared" si="0"/>
        <v>17130</v>
      </c>
      <c r="C51" s="14">
        <f t="shared" si="7"/>
        <v>0</v>
      </c>
      <c r="D51" s="13">
        <f t="shared" si="2"/>
        <v>5.2857656945399995E+20</v>
      </c>
      <c r="E51" s="13">
        <f ca="1">IF($C51=0,0,FORECAST($C51, OFFSET('De Vaucouleurs Deprojection'!$F$2:$F$127, MATCH($C51, 'De Vaucouleurs Deprojection'!$A$2:$A$127,1)-1,0,2), OFFSET('De Vaucouleurs Deprojection'!$A$2:$A$127, MATCH($C51, 'De Vaucouleurs Deprojection'!$A$2:$A$127,1)-1,0,2))*QESTotalBulgeMass)</f>
        <v>0</v>
      </c>
      <c r="F51" s="13">
        <f t="shared" si="3"/>
        <v>2.7651976062109497E+41</v>
      </c>
      <c r="G51" s="13"/>
      <c r="H51" s="13">
        <f t="shared" ca="1" si="4"/>
        <v>2.7651976062109497E+41</v>
      </c>
      <c r="I51" s="14">
        <v>269.10000000000002</v>
      </c>
      <c r="J51" s="14">
        <v>3.9</v>
      </c>
      <c r="K51" s="17">
        <f t="shared" ca="1" si="8"/>
        <v>241.04578795706192</v>
      </c>
      <c r="L51" s="14">
        <f t="shared" ca="1" si="6"/>
        <v>51.744826650238885</v>
      </c>
    </row>
    <row r="52" spans="1:12" s="21" customFormat="1" x14ac:dyDescent="0.25">
      <c r="A52" s="21">
        <v>17.510000000000002</v>
      </c>
      <c r="B52" s="21">
        <f t="shared" si="0"/>
        <v>17510</v>
      </c>
      <c r="C52" s="14">
        <f t="shared" si="7"/>
        <v>0</v>
      </c>
      <c r="D52" s="13">
        <f t="shared" si="2"/>
        <v>5.4030214425800003E+20</v>
      </c>
      <c r="E52" s="13">
        <f ca="1">IF($C52=0,0,FORECAST($C52, OFFSET('De Vaucouleurs Deprojection'!$F$2:$F$127, MATCH($C52, 'De Vaucouleurs Deprojection'!$A$2:$A$127,1)-1,0,2), OFFSET('De Vaucouleurs Deprojection'!$A$2:$A$127, MATCH($C52, 'De Vaucouleurs Deprojection'!$A$2:$A$127,1)-1,0,2))*QESTotalBulgeMass)</f>
        <v>0</v>
      </c>
      <c r="F52" s="13">
        <f t="shared" si="3"/>
        <v>2.7748377862368677E+41</v>
      </c>
      <c r="G52" s="13"/>
      <c r="H52" s="13">
        <f t="shared" ca="1" si="4"/>
        <v>2.7748377862368677E+41</v>
      </c>
      <c r="I52" s="14">
        <v>268.5</v>
      </c>
      <c r="J52" s="14">
        <v>7.1</v>
      </c>
      <c r="K52" s="17">
        <f t="shared" ca="1" si="8"/>
        <v>240.78793013918465</v>
      </c>
      <c r="L52" s="14">
        <f t="shared" ca="1" si="6"/>
        <v>15.234255424929785</v>
      </c>
    </row>
    <row r="53" spans="1:12" s="21" customFormat="1" x14ac:dyDescent="0.25">
      <c r="A53" s="21">
        <v>17.89</v>
      </c>
      <c r="B53" s="21">
        <f t="shared" si="0"/>
        <v>17890</v>
      </c>
      <c r="C53" s="14">
        <f t="shared" si="7"/>
        <v>0</v>
      </c>
      <c r="D53" s="13">
        <f t="shared" si="2"/>
        <v>5.5202771906200004E+20</v>
      </c>
      <c r="E53" s="13">
        <f ca="1">IF($C53=0,0,FORECAST($C53, OFFSET('De Vaucouleurs Deprojection'!$F$2:$F$127, MATCH($C53, 'De Vaucouleurs Deprojection'!$A$2:$A$127,1)-1,0,2), OFFSET('De Vaucouleurs Deprojection'!$A$2:$A$127, MATCH($C53, 'De Vaucouleurs Deprojection'!$A$2:$A$127,1)-1,0,2))*QESTotalBulgeMass)</f>
        <v>0</v>
      </c>
      <c r="F53" s="13">
        <f t="shared" si="3"/>
        <v>2.783635173696282E+41</v>
      </c>
      <c r="G53" s="13"/>
      <c r="H53" s="13">
        <f t="shared" ca="1" si="4"/>
        <v>2.783635173696282E+41</v>
      </c>
      <c r="I53" s="14">
        <v>263</v>
      </c>
      <c r="J53" s="14">
        <v>15</v>
      </c>
      <c r="K53" s="17">
        <f t="shared" ca="1" si="8"/>
        <v>240.56500932971497</v>
      </c>
      <c r="L53" s="14">
        <f t="shared" ca="1" si="6"/>
        <v>2.2370169172256729</v>
      </c>
    </row>
    <row r="54" spans="1:12" s="21" customFormat="1" x14ac:dyDescent="0.25">
      <c r="A54" s="21">
        <v>18.27</v>
      </c>
      <c r="B54" s="21">
        <f t="shared" si="0"/>
        <v>18270</v>
      </c>
      <c r="C54" s="14">
        <f t="shared" si="7"/>
        <v>0</v>
      </c>
      <c r="D54" s="13">
        <f t="shared" si="2"/>
        <v>5.6375329386599999E+20</v>
      </c>
      <c r="E54" s="13">
        <f ca="1">IF($C54=0,0,FORECAST($C54, OFFSET('De Vaucouleurs Deprojection'!$F$2:$F$127, MATCH($C54, 'De Vaucouleurs Deprojection'!$A$2:$A$127,1)-1,0,2), OFFSET('De Vaucouleurs Deprojection'!$A$2:$A$127, MATCH($C54, 'De Vaucouleurs Deprojection'!$A$2:$A$127,1)-1,0,2))*QESTotalBulgeMass)</f>
        <v>0</v>
      </c>
      <c r="F54" s="13">
        <f t="shared" si="3"/>
        <v>2.7916597478641173E+41</v>
      </c>
      <c r="G54" s="13"/>
      <c r="H54" s="13">
        <f t="shared" ca="1" si="4"/>
        <v>2.7916597478641173E+41</v>
      </c>
      <c r="I54" s="14">
        <v>257.10000000000002</v>
      </c>
      <c r="J54" s="14">
        <v>13.5</v>
      </c>
      <c r="K54" s="17">
        <f t="shared" ca="1" si="8"/>
        <v>240.37664719636254</v>
      </c>
      <c r="L54" s="14">
        <f t="shared" ca="1" si="6"/>
        <v>1.5345433689708072</v>
      </c>
    </row>
    <row r="55" spans="1:12" s="21" customFormat="1" x14ac:dyDescent="0.25">
      <c r="A55" s="21">
        <v>18.649999999999999</v>
      </c>
      <c r="B55" s="21">
        <f t="shared" si="0"/>
        <v>18650</v>
      </c>
      <c r="C55" s="14">
        <f t="shared" si="7"/>
        <v>0</v>
      </c>
      <c r="D55" s="13">
        <f t="shared" si="2"/>
        <v>5.7547886866999994E+20</v>
      </c>
      <c r="E55" s="13">
        <f ca="1">IF($C55=0,0,FORECAST($C55, OFFSET('De Vaucouleurs Deprojection'!$F$2:$F$127, MATCH($C55, 'De Vaucouleurs Deprojection'!$A$2:$A$127,1)-1,0,2), OFFSET('De Vaucouleurs Deprojection'!$A$2:$A$127, MATCH($C55, 'De Vaucouleurs Deprojection'!$A$2:$A$127,1)-1,0,2))*QESTotalBulgeMass)</f>
        <v>0</v>
      </c>
      <c r="F55" s="13">
        <f t="shared" si="3"/>
        <v>2.798976162429517E+41</v>
      </c>
      <c r="G55" s="13"/>
      <c r="H55" s="13">
        <f t="shared" ca="1" si="4"/>
        <v>2.798976162429517E+41</v>
      </c>
      <c r="I55" s="14">
        <v>254.1</v>
      </c>
      <c r="J55" s="14">
        <v>10.6</v>
      </c>
      <c r="K55" s="17">
        <f t="shared" ca="1" si="8"/>
        <v>240.22235942312889</v>
      </c>
      <c r="L55" s="14">
        <f t="shared" ca="1" si="6"/>
        <v>1.714034424891592</v>
      </c>
    </row>
    <row r="56" spans="1:12" s="21" customFormat="1" x14ac:dyDescent="0.25">
      <c r="A56" s="21">
        <v>19.03</v>
      </c>
      <c r="B56" s="21">
        <f t="shared" si="0"/>
        <v>19030</v>
      </c>
      <c r="C56" s="14">
        <f t="shared" si="7"/>
        <v>0</v>
      </c>
      <c r="D56" s="13">
        <f t="shared" si="2"/>
        <v>5.8720444347400002E+20</v>
      </c>
      <c r="E56" s="13">
        <f ca="1">IF($C56=0,0,FORECAST($C56, OFFSET('De Vaucouleurs Deprojection'!$F$2:$F$127, MATCH($C56, 'De Vaucouleurs Deprojection'!$A$2:$A$127,1)-1,0,2), OFFSET('De Vaucouleurs Deprojection'!$A$2:$A$127, MATCH($C56, 'De Vaucouleurs Deprojection'!$A$2:$A$127,1)-1,0,2))*QESTotalBulgeMass)</f>
        <v>0</v>
      </c>
      <c r="F56" s="13">
        <f t="shared" si="3"/>
        <v>2.8056440838878341E+41</v>
      </c>
      <c r="G56" s="13"/>
      <c r="H56" s="13">
        <f t="shared" ca="1" si="4"/>
        <v>2.8056440838878341E+41</v>
      </c>
      <c r="I56" s="14">
        <v>251.9</v>
      </c>
      <c r="J56" s="14">
        <v>11.1</v>
      </c>
      <c r="K56" s="17">
        <f t="shared" ca="1" si="8"/>
        <v>240.10157296269557</v>
      </c>
      <c r="L56" s="14">
        <f t="shared" ca="1" si="6"/>
        <v>1.12980180630303</v>
      </c>
    </row>
    <row r="57" spans="1:12" s="21" customFormat="1" x14ac:dyDescent="0.25">
      <c r="A57" s="21">
        <v>19.41</v>
      </c>
      <c r="B57" s="21">
        <f t="shared" si="0"/>
        <v>19410</v>
      </c>
      <c r="C57" s="14">
        <f t="shared" si="7"/>
        <v>0</v>
      </c>
      <c r="D57" s="13">
        <f t="shared" si="2"/>
        <v>5.9893001827800003E+20</v>
      </c>
      <c r="E57" s="13">
        <f ca="1">IF($C57=0,0,FORECAST($C57, OFFSET('De Vaucouleurs Deprojection'!$F$2:$F$127, MATCH($C57, 'De Vaucouleurs Deprojection'!$A$2:$A$127,1)-1,0,2), OFFSET('De Vaucouleurs Deprojection'!$A$2:$A$127, MATCH($C57, 'De Vaucouleurs Deprojection'!$A$2:$A$127,1)-1,0,2))*QESTotalBulgeMass)</f>
        <v>0</v>
      </c>
      <c r="F57" s="13">
        <f t="shared" si="3"/>
        <v>2.811718518499062E+41</v>
      </c>
      <c r="G57" s="13"/>
      <c r="H57" s="13">
        <f t="shared" ca="1" si="4"/>
        <v>2.811718518499062E+41</v>
      </c>
      <c r="I57" s="14">
        <v>249.5</v>
      </c>
      <c r="J57" s="14">
        <v>8.1</v>
      </c>
      <c r="K57" s="17">
        <f t="shared" ca="1" si="8"/>
        <v>240.01364127971618</v>
      </c>
      <c r="L57" s="14">
        <f t="shared" ca="1" si="6"/>
        <v>1.3716049652477493</v>
      </c>
    </row>
    <row r="58" spans="1:12" s="21" customFormat="1" x14ac:dyDescent="0.25">
      <c r="A58" s="21">
        <v>19.79</v>
      </c>
      <c r="B58" s="21">
        <f t="shared" si="0"/>
        <v>19790</v>
      </c>
      <c r="C58" s="14">
        <f t="shared" si="7"/>
        <v>0</v>
      </c>
      <c r="D58" s="13">
        <f t="shared" si="2"/>
        <v>6.1065559308199998E+20</v>
      </c>
      <c r="E58" s="13">
        <f ca="1">IF($C58=0,0,FORECAST($C58, OFFSET('De Vaucouleurs Deprojection'!$F$2:$F$127, MATCH($C58, 'De Vaucouleurs Deprojection'!$A$2:$A$127,1)-1,0,2), OFFSET('De Vaucouleurs Deprojection'!$A$2:$A$127, MATCH($C58, 'De Vaucouleurs Deprojection'!$A$2:$A$127,1)-1,0,2))*QESTotalBulgeMass)</f>
        <v>0</v>
      </c>
      <c r="F58" s="13">
        <f t="shared" si="3"/>
        <v>2.8172501263842164E+41</v>
      </c>
      <c r="G58" s="13"/>
      <c r="H58" s="13">
        <f t="shared" ca="1" si="4"/>
        <v>2.8172501263842164E+41</v>
      </c>
      <c r="I58" s="14">
        <v>245.7</v>
      </c>
      <c r="J58" s="14">
        <v>7.4</v>
      </c>
      <c r="K58" s="17">
        <f t="shared" ca="1" si="8"/>
        <v>239.95785779555098</v>
      </c>
      <c r="L58" s="14">
        <f t="shared" ca="1" si="6"/>
        <v>0.60212193382239831</v>
      </c>
    </row>
    <row r="59" spans="1:12" s="21" customFormat="1" x14ac:dyDescent="0.25">
      <c r="A59" s="21">
        <v>20.18</v>
      </c>
      <c r="B59" s="21">
        <f t="shared" si="0"/>
        <v>20180</v>
      </c>
      <c r="C59" s="14">
        <f t="shared" si="7"/>
        <v>0</v>
      </c>
      <c r="D59" s="13">
        <f t="shared" si="2"/>
        <v>6.2268973564400003E+20</v>
      </c>
      <c r="E59" s="13">
        <f ca="1">IF($C59=0,0,FORECAST($C59, OFFSET('De Vaucouleurs Deprojection'!$F$2:$F$127, MATCH($C59, 'De Vaucouleurs Deprojection'!$A$2:$A$127,1)-1,0,2), OFFSET('De Vaucouleurs Deprojection'!$A$2:$A$127, MATCH($C59, 'De Vaucouleurs Deprojection'!$A$2:$A$127,1)-1,0,2))*QESTotalBulgeMass)</f>
        <v>0</v>
      </c>
      <c r="F59" s="13">
        <f t="shared" si="3"/>
        <v>2.8224117301018879E+41</v>
      </c>
      <c r="G59" s="13"/>
      <c r="H59" s="13">
        <f t="shared" ca="1" si="4"/>
        <v>2.8224117301018879E+41</v>
      </c>
      <c r="I59" s="14">
        <v>243.7</v>
      </c>
      <c r="J59" s="14">
        <v>6.6</v>
      </c>
      <c r="K59" s="17">
        <f t="shared" ca="1" si="8"/>
        <v>239.9332426622201</v>
      </c>
      <c r="L59" s="14">
        <f t="shared" ca="1" si="6"/>
        <v>0.32572224154542401</v>
      </c>
    </row>
    <row r="60" spans="1:12" s="21" customFormat="1" x14ac:dyDescent="0.25">
      <c r="A60" s="21">
        <v>20.56</v>
      </c>
      <c r="B60" s="21">
        <f t="shared" si="0"/>
        <v>20560</v>
      </c>
      <c r="C60" s="14">
        <f t="shared" si="7"/>
        <v>0</v>
      </c>
      <c r="D60" s="13">
        <f t="shared" si="2"/>
        <v>6.3441531044799998E+20</v>
      </c>
      <c r="E60" s="13">
        <f ca="1">IF($C60=0,0,FORECAST($C60, OFFSET('De Vaucouleurs Deprojection'!$F$2:$F$127, MATCH($C60, 'De Vaucouleurs Deprojection'!$A$2:$A$127,1)-1,0,2), OFFSET('De Vaucouleurs Deprojection'!$A$2:$A$127, MATCH($C60, 'De Vaucouleurs Deprojection'!$A$2:$A$127,1)-1,0,2))*QESTotalBulgeMass)</f>
        <v>0</v>
      </c>
      <c r="F60" s="13">
        <f t="shared" si="3"/>
        <v>2.8269823828847894E+41</v>
      </c>
      <c r="G60" s="13"/>
      <c r="H60" s="13">
        <f t="shared" ca="1" si="4"/>
        <v>2.8269823828847894E+41</v>
      </c>
      <c r="I60" s="14">
        <v>245.9</v>
      </c>
      <c r="J60" s="14">
        <v>7.5</v>
      </c>
      <c r="K60" s="17">
        <f t="shared" ca="1" si="8"/>
        <v>239.94024770031572</v>
      </c>
      <c r="L60" s="14">
        <f t="shared" ca="1" si="6"/>
        <v>0.63144262175274835</v>
      </c>
    </row>
    <row r="61" spans="1:12" s="21" customFormat="1" x14ac:dyDescent="0.25">
      <c r="A61" s="21">
        <v>20.94</v>
      </c>
      <c r="B61" s="21">
        <f t="shared" si="0"/>
        <v>20940</v>
      </c>
      <c r="C61" s="14">
        <f t="shared" si="7"/>
        <v>0</v>
      </c>
      <c r="D61" s="13">
        <f t="shared" si="2"/>
        <v>6.4614088525200006E+20</v>
      </c>
      <c r="E61" s="13">
        <f ca="1">IF($C61=0,0,FORECAST($C61, OFFSET('De Vaucouleurs Deprojection'!$F$2:$F$127, MATCH($C61, 'De Vaucouleurs Deprojection'!$A$2:$A$127,1)-1,0,2), OFFSET('De Vaucouleurs Deprojection'!$A$2:$A$127, MATCH($C61, 'De Vaucouleurs Deprojection'!$A$2:$A$127,1)-1,0,2))*QESTotalBulgeMass)</f>
        <v>0</v>
      </c>
      <c r="F61" s="13">
        <f t="shared" si="3"/>
        <v>2.8311400332947766E+41</v>
      </c>
      <c r="G61" s="13"/>
      <c r="H61" s="13">
        <f t="shared" ca="1" si="4"/>
        <v>2.8311400332947766E+41</v>
      </c>
      <c r="I61" s="14">
        <v>242.3</v>
      </c>
      <c r="J61" s="14">
        <v>6.1</v>
      </c>
      <c r="K61" s="17">
        <f t="shared" ca="1" si="8"/>
        <v>239.97701031142412</v>
      </c>
      <c r="L61" s="14">
        <f t="shared" ca="1" si="6"/>
        <v>0.14502233521176836</v>
      </c>
    </row>
    <row r="62" spans="1:12" s="21" customFormat="1" x14ac:dyDescent="0.25">
      <c r="A62" s="21">
        <v>21.32</v>
      </c>
      <c r="B62" s="21">
        <f t="shared" si="0"/>
        <v>21320</v>
      </c>
      <c r="C62" s="14">
        <f t="shared" si="7"/>
        <v>0</v>
      </c>
      <c r="D62" s="13">
        <f t="shared" si="2"/>
        <v>6.57866460056E+20</v>
      </c>
      <c r="E62" s="13">
        <f ca="1">IF($C62=0,0,FORECAST($C62, OFFSET('De Vaucouleurs Deprojection'!$F$2:$F$127, MATCH($C62, 'De Vaucouleurs Deprojection'!$A$2:$A$127,1)-1,0,2), OFFSET('De Vaucouleurs Deprojection'!$A$2:$A$127, MATCH($C62, 'De Vaucouleurs Deprojection'!$A$2:$A$127,1)-1,0,2))*QESTotalBulgeMass)</f>
        <v>0</v>
      </c>
      <c r="F62" s="13">
        <f t="shared" si="3"/>
        <v>2.834920731246263E+41</v>
      </c>
      <c r="G62" s="13"/>
      <c r="H62" s="13">
        <f t="shared" ca="1" si="4"/>
        <v>2.834920731246263E+41</v>
      </c>
      <c r="I62" s="14">
        <v>239.2</v>
      </c>
      <c r="J62" s="14">
        <v>6.3</v>
      </c>
      <c r="K62" s="17">
        <f t="shared" ca="1" si="8"/>
        <v>240.04268798043609</v>
      </c>
      <c r="L62" s="14">
        <f t="shared" ca="1" si="6"/>
        <v>1.7891736769248347E-2</v>
      </c>
    </row>
    <row r="63" spans="1:12" s="21" customFormat="1" x14ac:dyDescent="0.25">
      <c r="A63" s="21">
        <v>21.7</v>
      </c>
      <c r="B63" s="21">
        <f t="shared" si="0"/>
        <v>21700</v>
      </c>
      <c r="C63" s="14">
        <f t="shared" si="7"/>
        <v>0</v>
      </c>
      <c r="D63" s="13">
        <f t="shared" si="2"/>
        <v>6.6959203485999995E+20</v>
      </c>
      <c r="E63" s="13">
        <f ca="1">IF($C63=0,0,FORECAST($C63, OFFSET('De Vaucouleurs Deprojection'!$F$2:$F$127, MATCH($C63, 'De Vaucouleurs Deprojection'!$A$2:$A$127,1)-1,0,2), OFFSET('De Vaucouleurs Deprojection'!$A$2:$A$127, MATCH($C63, 'De Vaucouleurs Deprojection'!$A$2:$A$127,1)-1,0,2))*QESTotalBulgeMass)</f>
        <v>0</v>
      </c>
      <c r="F63" s="13">
        <f t="shared" si="3"/>
        <v>2.8383575407775376E+41</v>
      </c>
      <c r="G63" s="13"/>
      <c r="H63" s="13">
        <f t="shared" ca="1" si="4"/>
        <v>2.8383575407775376E+41</v>
      </c>
      <c r="I63" s="14">
        <v>239.5</v>
      </c>
      <c r="J63" s="14">
        <v>4.7</v>
      </c>
      <c r="K63" s="17">
        <f t="shared" ca="1" si="8"/>
        <v>240.13642453005264</v>
      </c>
      <c r="L63" s="14">
        <f t="shared" ca="1" si="6"/>
        <v>1.8335725778755949E-2</v>
      </c>
    </row>
    <row r="64" spans="1:12" s="21" customFormat="1" x14ac:dyDescent="0.25">
      <c r="A64" s="21">
        <v>22.08</v>
      </c>
      <c r="B64" s="21">
        <f t="shared" si="0"/>
        <v>22080</v>
      </c>
      <c r="C64" s="14">
        <f t="shared" si="7"/>
        <v>0</v>
      </c>
      <c r="D64" s="13">
        <f t="shared" si="2"/>
        <v>6.813176096639999E+20</v>
      </c>
      <c r="E64" s="13">
        <f ca="1">IF($C64=0,0,FORECAST($C64, OFFSET('De Vaucouleurs Deprojection'!$F$2:$F$127, MATCH($C64, 'De Vaucouleurs Deprojection'!$A$2:$A$127,1)-1,0,2), OFFSET('De Vaucouleurs Deprojection'!$A$2:$A$127, MATCH($C64, 'De Vaucouleurs Deprojection'!$A$2:$A$127,1)-1,0,2))*QESTotalBulgeMass)</f>
        <v>0</v>
      </c>
      <c r="F64" s="13">
        <f t="shared" si="3"/>
        <v>2.8414807662562522E+41</v>
      </c>
      <c r="G64" s="13"/>
      <c r="H64" s="13">
        <f t="shared" ca="1" si="4"/>
        <v>2.8414807662562522E+41</v>
      </c>
      <c r="I64" s="14">
        <v>236.1</v>
      </c>
      <c r="J64" s="14">
        <v>1.8</v>
      </c>
      <c r="K64" s="17">
        <f t="shared" ca="1" si="8"/>
        <v>240.25735610409609</v>
      </c>
      <c r="L64" s="14">
        <f t="shared" ca="1" si="6"/>
        <v>5.3344474618102042</v>
      </c>
    </row>
    <row r="65" spans="1:12" s="21" customFormat="1" x14ac:dyDescent="0.25">
      <c r="A65" s="21">
        <v>22.46</v>
      </c>
      <c r="B65" s="21">
        <f t="shared" si="0"/>
        <v>22460</v>
      </c>
      <c r="C65" s="14">
        <f t="shared" si="7"/>
        <v>0</v>
      </c>
      <c r="D65" s="13">
        <f t="shared" si="2"/>
        <v>6.9304318446799998E+20</v>
      </c>
      <c r="E65" s="13">
        <f ca="1">IF($C65=0,0,FORECAST($C65, OFFSET('De Vaucouleurs Deprojection'!$F$2:$F$127, MATCH($C65, 'De Vaucouleurs Deprojection'!$A$2:$A$127,1)-1,0,2), OFFSET('De Vaucouleurs Deprojection'!$A$2:$A$127, MATCH($C65, 'De Vaucouleurs Deprojection'!$A$2:$A$127,1)-1,0,2))*QESTotalBulgeMass)</f>
        <v>0</v>
      </c>
      <c r="F65" s="13">
        <f t="shared" si="3"/>
        <v>2.8443181643661277E+41</v>
      </c>
      <c r="G65" s="13"/>
      <c r="H65" s="13">
        <f t="shared" ca="1" si="4"/>
        <v>2.8443181643661277E+41</v>
      </c>
      <c r="I65" s="14">
        <v>233.8</v>
      </c>
      <c r="J65" s="14">
        <v>1.7</v>
      </c>
      <c r="K65" s="17">
        <f t="shared" ca="1" si="8"/>
        <v>240.40461633482056</v>
      </c>
      <c r="L65" s="14">
        <f t="shared" ca="1" si="6"/>
        <v>15.093756723245125</v>
      </c>
    </row>
    <row r="66" spans="1:12" s="21" customFormat="1" x14ac:dyDescent="0.25">
      <c r="A66" s="21">
        <v>22.84</v>
      </c>
      <c r="B66" s="21">
        <f t="shared" si="0"/>
        <v>22840</v>
      </c>
      <c r="C66" s="14">
        <f t="shared" si="7"/>
        <v>0</v>
      </c>
      <c r="D66" s="13">
        <f t="shared" si="2"/>
        <v>7.0476875927199993E+20</v>
      </c>
      <c r="E66" s="13">
        <f ca="1">IF($C66=0,0,FORECAST($C66, OFFSET('De Vaucouleurs Deprojection'!$F$2:$F$127, MATCH($C66, 'De Vaucouleurs Deprojection'!$A$2:$A$127,1)-1,0,2), OFFSET('De Vaucouleurs Deprojection'!$A$2:$A$127, MATCH($C66, 'De Vaucouleurs Deprojection'!$A$2:$A$127,1)-1,0,2))*QESTotalBulgeMass)</f>
        <v>0</v>
      </c>
      <c r="F66" s="13">
        <f t="shared" si="3"/>
        <v>2.8468951423274804E+41</v>
      </c>
      <c r="G66" s="13"/>
      <c r="H66" s="13">
        <f t="shared" ca="1" si="4"/>
        <v>2.8468951423274804E+41</v>
      </c>
      <c r="I66" s="14">
        <v>233.1</v>
      </c>
      <c r="J66" s="14">
        <v>3.3</v>
      </c>
      <c r="K66" s="17">
        <f t="shared" ca="1" si="8"/>
        <v>240.57734078379957</v>
      </c>
      <c r="L66" s="14">
        <f t="shared" ca="1" si="6"/>
        <v>5.1341253624492627</v>
      </c>
    </row>
    <row r="67" spans="1:12" s="21" customFormat="1" x14ac:dyDescent="0.25">
      <c r="A67" s="21">
        <v>23.22</v>
      </c>
      <c r="B67" s="21">
        <f t="shared" si="0"/>
        <v>23220</v>
      </c>
      <c r="C67" s="14">
        <f t="shared" si="7"/>
        <v>0</v>
      </c>
      <c r="D67" s="13">
        <f t="shared" si="2"/>
        <v>7.1649433407600001E+20</v>
      </c>
      <c r="E67" s="13">
        <f ca="1">IF($C67=0,0,FORECAST($C67, OFFSET('De Vaucouleurs Deprojection'!$F$2:$F$127, MATCH($C67, 'De Vaucouleurs Deprojection'!$A$2:$A$127,1)-1,0,2), OFFSET('De Vaucouleurs Deprojection'!$A$2:$A$127, MATCH($C67, 'De Vaucouleurs Deprojection'!$A$2:$A$127,1)-1,0,2))*QESTotalBulgeMass)</f>
        <v>0</v>
      </c>
      <c r="F67" s="13">
        <f t="shared" si="3"/>
        <v>2.8492349428700915E+41</v>
      </c>
      <c r="G67" s="13"/>
      <c r="H67" s="13">
        <f t="shared" ca="1" si="4"/>
        <v>2.8492349428700915E+41</v>
      </c>
      <c r="I67" s="14">
        <v>230.1</v>
      </c>
      <c r="J67" s="14">
        <v>5.5</v>
      </c>
      <c r="K67" s="17">
        <f t="shared" ca="1" si="8"/>
        <v>240.77467073704418</v>
      </c>
      <c r="L67" s="14">
        <f t="shared" ca="1" si="6"/>
        <v>3.7668957138614005</v>
      </c>
    </row>
    <row r="68" spans="1:12" s="21" customFormat="1" x14ac:dyDescent="0.25">
      <c r="A68" s="21">
        <v>23.6</v>
      </c>
      <c r="B68" s="21">
        <f t="shared" si="0"/>
        <v>23600</v>
      </c>
      <c r="C68" s="14">
        <f t="shared" si="7"/>
        <v>0</v>
      </c>
      <c r="D68" s="13">
        <f t="shared" si="2"/>
        <v>7.2821990888000009E+20</v>
      </c>
      <c r="E68" s="13">
        <f ca="1">IF($C68=0,0,FORECAST($C68, OFFSET('De Vaucouleurs Deprojection'!$F$2:$F$127, MATCH($C68, 'De Vaucouleurs Deprojection'!$A$2:$A$127,1)-1,0,2), OFFSET('De Vaucouleurs Deprojection'!$A$2:$A$127, MATCH($C68, 'De Vaucouleurs Deprojection'!$A$2:$A$127,1)-1,0,2))*QESTotalBulgeMass)</f>
        <v>0</v>
      </c>
      <c r="F68" s="13">
        <f t="shared" si="3"/>
        <v>2.8513588165236929E+41</v>
      </c>
      <c r="G68" s="13"/>
      <c r="H68" s="13">
        <f t="shared" ca="1" si="4"/>
        <v>2.8513588165236929E+41</v>
      </c>
      <c r="I68" s="14">
        <v>232.1</v>
      </c>
      <c r="J68" s="14">
        <v>5</v>
      </c>
      <c r="K68" s="17">
        <f t="shared" ca="1" si="8"/>
        <v>240.99575642694919</v>
      </c>
      <c r="L68" s="14">
        <f t="shared" ca="1" si="6"/>
        <v>3.1653792963043133</v>
      </c>
    </row>
    <row r="69" spans="1:12" s="21" customFormat="1" x14ac:dyDescent="0.25">
      <c r="A69" s="21">
        <v>23.98</v>
      </c>
      <c r="B69" s="21">
        <f t="shared" si="0"/>
        <v>23980</v>
      </c>
      <c r="C69" s="14">
        <f t="shared" si="7"/>
        <v>0</v>
      </c>
      <c r="D69" s="13">
        <f t="shared" si="2"/>
        <v>7.3994548368400004E+20</v>
      </c>
      <c r="E69" s="13">
        <f ca="1">IF($C69=0,0,FORECAST($C69, OFFSET('De Vaucouleurs Deprojection'!$F$2:$F$127, MATCH($C69, 'De Vaucouleurs Deprojection'!$A$2:$A$127,1)-1,0,2), OFFSET('De Vaucouleurs Deprojection'!$A$2:$A$127, MATCH($C69, 'De Vaucouleurs Deprojection'!$A$2:$A$127,1)-1,0,2))*QESTotalBulgeMass)</f>
        <v>0</v>
      </c>
      <c r="F69" s="13">
        <f t="shared" si="3"/>
        <v>2.8532861818220082E+41</v>
      </c>
      <c r="G69" s="13"/>
      <c r="H69" s="13">
        <f t="shared" ca="1" si="4"/>
        <v>2.8532861818220082E+41</v>
      </c>
      <c r="I69" s="14">
        <v>228.7</v>
      </c>
      <c r="J69" s="14">
        <v>1.7</v>
      </c>
      <c r="K69" s="17">
        <f t="shared" ca="1" si="8"/>
        <v>241.23975974637412</v>
      </c>
      <c r="L69" s="14">
        <f t="shared" ca="1" si="6"/>
        <v>54.410233389891012</v>
      </c>
    </row>
    <row r="70" spans="1:12" s="21" customFormat="1" x14ac:dyDescent="0.25">
      <c r="A70" s="21">
        <v>24.36</v>
      </c>
      <c r="B70" s="21">
        <f t="shared" si="0"/>
        <v>24360</v>
      </c>
      <c r="C70" s="14">
        <f t="shared" si="7"/>
        <v>0</v>
      </c>
      <c r="D70" s="13">
        <f t="shared" si="2"/>
        <v>7.5167105848799999E+20</v>
      </c>
      <c r="E70" s="13">
        <f ca="1">IF($C70=0,0,FORECAST($C70, OFFSET('De Vaucouleurs Deprojection'!$F$2:$F$127, MATCH($C70, 'De Vaucouleurs Deprojection'!$A$2:$A$127,1)-1,0,2), OFFSET('De Vaucouleurs Deprojection'!$A$2:$A$127, MATCH($C70, 'De Vaucouleurs Deprojection'!$A$2:$A$127,1)-1,0,2))*QESTotalBulgeMass)</f>
        <v>0</v>
      </c>
      <c r="F70" s="13">
        <f t="shared" si="3"/>
        <v>2.8550347740340646E+41</v>
      </c>
      <c r="G70" s="13"/>
      <c r="H70" s="13">
        <f t="shared" ca="1" si="4"/>
        <v>2.8550347740340646E+41</v>
      </c>
      <c r="I70" s="14">
        <v>229.1</v>
      </c>
      <c r="J70" s="14">
        <v>1.8</v>
      </c>
      <c r="K70" s="17">
        <f t="shared" ca="1" si="8"/>
        <v>241.50585651357545</v>
      </c>
      <c r="L70" s="14">
        <f t="shared" ca="1" si="6"/>
        <v>47.50162834426623</v>
      </c>
    </row>
    <row r="71" spans="1:12" s="21" customFormat="1" x14ac:dyDescent="0.25">
      <c r="A71" s="21">
        <v>24.75</v>
      </c>
      <c r="B71" s="21">
        <f t="shared" si="0"/>
        <v>24750</v>
      </c>
      <c r="C71" s="14">
        <f t="shared" si="7"/>
        <v>0</v>
      </c>
      <c r="D71" s="13">
        <f t="shared" si="2"/>
        <v>7.6370520105000003E+20</v>
      </c>
      <c r="E71" s="13">
        <f ca="1">IF($C71=0,0,FORECAST($C71, OFFSET('De Vaucouleurs Deprojection'!$F$2:$F$127, MATCH($C71, 'De Vaucouleurs Deprojection'!$A$2:$A$127,1)-1,0,2), OFFSET('De Vaucouleurs Deprojection'!$A$2:$A$127, MATCH($C71, 'De Vaucouleurs Deprojection'!$A$2:$A$127,1)-1,0,2))*QESTotalBulgeMass)</f>
        <v>0</v>
      </c>
      <c r="F71" s="13">
        <f t="shared" si="3"/>
        <v>2.8566604622990929E+41</v>
      </c>
      <c r="G71" s="13"/>
      <c r="H71" s="13">
        <f t="shared" ca="1" si="4"/>
        <v>2.8566604622990929E+41</v>
      </c>
      <c r="I71" s="14">
        <v>227.9</v>
      </c>
      <c r="J71" s="14">
        <v>5</v>
      </c>
      <c r="K71" s="17">
        <f t="shared" ca="1" si="8"/>
        <v>241.80108120138289</v>
      </c>
      <c r="L71" s="14">
        <f t="shared" ca="1" si="6"/>
        <v>7.7296023426976195</v>
      </c>
    </row>
    <row r="72" spans="1:12" s="21" customFormat="1" x14ac:dyDescent="0.25">
      <c r="A72" s="21">
        <v>25.13</v>
      </c>
      <c r="B72" s="21">
        <f t="shared" si="0"/>
        <v>25130</v>
      </c>
      <c r="C72" s="14">
        <f t="shared" si="7"/>
        <v>0</v>
      </c>
      <c r="D72" s="13">
        <f t="shared" si="2"/>
        <v>7.7543077585399998E+20</v>
      </c>
      <c r="E72" s="13">
        <f ca="1">IF($C72=0,0,FORECAST($C72, OFFSET('De Vaucouleurs Deprojection'!$F$2:$F$127, MATCH($C72, 'De Vaucouleurs Deprojection'!$A$2:$A$127,1)-1,0,2), OFFSET('De Vaucouleurs Deprojection'!$A$2:$A$127, MATCH($C72, 'De Vaucouleurs Deprojection'!$A$2:$A$127,1)-1,0,2))*QESTotalBulgeMass)</f>
        <v>0</v>
      </c>
      <c r="F72" s="13">
        <f t="shared" si="3"/>
        <v>2.8580949578667618E+41</v>
      </c>
      <c r="G72" s="13"/>
      <c r="H72" s="13">
        <f t="shared" ca="1" si="4"/>
        <v>2.8580949578667618E+41</v>
      </c>
      <c r="I72" s="14">
        <v>226.9</v>
      </c>
      <c r="J72" s="14">
        <v>2</v>
      </c>
      <c r="K72" s="17">
        <f t="shared" ca="1" si="8"/>
        <v>242.10948581335876</v>
      </c>
      <c r="L72" s="14">
        <f t="shared" ca="1" si="6"/>
        <v>57.832114676690296</v>
      </c>
    </row>
    <row r="73" spans="1:12" s="21" customFormat="1" x14ac:dyDescent="0.25">
      <c r="A73" s="21">
        <v>25.51</v>
      </c>
      <c r="B73" s="21">
        <f t="shared" ref="B73:B106" si="9">RadiusKpc*1000</f>
        <v>25510</v>
      </c>
      <c r="C73" s="14">
        <f t="shared" ref="C73:C106" si="10">IF(QESBulgeEffectiveRadius=0,0,RadiusPc/QESBulgeEffectiveRadius)</f>
        <v>0</v>
      </c>
      <c r="D73" s="13">
        <f t="shared" ref="D73:D106" si="11">RadiusKpc*kpc</f>
        <v>7.8715635065800006E+20</v>
      </c>
      <c r="E73" s="13">
        <f ca="1">IF($C73=0,0,FORECAST($C73, OFFSET('De Vaucouleurs Deprojection'!$F$2:$F$127, MATCH($C73, 'De Vaucouleurs Deprojection'!$A$2:$A$127,1)-1,0,2), OFFSET('De Vaucouleurs Deprojection'!$A$2:$A$127, MATCH($C73, 'De Vaucouleurs Deprojection'!$A$2:$A$127,1)-1,0,2))*QESTotalBulgeMass)</f>
        <v>0</v>
      </c>
      <c r="F73" s="13">
        <f t="shared" ref="F73:F106" si="12">2*PI()*QESDiskSurfaceDensity*QESDiskScaleLength*(QESDiskScaleLength-EXP(-RadiusPc/QESDiskScaleLength)*(RadiusPc+QESDiskScaleLength))*SolarMass</f>
        <v>2.8593954528072452E+41</v>
      </c>
      <c r="G73" s="13"/>
      <c r="H73" s="13">
        <f t="shared" ref="H73:H106" ca="1" si="13">BulgeMass+DiskMass+HaloMass</f>
        <v>2.8593954528072452E+41</v>
      </c>
      <c r="I73" s="14">
        <v>225.1</v>
      </c>
      <c r="J73" s="14">
        <v>1.6</v>
      </c>
      <c r="K73" s="17">
        <f t="shared" ref="K73:K106" ca="1" si="14">SQRT(TotalMass*GravitationalConstant/RadiusKm+UniverseAcceleration*RadiusKm)/km</f>
        <v>242.43759179181265</v>
      </c>
      <c r="L73" s="14">
        <f t="shared" ref="L73:L106" ca="1" si="15">(ObservedVelocity-ModelVelocity)^2/(VelocityError)^2</f>
        <v>117.41878482012874</v>
      </c>
    </row>
    <row r="74" spans="1:12" s="21" customFormat="1" x14ac:dyDescent="0.25">
      <c r="A74" s="21">
        <v>25.89</v>
      </c>
      <c r="B74" s="21">
        <f t="shared" si="9"/>
        <v>25890</v>
      </c>
      <c r="C74" s="14">
        <f t="shared" si="10"/>
        <v>0</v>
      </c>
      <c r="D74" s="13">
        <f t="shared" si="11"/>
        <v>7.9888192546200001E+20</v>
      </c>
      <c r="E74" s="13">
        <f ca="1">IF($C74=0,0,FORECAST($C74, OFFSET('De Vaucouleurs Deprojection'!$F$2:$F$127, MATCH($C74, 'De Vaucouleurs Deprojection'!$A$2:$A$127,1)-1,0,2), OFFSET('De Vaucouleurs Deprojection'!$A$2:$A$127, MATCH($C74, 'De Vaucouleurs Deprojection'!$A$2:$A$127,1)-1,0,2))*QESTotalBulgeMass)</f>
        <v>0</v>
      </c>
      <c r="F74" s="13">
        <f t="shared" si="12"/>
        <v>2.8605741988975081E+41</v>
      </c>
      <c r="G74" s="13"/>
      <c r="H74" s="13">
        <f t="shared" ca="1" si="13"/>
        <v>2.8605741988975081E+41</v>
      </c>
      <c r="I74" s="14">
        <v>225.4</v>
      </c>
      <c r="J74" s="14">
        <v>1.8</v>
      </c>
      <c r="K74" s="17">
        <f t="shared" ca="1" si="14"/>
        <v>242.78464658197882</v>
      </c>
      <c r="L74" s="14">
        <f t="shared" ca="1" si="15"/>
        <v>93.279610117378894</v>
      </c>
    </row>
    <row r="75" spans="1:12" s="21" customFormat="1" x14ac:dyDescent="0.25">
      <c r="A75" s="21">
        <v>26.27</v>
      </c>
      <c r="B75" s="21">
        <f t="shared" si="9"/>
        <v>26270</v>
      </c>
      <c r="C75" s="14">
        <f t="shared" si="10"/>
        <v>0</v>
      </c>
      <c r="D75" s="13">
        <f t="shared" si="11"/>
        <v>8.1060750026599996E+20</v>
      </c>
      <c r="E75" s="13">
        <f ca="1">IF($C75=0,0,FORECAST($C75, OFFSET('De Vaucouleurs Deprojection'!$F$2:$F$127, MATCH($C75, 'De Vaucouleurs Deprojection'!$A$2:$A$127,1)-1,0,2), OFFSET('De Vaucouleurs Deprojection'!$A$2:$A$127, MATCH($C75, 'De Vaucouleurs Deprojection'!$A$2:$A$127,1)-1,0,2))*QESTotalBulgeMass)</f>
        <v>0</v>
      </c>
      <c r="F75" s="13">
        <f t="shared" si="12"/>
        <v>2.8616423602949219E+41</v>
      </c>
      <c r="G75" s="13"/>
      <c r="H75" s="13">
        <f t="shared" ca="1" si="13"/>
        <v>2.8616423602949219E+41</v>
      </c>
      <c r="I75" s="14">
        <v>230.3</v>
      </c>
      <c r="J75" s="14">
        <v>2</v>
      </c>
      <c r="K75" s="17">
        <f t="shared" ca="1" si="14"/>
        <v>243.14991782503827</v>
      </c>
      <c r="L75" s="14">
        <f t="shared" ca="1" si="15"/>
        <v>41.280097027559009</v>
      </c>
    </row>
    <row r="76" spans="1:12" s="21" customFormat="1" x14ac:dyDescent="0.25">
      <c r="A76" s="21">
        <v>26.65</v>
      </c>
      <c r="B76" s="21">
        <f t="shared" si="9"/>
        <v>26650</v>
      </c>
      <c r="C76" s="14">
        <f t="shared" si="10"/>
        <v>0</v>
      </c>
      <c r="D76" s="13">
        <f t="shared" si="11"/>
        <v>8.2233307506999991E+20</v>
      </c>
      <c r="E76" s="13">
        <f ca="1">IF($C76=0,0,FORECAST($C76, OFFSET('De Vaucouleurs Deprojection'!$F$2:$F$127, MATCH($C76, 'De Vaucouleurs Deprojection'!$A$2:$A$127,1)-1,0,2), OFFSET('De Vaucouleurs Deprojection'!$A$2:$A$127, MATCH($C76, 'De Vaucouleurs Deprojection'!$A$2:$A$127,1)-1,0,2))*QESTotalBulgeMass)</f>
        <v>0</v>
      </c>
      <c r="F76" s="13">
        <f t="shared" si="12"/>
        <v>2.862610106007901E+41</v>
      </c>
      <c r="G76" s="13"/>
      <c r="H76" s="13">
        <f t="shared" ca="1" si="13"/>
        <v>2.862610106007901E+41</v>
      </c>
      <c r="I76" s="14">
        <v>229</v>
      </c>
      <c r="J76" s="14">
        <v>2.2999999999999998</v>
      </c>
      <c r="K76" s="17">
        <f t="shared" ca="1" si="14"/>
        <v>243.53269385857305</v>
      </c>
      <c r="L76" s="14">
        <f t="shared" ca="1" si="15"/>
        <v>39.924232662950288</v>
      </c>
    </row>
    <row r="77" spans="1:12" s="21" customFormat="1" x14ac:dyDescent="0.25">
      <c r="A77" s="21">
        <v>27.03</v>
      </c>
      <c r="B77" s="21">
        <f t="shared" si="9"/>
        <v>27030</v>
      </c>
      <c r="C77" s="14">
        <f t="shared" si="10"/>
        <v>0</v>
      </c>
      <c r="D77" s="13">
        <f t="shared" si="11"/>
        <v>8.3405864987399999E+20</v>
      </c>
      <c r="E77" s="13">
        <f ca="1">IF($C77=0,0,FORECAST($C77, OFFSET('De Vaucouleurs Deprojection'!$F$2:$F$127, MATCH($C77, 'De Vaucouleurs Deprojection'!$A$2:$A$127,1)-1,0,2), OFFSET('De Vaucouleurs Deprojection'!$A$2:$A$127, MATCH($C77, 'De Vaucouleurs Deprojection'!$A$2:$A$127,1)-1,0,2))*QESTotalBulgeMass)</f>
        <v>0</v>
      </c>
      <c r="F77" s="13">
        <f t="shared" si="12"/>
        <v>2.8634866950309786E+41</v>
      </c>
      <c r="G77" s="13"/>
      <c r="H77" s="13">
        <f t="shared" ca="1" si="13"/>
        <v>2.8634866950309786E+41</v>
      </c>
      <c r="I77" s="14">
        <v>229.9</v>
      </c>
      <c r="J77" s="14">
        <v>4.8</v>
      </c>
      <c r="K77" s="17">
        <f t="shared" ca="1" si="14"/>
        <v>243.93228404058638</v>
      </c>
      <c r="L77" s="14">
        <f t="shared" ca="1" si="15"/>
        <v>8.5462237584937117</v>
      </c>
    </row>
    <row r="78" spans="1:12" s="21" customFormat="1" x14ac:dyDescent="0.25">
      <c r="A78" s="21">
        <v>27.41</v>
      </c>
      <c r="B78" s="21">
        <f t="shared" si="9"/>
        <v>27410</v>
      </c>
      <c r="C78" s="14">
        <f t="shared" si="10"/>
        <v>0</v>
      </c>
      <c r="D78" s="13">
        <f t="shared" si="11"/>
        <v>8.4578422467800007E+20</v>
      </c>
      <c r="E78" s="13">
        <f ca="1">IF($C78=0,0,FORECAST($C78, OFFSET('De Vaucouleurs Deprojection'!$F$2:$F$127, MATCH($C78, 'De Vaucouleurs Deprojection'!$A$2:$A$127,1)-1,0,2), OFFSET('De Vaucouleurs Deprojection'!$A$2:$A$127, MATCH($C78, 'De Vaucouleurs Deprojection'!$A$2:$A$127,1)-1,0,2))*QESTotalBulgeMass)</f>
        <v>0</v>
      </c>
      <c r="F78" s="13">
        <f t="shared" si="12"/>
        <v>2.8642805546553295E+41</v>
      </c>
      <c r="G78" s="13"/>
      <c r="H78" s="13">
        <f t="shared" ca="1" si="13"/>
        <v>2.8642805546553295E+41</v>
      </c>
      <c r="I78" s="14">
        <v>230.1</v>
      </c>
      <c r="J78" s="14">
        <v>6.6</v>
      </c>
      <c r="K78" s="17">
        <f t="shared" ca="1" si="14"/>
        <v>244.34801892115726</v>
      </c>
      <c r="L78" s="14">
        <f t="shared" ca="1" si="15"/>
        <v>4.6603774834172533</v>
      </c>
    </row>
    <row r="79" spans="1:12" s="21" customFormat="1" x14ac:dyDescent="0.25">
      <c r="A79" s="21">
        <v>27.79</v>
      </c>
      <c r="B79" s="21">
        <f t="shared" si="9"/>
        <v>27790</v>
      </c>
      <c r="C79" s="14">
        <f t="shared" si="10"/>
        <v>0</v>
      </c>
      <c r="D79" s="13">
        <f t="shared" si="11"/>
        <v>8.5750979948200002E+20</v>
      </c>
      <c r="E79" s="13">
        <f ca="1">IF($C79=0,0,FORECAST($C79, OFFSET('De Vaucouleurs Deprojection'!$F$2:$F$127, MATCH($C79, 'De Vaucouleurs Deprojection'!$A$2:$A$127,1)-1,0,2), OFFSET('De Vaucouleurs Deprojection'!$A$2:$A$127, MATCH($C79, 'De Vaucouleurs Deprojection'!$A$2:$A$127,1)-1,0,2))*QESTotalBulgeMass)</f>
        <v>0</v>
      </c>
      <c r="F79" s="13">
        <f t="shared" si="12"/>
        <v>2.8649993524403958E+41</v>
      </c>
      <c r="G79" s="13"/>
      <c r="H79" s="13">
        <f t="shared" ca="1" si="13"/>
        <v>2.8649993524403958E+41</v>
      </c>
      <c r="I79" s="14">
        <v>229.8</v>
      </c>
      <c r="J79" s="14">
        <v>3</v>
      </c>
      <c r="K79" s="17">
        <f t="shared" ca="1" si="14"/>
        <v>244.77925028313751</v>
      </c>
      <c r="L79" s="14">
        <f t="shared" ca="1" si="15"/>
        <v>24.930882116097219</v>
      </c>
    </row>
    <row r="80" spans="1:12" s="21" customFormat="1" x14ac:dyDescent="0.25">
      <c r="A80" s="21">
        <v>28.17</v>
      </c>
      <c r="B80" s="21">
        <f t="shared" si="9"/>
        <v>28170</v>
      </c>
      <c r="C80" s="14">
        <f t="shared" si="10"/>
        <v>0</v>
      </c>
      <c r="D80" s="13">
        <f t="shared" si="11"/>
        <v>8.692353742860001E+20</v>
      </c>
      <c r="E80" s="13">
        <f ca="1">IF($C80=0,0,FORECAST($C80, OFFSET('De Vaucouleurs Deprojection'!$F$2:$F$127, MATCH($C80, 'De Vaucouleurs Deprojection'!$A$2:$A$127,1)-1,0,2), OFFSET('De Vaucouleurs Deprojection'!$A$2:$A$127, MATCH($C80, 'De Vaucouleurs Deprojection'!$A$2:$A$127,1)-1,0,2))*QESTotalBulgeMass)</f>
        <v>0</v>
      </c>
      <c r="F80" s="13">
        <f t="shared" si="12"/>
        <v>2.8656500623064649E+41</v>
      </c>
      <c r="G80" s="13"/>
      <c r="H80" s="13">
        <f t="shared" ca="1" si="13"/>
        <v>2.8656500623064649E+41</v>
      </c>
      <c r="I80" s="14">
        <v>230.4</v>
      </c>
      <c r="J80" s="14">
        <v>5.2</v>
      </c>
      <c r="K80" s="17">
        <f t="shared" ca="1" si="14"/>
        <v>245.22535107089578</v>
      </c>
      <c r="L80" s="14">
        <f t="shared" ca="1" si="15"/>
        <v>8.1283666558916625</v>
      </c>
    </row>
    <row r="81" spans="1:12" s="21" customFormat="1" x14ac:dyDescent="0.25">
      <c r="A81" s="21">
        <v>28.56</v>
      </c>
      <c r="B81" s="21">
        <f t="shared" si="9"/>
        <v>28560</v>
      </c>
      <c r="C81" s="14">
        <f t="shared" si="10"/>
        <v>0</v>
      </c>
      <c r="D81" s="13">
        <f t="shared" si="11"/>
        <v>8.8126951684800001E+20</v>
      </c>
      <c r="E81" s="13">
        <f ca="1">IF($C81=0,0,FORECAST($C81, OFFSET('De Vaucouleurs Deprojection'!$F$2:$F$127, MATCH($C81, 'De Vaucouleurs Deprojection'!$A$2:$A$127,1)-1,0,2), OFFSET('De Vaucouleurs Deprojection'!$A$2:$A$127, MATCH($C81, 'De Vaucouleurs Deprojection'!$A$2:$A$127,1)-1,0,2))*QESTotalBulgeMass)</f>
        <v>0</v>
      </c>
      <c r="F81" s="13">
        <f t="shared" si="12"/>
        <v>2.8662537441465013E+41</v>
      </c>
      <c r="G81" s="13"/>
      <c r="H81" s="13">
        <f t="shared" ca="1" si="13"/>
        <v>2.8662537441465013E+41</v>
      </c>
      <c r="I81" s="14">
        <v>230.9</v>
      </c>
      <c r="J81" s="14">
        <v>2.9</v>
      </c>
      <c r="K81" s="17">
        <f t="shared" ca="1" si="14"/>
        <v>245.6980173003476</v>
      </c>
      <c r="L81" s="14">
        <f t="shared" ca="1" si="15"/>
        <v>26.038206423470481</v>
      </c>
    </row>
    <row r="82" spans="1:12" s="21" customFormat="1" x14ac:dyDescent="0.25">
      <c r="A82" s="21">
        <v>28.94</v>
      </c>
      <c r="B82" s="21">
        <f t="shared" si="9"/>
        <v>28940</v>
      </c>
      <c r="C82" s="14">
        <f t="shared" si="10"/>
        <v>0</v>
      </c>
      <c r="D82" s="13">
        <f t="shared" si="11"/>
        <v>8.9299509165200009E+20</v>
      </c>
      <c r="E82" s="13">
        <f ca="1">IF($C82=0,0,FORECAST($C82, OFFSET('De Vaucouleurs Deprojection'!$F$2:$F$127, MATCH($C82, 'De Vaucouleurs Deprojection'!$A$2:$A$127,1)-1,0,2), OFFSET('De Vaucouleurs Deprojection'!$A$2:$A$127, MATCH($C82, 'De Vaucouleurs Deprojection'!$A$2:$A$127,1)-1,0,2))*QESTotalBulgeMass)</f>
        <v>0</v>
      </c>
      <c r="F82" s="13">
        <f t="shared" si="12"/>
        <v>2.8667853232546806E+41</v>
      </c>
      <c r="G82" s="13"/>
      <c r="H82" s="13">
        <f t="shared" ca="1" si="13"/>
        <v>2.8667853232546806E+41</v>
      </c>
      <c r="I82" s="14">
        <v>229.8</v>
      </c>
      <c r="J82" s="14">
        <v>2.1</v>
      </c>
      <c r="K82" s="17">
        <f t="shared" ca="1" si="14"/>
        <v>246.17241173860225</v>
      </c>
      <c r="L82" s="14">
        <f t="shared" ca="1" si="15"/>
        <v>60.783643115265384</v>
      </c>
    </row>
    <row r="83" spans="1:12" s="21" customFormat="1" x14ac:dyDescent="0.25">
      <c r="A83" s="21">
        <v>29.32</v>
      </c>
      <c r="B83" s="21">
        <f t="shared" si="9"/>
        <v>29320</v>
      </c>
      <c r="C83" s="14">
        <f t="shared" si="10"/>
        <v>0</v>
      </c>
      <c r="D83" s="13">
        <f t="shared" si="11"/>
        <v>9.0472066645600004E+20</v>
      </c>
      <c r="E83" s="13">
        <f ca="1">IF($C83=0,0,FORECAST($C83, OFFSET('De Vaucouleurs Deprojection'!$F$2:$F$127, MATCH($C83, 'De Vaucouleurs Deprojection'!$A$2:$A$127,1)-1,0,2), OFFSET('De Vaucouleurs Deprojection'!$A$2:$A$127, MATCH($C83, 'De Vaucouleurs Deprojection'!$A$2:$A$127,1)-1,0,2))*QESTotalBulgeMass)</f>
        <v>0</v>
      </c>
      <c r="F83" s="13">
        <f t="shared" si="12"/>
        <v>2.867266287191155E+41</v>
      </c>
      <c r="G83" s="13"/>
      <c r="H83" s="13">
        <f t="shared" ca="1" si="13"/>
        <v>2.867266287191155E+41</v>
      </c>
      <c r="I83" s="14">
        <v>228.8</v>
      </c>
      <c r="J83" s="14">
        <v>1.8</v>
      </c>
      <c r="K83" s="17">
        <f t="shared" ca="1" si="14"/>
        <v>246.65990476082035</v>
      </c>
      <c r="L83" s="14">
        <f t="shared" ca="1" si="15"/>
        <v>98.449443847399095</v>
      </c>
    </row>
    <row r="84" spans="1:12" s="21" customFormat="1" x14ac:dyDescent="0.25">
      <c r="A84" s="21">
        <v>29.7</v>
      </c>
      <c r="B84" s="21">
        <f t="shared" si="9"/>
        <v>29700</v>
      </c>
      <c r="C84" s="14">
        <f t="shared" si="10"/>
        <v>0</v>
      </c>
      <c r="D84" s="13">
        <f t="shared" si="11"/>
        <v>9.1644624125999999E+20</v>
      </c>
      <c r="E84" s="13">
        <f ca="1">IF($C84=0,0,FORECAST($C84, OFFSET('De Vaucouleurs Deprojection'!$F$2:$F$127, MATCH($C84, 'De Vaucouleurs Deprojection'!$A$2:$A$127,1)-1,0,2), OFFSET('De Vaucouleurs Deprojection'!$A$2:$A$127, MATCH($C84, 'De Vaucouleurs Deprojection'!$A$2:$A$127,1)-1,0,2))*QESTotalBulgeMass)</f>
        <v>0</v>
      </c>
      <c r="F84" s="13">
        <f t="shared" si="12"/>
        <v>2.8677013812907023E+41</v>
      </c>
      <c r="G84" s="13"/>
      <c r="H84" s="13">
        <f t="shared" ca="1" si="13"/>
        <v>2.8677013812907023E+41</v>
      </c>
      <c r="I84" s="14">
        <v>238.3</v>
      </c>
      <c r="J84" s="14">
        <v>3.3</v>
      </c>
      <c r="K84" s="17">
        <f t="shared" ca="1" si="14"/>
        <v>247.15995207852714</v>
      </c>
      <c r="L84" s="14">
        <f t="shared" ca="1" si="15"/>
        <v>7.2083334098987342</v>
      </c>
    </row>
    <row r="85" spans="1:12" s="21" customFormat="1" x14ac:dyDescent="0.25">
      <c r="A85" s="21">
        <v>30.08</v>
      </c>
      <c r="B85" s="21">
        <f t="shared" si="9"/>
        <v>30080</v>
      </c>
      <c r="C85" s="14">
        <f t="shared" si="10"/>
        <v>0</v>
      </c>
      <c r="D85" s="13">
        <f t="shared" si="11"/>
        <v>9.2817181606399993E+20</v>
      </c>
      <c r="E85" s="13">
        <f ca="1">IF($C85=0,0,FORECAST($C85, OFFSET('De Vaucouleurs Deprojection'!$F$2:$F$127, MATCH($C85, 'De Vaucouleurs Deprojection'!$A$2:$A$127,1)-1,0,2), OFFSET('De Vaucouleurs Deprojection'!$A$2:$A$127, MATCH($C85, 'De Vaucouleurs Deprojection'!$A$2:$A$127,1)-1,0,2))*QESTotalBulgeMass)</f>
        <v>0</v>
      </c>
      <c r="F85" s="13">
        <f t="shared" si="12"/>
        <v>2.8680949149076829E+41</v>
      </c>
      <c r="G85" s="13"/>
      <c r="H85" s="13">
        <f t="shared" ca="1" si="13"/>
        <v>2.8680949149076829E+41</v>
      </c>
      <c r="I85" s="14">
        <v>243.6</v>
      </c>
      <c r="J85" s="14">
        <v>1.4</v>
      </c>
      <c r="K85" s="17">
        <f t="shared" ca="1" si="14"/>
        <v>247.67202904326791</v>
      </c>
      <c r="L85" s="14">
        <f t="shared" ca="1" si="15"/>
        <v>8.4599084332742027</v>
      </c>
    </row>
    <row r="86" spans="1:12" s="21" customFormat="1" x14ac:dyDescent="0.25">
      <c r="A86" s="21">
        <v>30.46</v>
      </c>
      <c r="B86" s="21">
        <f t="shared" si="9"/>
        <v>30460</v>
      </c>
      <c r="C86" s="14">
        <f t="shared" si="10"/>
        <v>0</v>
      </c>
      <c r="D86" s="13">
        <f t="shared" si="11"/>
        <v>9.3989739086800001E+20</v>
      </c>
      <c r="E86" s="13">
        <f ca="1">IF($C86=0,0,FORECAST($C86, OFFSET('De Vaucouleurs Deprojection'!$F$2:$F$127, MATCH($C86, 'De Vaucouleurs Deprojection'!$A$2:$A$127,1)-1,0,2), OFFSET('De Vaucouleurs Deprojection'!$A$2:$A$127, MATCH($C86, 'De Vaucouleurs Deprojection'!$A$2:$A$127,1)-1,0,2))*QESTotalBulgeMass)</f>
        <v>0</v>
      </c>
      <c r="F86" s="13">
        <f t="shared" si="12"/>
        <v>2.8684508003834977E+41</v>
      </c>
      <c r="G86" s="13"/>
      <c r="H86" s="13">
        <f t="shared" ca="1" si="13"/>
        <v>2.8684508003834977E+41</v>
      </c>
      <c r="I86" s="14">
        <v>247.3</v>
      </c>
      <c r="J86" s="14">
        <v>3.1</v>
      </c>
      <c r="K86" s="17">
        <f t="shared" ca="1" si="14"/>
        <v>248.19563019499932</v>
      </c>
      <c r="L86" s="14">
        <f t="shared" ca="1" si="15"/>
        <v>8.3470701997347324E-2</v>
      </c>
    </row>
    <row r="87" spans="1:12" s="21" customFormat="1" x14ac:dyDescent="0.25">
      <c r="A87" s="21">
        <v>30.84</v>
      </c>
      <c r="B87" s="21">
        <f t="shared" si="9"/>
        <v>30840</v>
      </c>
      <c r="C87" s="14">
        <f t="shared" si="10"/>
        <v>0</v>
      </c>
      <c r="D87" s="13">
        <f t="shared" si="11"/>
        <v>9.5162296567199996E+20</v>
      </c>
      <c r="E87" s="13">
        <f ca="1">IF($C87=0,0,FORECAST($C87, OFFSET('De Vaucouleurs Deprojection'!$F$2:$F$127, MATCH($C87, 'De Vaucouleurs Deprojection'!$A$2:$A$127,1)-1,0,2), OFFSET('De Vaucouleurs Deprojection'!$A$2:$A$127, MATCH($C87, 'De Vaucouleurs Deprojection'!$A$2:$A$127,1)-1,0,2))*QESTotalBulgeMass)</f>
        <v>0</v>
      </c>
      <c r="F87" s="13">
        <f t="shared" si="12"/>
        <v>2.8687725886668805E+41</v>
      </c>
      <c r="G87" s="13"/>
      <c r="H87" s="13">
        <f t="shared" ca="1" si="13"/>
        <v>2.8687725886668805E+41</v>
      </c>
      <c r="I87" s="14">
        <v>247.8</v>
      </c>
      <c r="J87" s="14">
        <v>1.3</v>
      </c>
      <c r="K87" s="17">
        <f t="shared" ca="1" si="14"/>
        <v>248.73026878210328</v>
      </c>
      <c r="L87" s="14">
        <f t="shared" ca="1" si="15"/>
        <v>0.51207101003307665</v>
      </c>
    </row>
    <row r="88" spans="1:12" s="21" customFormat="1" x14ac:dyDescent="0.25">
      <c r="A88" s="21">
        <v>31.22</v>
      </c>
      <c r="B88" s="21">
        <f t="shared" si="9"/>
        <v>31220</v>
      </c>
      <c r="C88" s="14">
        <f t="shared" si="10"/>
        <v>0</v>
      </c>
      <c r="D88" s="13">
        <f t="shared" si="11"/>
        <v>9.6334854047599991E+20</v>
      </c>
      <c r="E88" s="13">
        <f ca="1">IF($C88=0,0,FORECAST($C88, OFFSET('De Vaucouleurs Deprojection'!$F$2:$F$127, MATCH($C88, 'De Vaucouleurs Deprojection'!$A$2:$A$127,1)-1,0,2), OFFSET('De Vaucouleurs Deprojection'!$A$2:$A$127, MATCH($C88, 'De Vaucouleurs Deprojection'!$A$2:$A$127,1)-1,0,2))*QESTotalBulgeMass)</f>
        <v>0</v>
      </c>
      <c r="F88" s="13">
        <f t="shared" si="12"/>
        <v>2.8690635018571285E+41</v>
      </c>
      <c r="G88" s="13"/>
      <c r="H88" s="13">
        <f t="shared" ca="1" si="13"/>
        <v>2.8690635018571285E+41</v>
      </c>
      <c r="I88" s="14">
        <v>248.4</v>
      </c>
      <c r="J88" s="14">
        <v>2</v>
      </c>
      <c r="K88" s="17">
        <f t="shared" ca="1" si="14"/>
        <v>249.27547625979577</v>
      </c>
      <c r="L88" s="14">
        <f t="shared" ca="1" si="15"/>
        <v>0.19161467036649363</v>
      </c>
    </row>
    <row r="89" spans="1:12" s="21" customFormat="1" x14ac:dyDescent="0.25">
      <c r="A89" s="21">
        <v>31.61</v>
      </c>
      <c r="B89" s="21">
        <f t="shared" si="9"/>
        <v>31610</v>
      </c>
      <c r="C89" s="14">
        <f t="shared" si="10"/>
        <v>0</v>
      </c>
      <c r="D89" s="13">
        <f t="shared" si="11"/>
        <v>9.7538268303799996E+20</v>
      </c>
      <c r="E89" s="13">
        <f ca="1">IF($C89=0,0,FORECAST($C89, OFFSET('De Vaucouleurs Deprojection'!$F$2:$F$127, MATCH($C89, 'De Vaucouleurs Deprojection'!$A$2:$A$127,1)-1,0,2), OFFSET('De Vaucouleurs Deprojection'!$A$2:$A$127, MATCH($C89, 'De Vaucouleurs Deprojection'!$A$2:$A$127,1)-1,0,2))*QESTotalBulgeMass)</f>
        <v>0</v>
      </c>
      <c r="F89" s="13">
        <f t="shared" si="12"/>
        <v>2.8693330302287419E+41</v>
      </c>
      <c r="G89" s="13"/>
      <c r="H89" s="13">
        <f t="shared" ca="1" si="13"/>
        <v>2.8693330302287419E+41</v>
      </c>
      <c r="I89" s="14">
        <v>248.1</v>
      </c>
      <c r="J89" s="14">
        <v>1.5</v>
      </c>
      <c r="K89" s="17">
        <f t="shared" ca="1" si="14"/>
        <v>249.84554824441497</v>
      </c>
      <c r="L89" s="14">
        <f t="shared" ca="1" si="15"/>
        <v>1.3541949660356474</v>
      </c>
    </row>
    <row r="90" spans="1:12" s="21" customFormat="1" x14ac:dyDescent="0.25">
      <c r="A90" s="21">
        <v>31.99</v>
      </c>
      <c r="B90" s="21">
        <f t="shared" si="9"/>
        <v>31990</v>
      </c>
      <c r="C90" s="14">
        <f t="shared" si="10"/>
        <v>0</v>
      </c>
      <c r="D90" s="13">
        <f t="shared" si="11"/>
        <v>9.871082578419999E+20</v>
      </c>
      <c r="E90" s="13">
        <f ca="1">IF($C90=0,0,FORECAST($C90, OFFSET('De Vaucouleurs Deprojection'!$F$2:$F$127, MATCH($C90, 'De Vaucouleurs Deprojection'!$A$2:$A$127,1)-1,0,2), OFFSET('De Vaucouleurs Deprojection'!$A$2:$A$127, MATCH($C90, 'De Vaucouleurs Deprojection'!$A$2:$A$127,1)-1,0,2))*QESTotalBulgeMass)</f>
        <v>0</v>
      </c>
      <c r="F90" s="13">
        <f t="shared" si="12"/>
        <v>2.8695700577941918E+41</v>
      </c>
      <c r="G90" s="13"/>
      <c r="H90" s="13">
        <f t="shared" ca="1" si="13"/>
        <v>2.8695700577941918E+41</v>
      </c>
      <c r="I90" s="14">
        <v>244.5</v>
      </c>
      <c r="J90" s="14">
        <v>1.6</v>
      </c>
      <c r="K90" s="17">
        <f t="shared" ca="1" si="14"/>
        <v>250.41080724634747</v>
      </c>
      <c r="L90" s="14">
        <f t="shared" ca="1" si="15"/>
        <v>13.647516524794455</v>
      </c>
    </row>
    <row r="91" spans="1:12" s="21" customFormat="1" x14ac:dyDescent="0.25">
      <c r="A91" s="21">
        <v>32.369999999999997</v>
      </c>
      <c r="B91" s="21">
        <f t="shared" si="9"/>
        <v>32369.999999999996</v>
      </c>
      <c r="C91" s="14">
        <f t="shared" si="10"/>
        <v>0</v>
      </c>
      <c r="D91" s="13">
        <f t="shared" si="11"/>
        <v>9.9883383264599998E+20</v>
      </c>
      <c r="E91" s="13">
        <f ca="1">IF($C91=0,0,FORECAST($C91, OFFSET('De Vaucouleurs Deprojection'!$F$2:$F$127, MATCH($C91, 'De Vaucouleurs Deprojection'!$A$2:$A$127,1)-1,0,2), OFFSET('De Vaucouleurs Deprojection'!$A$2:$A$127, MATCH($C91, 'De Vaucouleurs Deprojection'!$A$2:$A$127,1)-1,0,2))*QESTotalBulgeMass)</f>
        <v>0</v>
      </c>
      <c r="F91" s="13">
        <f t="shared" si="12"/>
        <v>2.869784248006323E+41</v>
      </c>
      <c r="G91" s="13"/>
      <c r="H91" s="13">
        <f t="shared" ca="1" si="13"/>
        <v>2.869784248006323E+41</v>
      </c>
      <c r="I91" s="14">
        <v>244.4</v>
      </c>
      <c r="J91" s="14">
        <v>3</v>
      </c>
      <c r="K91" s="17">
        <f t="shared" ca="1" si="14"/>
        <v>250.98532276781413</v>
      </c>
      <c r="L91" s="14">
        <f t="shared" ca="1" si="15"/>
        <v>4.8184973284767798</v>
      </c>
    </row>
    <row r="92" spans="1:12" s="21" customFormat="1" x14ac:dyDescent="0.25">
      <c r="A92" s="21">
        <v>32.75</v>
      </c>
      <c r="B92" s="21">
        <f t="shared" si="9"/>
        <v>32750</v>
      </c>
      <c r="C92" s="14">
        <f t="shared" si="10"/>
        <v>0</v>
      </c>
      <c r="D92" s="13">
        <f t="shared" si="11"/>
        <v>1.0105594074500001E+21</v>
      </c>
      <c r="E92" s="13">
        <f ca="1">IF($C92=0,0,FORECAST($C92, OFFSET('De Vaucouleurs Deprojection'!$F$2:$F$127, MATCH($C92, 'De Vaucouleurs Deprojection'!$A$2:$A$127,1)-1,0,2), OFFSET('De Vaucouleurs Deprojection'!$A$2:$A$127, MATCH($C92, 'De Vaucouleurs Deprojection'!$A$2:$A$127,1)-1,0,2))*QESTotalBulgeMass)</f>
        <v>0</v>
      </c>
      <c r="F92" s="13">
        <f t="shared" si="12"/>
        <v>2.8699777742242341E+41</v>
      </c>
      <c r="G92" s="13"/>
      <c r="H92" s="13">
        <f t="shared" ca="1" si="13"/>
        <v>2.8699777742242341E+41</v>
      </c>
      <c r="I92" s="14">
        <v>241.7</v>
      </c>
      <c r="J92" s="14">
        <v>4.3</v>
      </c>
      <c r="K92" s="17">
        <f t="shared" ca="1" si="14"/>
        <v>251.56869424938682</v>
      </c>
      <c r="L92" s="14">
        <f t="shared" ca="1" si="15"/>
        <v>5.2672323519675919</v>
      </c>
    </row>
    <row r="93" spans="1:12" s="21" customFormat="1" x14ac:dyDescent="0.25">
      <c r="A93" s="21">
        <v>33.130000000000003</v>
      </c>
      <c r="B93" s="21">
        <f t="shared" si="9"/>
        <v>33130</v>
      </c>
      <c r="C93" s="14">
        <f t="shared" si="10"/>
        <v>0</v>
      </c>
      <c r="D93" s="13">
        <f t="shared" si="11"/>
        <v>1.0222849822540001E+21</v>
      </c>
      <c r="E93" s="13">
        <f ca="1">IF($C93=0,0,FORECAST($C93, OFFSET('De Vaucouleurs Deprojection'!$F$2:$F$127, MATCH($C93, 'De Vaucouleurs Deprojection'!$A$2:$A$127,1)-1,0,2), OFFSET('De Vaucouleurs Deprojection'!$A$2:$A$127, MATCH($C93, 'De Vaucouleurs Deprojection'!$A$2:$A$127,1)-1,0,2))*QESTotalBulgeMass)</f>
        <v>0</v>
      </c>
      <c r="F93" s="13">
        <f t="shared" si="12"/>
        <v>2.8701526061843735E+41</v>
      </c>
      <c r="G93" s="13"/>
      <c r="H93" s="13">
        <f t="shared" ca="1" si="13"/>
        <v>2.8701526061843735E+41</v>
      </c>
      <c r="I93" s="14">
        <v>237.7</v>
      </c>
      <c r="J93" s="14">
        <v>1.9</v>
      </c>
      <c r="K93" s="17">
        <f t="shared" ca="1" si="14"/>
        <v>252.160536672304</v>
      </c>
      <c r="L93" s="14">
        <f t="shared" ca="1" si="15"/>
        <v>57.924410208046901</v>
      </c>
    </row>
    <row r="94" spans="1:12" s="21" customFormat="1" x14ac:dyDescent="0.25">
      <c r="A94" s="21">
        <v>33.51</v>
      </c>
      <c r="B94" s="21">
        <f t="shared" si="9"/>
        <v>33510</v>
      </c>
      <c r="C94" s="14">
        <f t="shared" si="10"/>
        <v>0</v>
      </c>
      <c r="D94" s="13">
        <f t="shared" si="11"/>
        <v>1.034010557058E+21</v>
      </c>
      <c r="E94" s="13">
        <f ca="1">IF($C94=0,0,FORECAST($C94, OFFSET('De Vaucouleurs Deprojection'!$F$2:$F$127, MATCH($C94, 'De Vaucouleurs Deprojection'!$A$2:$A$127,1)-1,0,2), OFFSET('De Vaucouleurs Deprojection'!$A$2:$A$127, MATCH($C94, 'De Vaucouleurs Deprojection'!$A$2:$A$127,1)-1,0,2))*QESTotalBulgeMass)</f>
        <v>0</v>
      </c>
      <c r="F94" s="13">
        <f t="shared" si="12"/>
        <v>2.8703105286917797E+41</v>
      </c>
      <c r="G94" s="13"/>
      <c r="H94" s="13">
        <f t="shared" ca="1" si="13"/>
        <v>2.8703105286917797E+41</v>
      </c>
      <c r="I94" s="14">
        <v>237.6</v>
      </c>
      <c r="J94" s="14">
        <v>6.1</v>
      </c>
      <c r="K94" s="17">
        <f t="shared" ca="1" si="14"/>
        <v>252.76048002607786</v>
      </c>
      <c r="L94" s="14">
        <f t="shared" ca="1" si="15"/>
        <v>6.1768383397233508</v>
      </c>
    </row>
    <row r="95" spans="1:12" s="21" customFormat="1" x14ac:dyDescent="0.25">
      <c r="A95" s="21">
        <v>33.89</v>
      </c>
      <c r="B95" s="21">
        <f t="shared" si="9"/>
        <v>33890</v>
      </c>
      <c r="C95" s="14">
        <f t="shared" si="10"/>
        <v>0</v>
      </c>
      <c r="D95" s="13">
        <f t="shared" si="11"/>
        <v>1.045736131862E+21</v>
      </c>
      <c r="E95" s="13">
        <f ca="1">IF($C95=0,0,FORECAST($C95, OFFSET('De Vaucouleurs Deprojection'!$F$2:$F$127, MATCH($C95, 'De Vaucouleurs Deprojection'!$A$2:$A$127,1)-1,0,2), OFFSET('De Vaucouleurs Deprojection'!$A$2:$A$127, MATCH($C95, 'De Vaucouleurs Deprojection'!$A$2:$A$127,1)-1,0,2))*QESTotalBulgeMass)</f>
        <v>0</v>
      </c>
      <c r="F95" s="13">
        <f t="shared" si="12"/>
        <v>2.8704531586428117E+41</v>
      </c>
      <c r="G95" s="13"/>
      <c r="H95" s="13">
        <f t="shared" ca="1" si="13"/>
        <v>2.8704531586428117E+41</v>
      </c>
      <c r="I95" s="14">
        <v>244.9</v>
      </c>
      <c r="J95" s="14">
        <v>3.6</v>
      </c>
      <c r="K95" s="17">
        <f t="shared" ca="1" si="14"/>
        <v>253.36816878189126</v>
      </c>
      <c r="L95" s="14">
        <f t="shared" ca="1" si="15"/>
        <v>5.5331699474226506</v>
      </c>
    </row>
    <row r="96" spans="1:12" s="21" customFormat="1" x14ac:dyDescent="0.25">
      <c r="A96" s="21">
        <v>34.270000000000003</v>
      </c>
      <c r="B96" s="21">
        <f t="shared" si="9"/>
        <v>34270</v>
      </c>
      <c r="C96" s="14">
        <f t="shared" si="10"/>
        <v>0</v>
      </c>
      <c r="D96" s="13">
        <f t="shared" si="11"/>
        <v>1.0574617066660001E+21</v>
      </c>
      <c r="E96" s="13">
        <f ca="1">IF($C96=0,0,FORECAST($C96, OFFSET('De Vaucouleurs Deprojection'!$F$2:$F$127, MATCH($C96, 'De Vaucouleurs Deprojection'!$A$2:$A$127,1)-1,0,2), OFFSET('De Vaucouleurs Deprojection'!$A$2:$A$127, MATCH($C96, 'De Vaucouleurs Deprojection'!$A$2:$A$127,1)-1,0,2))*QESTotalBulgeMass)</f>
        <v>0</v>
      </c>
      <c r="F96" s="13">
        <f t="shared" si="12"/>
        <v>2.8705819605224017E+41</v>
      </c>
      <c r="G96" s="13"/>
      <c r="H96" s="13">
        <f t="shared" ca="1" si="13"/>
        <v>2.8705819605224017E+41</v>
      </c>
      <c r="I96" s="14">
        <v>247.9</v>
      </c>
      <c r="J96" s="14">
        <v>3.2</v>
      </c>
      <c r="K96" s="17">
        <f t="shared" ca="1" si="14"/>
        <v>253.98326137368628</v>
      </c>
      <c r="L96" s="14">
        <f t="shared" ca="1" si="15"/>
        <v>3.6138739199788432</v>
      </c>
    </row>
    <row r="97" spans="1:12" s="21" customFormat="1" x14ac:dyDescent="0.25">
      <c r="A97" s="21">
        <v>34.659999999999997</v>
      </c>
      <c r="B97" s="21">
        <f t="shared" si="9"/>
        <v>34660</v>
      </c>
      <c r="C97" s="14">
        <f t="shared" si="10"/>
        <v>0</v>
      </c>
      <c r="D97" s="13">
        <f t="shared" si="11"/>
        <v>1.0694958492279999E+21</v>
      </c>
      <c r="E97" s="13">
        <f ca="1">IF($C97=0,0,FORECAST($C97, OFFSET('De Vaucouleurs Deprojection'!$F$2:$F$127, MATCH($C97, 'De Vaucouleurs Deprojection'!$A$2:$A$127,1)-1,0,2), OFFSET('De Vaucouleurs Deprojection'!$A$2:$A$127, MATCH($C97, 'De Vaucouleurs Deprojection'!$A$2:$A$127,1)-1,0,2))*QESTotalBulgeMass)</f>
        <v>0</v>
      </c>
      <c r="F97" s="13">
        <f t="shared" si="12"/>
        <v>2.8707011634200708E+41</v>
      </c>
      <c r="G97" s="13"/>
      <c r="H97" s="13">
        <f t="shared" ca="1" si="13"/>
        <v>2.8707011634200708E+41</v>
      </c>
      <c r="I97" s="14">
        <v>256.3</v>
      </c>
      <c r="J97" s="14">
        <v>3.1</v>
      </c>
      <c r="K97" s="17">
        <f t="shared" ca="1" si="14"/>
        <v>254.62189518783023</v>
      </c>
      <c r="L97" s="14">
        <f t="shared" ca="1" si="15"/>
        <v>0.29303181692272273</v>
      </c>
    </row>
    <row r="98" spans="1:12" s="21" customFormat="1" x14ac:dyDescent="0.25">
      <c r="A98" s="21">
        <v>35.04</v>
      </c>
      <c r="B98" s="21">
        <f t="shared" si="9"/>
        <v>35040</v>
      </c>
      <c r="C98" s="14">
        <f t="shared" si="10"/>
        <v>0</v>
      </c>
      <c r="D98" s="13">
        <f t="shared" si="11"/>
        <v>1.081221424032E+21</v>
      </c>
      <c r="E98" s="13">
        <f ca="1">IF($C98=0,0,FORECAST($C98, OFFSET('De Vaucouleurs Deprojection'!$F$2:$F$127, MATCH($C98, 'De Vaucouleurs Deprojection'!$A$2:$A$127,1)-1,0,2), OFFSET('De Vaucouleurs Deprojection'!$A$2:$A$127, MATCH($C98, 'De Vaucouleurs Deprojection'!$A$2:$A$127,1)-1,0,2))*QESTotalBulgeMass)</f>
        <v>0</v>
      </c>
      <c r="F98" s="13">
        <f t="shared" si="12"/>
        <v>2.8708058799615104E+41</v>
      </c>
      <c r="G98" s="13"/>
      <c r="H98" s="13">
        <f t="shared" ca="1" si="13"/>
        <v>2.8708058799615104E+41</v>
      </c>
      <c r="I98" s="14">
        <v>253.5</v>
      </c>
      <c r="J98" s="14">
        <v>4.0999999999999996</v>
      </c>
      <c r="K98" s="17">
        <f t="shared" ca="1" si="14"/>
        <v>255.25099783515694</v>
      </c>
      <c r="L98" s="14">
        <f t="shared" ca="1" si="15"/>
        <v>0.18239104216087335</v>
      </c>
    </row>
    <row r="99" spans="1:12" s="21" customFormat="1" x14ac:dyDescent="0.25">
      <c r="A99" s="21">
        <v>35.42</v>
      </c>
      <c r="B99" s="21">
        <f t="shared" si="9"/>
        <v>35420</v>
      </c>
      <c r="C99" s="14">
        <f t="shared" si="10"/>
        <v>0</v>
      </c>
      <c r="D99" s="13">
        <f t="shared" si="11"/>
        <v>1.0929469988360001E+21</v>
      </c>
      <c r="E99" s="13">
        <f ca="1">IF($C99=0,0,FORECAST($C99, OFFSET('De Vaucouleurs Deprojection'!$F$2:$F$127, MATCH($C99, 'De Vaucouleurs Deprojection'!$A$2:$A$127,1)-1,0,2), OFFSET('De Vaucouleurs Deprojection'!$A$2:$A$127, MATCH($C99, 'De Vaucouleurs Deprojection'!$A$2:$A$127,1)-1,0,2))*QESTotalBulgeMass)</f>
        <v>0</v>
      </c>
      <c r="F99" s="13">
        <f t="shared" si="12"/>
        <v>2.8709004093611803E+41</v>
      </c>
      <c r="G99" s="13"/>
      <c r="H99" s="13">
        <f t="shared" ca="1" si="13"/>
        <v>2.8709004093611803E+41</v>
      </c>
      <c r="I99" s="14">
        <v>244.3</v>
      </c>
      <c r="J99" s="14">
        <v>4.7</v>
      </c>
      <c r="K99" s="17">
        <f t="shared" ca="1" si="14"/>
        <v>255.88655055250786</v>
      </c>
      <c r="L99" s="14">
        <f t="shared" ca="1" si="15"/>
        <v>6.0773270124861849</v>
      </c>
    </row>
    <row r="100" spans="1:12" s="21" customFormat="1" x14ac:dyDescent="0.25">
      <c r="A100" s="21">
        <v>35.799999999999997</v>
      </c>
      <c r="B100" s="21">
        <f t="shared" si="9"/>
        <v>35800</v>
      </c>
      <c r="C100" s="14">
        <f t="shared" si="10"/>
        <v>0</v>
      </c>
      <c r="D100" s="13">
        <f t="shared" si="11"/>
        <v>1.1046725736399999E+21</v>
      </c>
      <c r="E100" s="13">
        <f ca="1">IF($C100=0,0,FORECAST($C100, OFFSET('De Vaucouleurs Deprojection'!$F$2:$F$127, MATCH($C100, 'De Vaucouleurs Deprojection'!$A$2:$A$127,1)-1,0,2), OFFSET('De Vaucouleurs Deprojection'!$A$2:$A$127, MATCH($C100, 'De Vaucouleurs Deprojection'!$A$2:$A$127,1)-1,0,2))*QESTotalBulgeMass)</f>
        <v>0</v>
      </c>
      <c r="F100" s="13">
        <f t="shared" si="12"/>
        <v>2.8709857327250449E+41</v>
      </c>
      <c r="G100" s="13"/>
      <c r="H100" s="13">
        <f t="shared" ca="1" si="13"/>
        <v>2.8709857327250449E+41</v>
      </c>
      <c r="I100" s="14">
        <v>249.3</v>
      </c>
      <c r="J100" s="14">
        <v>5.8</v>
      </c>
      <c r="K100" s="17">
        <f t="shared" ca="1" si="14"/>
        <v>256.52826294799638</v>
      </c>
      <c r="L100" s="14">
        <f t="shared" ca="1" si="15"/>
        <v>1.5531446267948033</v>
      </c>
    </row>
    <row r="101" spans="1:12" s="21" customFormat="1" x14ac:dyDescent="0.25">
      <c r="A101" s="21">
        <v>36.18</v>
      </c>
      <c r="B101" s="21">
        <f t="shared" si="9"/>
        <v>36180</v>
      </c>
      <c r="C101" s="14">
        <f t="shared" si="10"/>
        <v>0</v>
      </c>
      <c r="D101" s="13">
        <f t="shared" si="11"/>
        <v>1.116398148444E+21</v>
      </c>
      <c r="E101" s="13">
        <f ca="1">IF($C101=0,0,FORECAST($C101, OFFSET('De Vaucouleurs Deprojection'!$F$2:$F$127, MATCH($C101, 'De Vaucouleurs Deprojection'!$A$2:$A$127,1)-1,0,2), OFFSET('De Vaucouleurs Deprojection'!$A$2:$A$127, MATCH($C101, 'De Vaucouleurs Deprojection'!$A$2:$A$127,1)-1,0,2))*QESTotalBulgeMass)</f>
        <v>0</v>
      </c>
      <c r="F101" s="13">
        <f t="shared" si="12"/>
        <v>2.8710627378395463E+41</v>
      </c>
      <c r="G101" s="13"/>
      <c r="H101" s="13">
        <f t="shared" ca="1" si="13"/>
        <v>2.8710627378395463E+41</v>
      </c>
      <c r="I101" s="14">
        <v>255.7</v>
      </c>
      <c r="J101" s="14">
        <v>4.5</v>
      </c>
      <c r="K101" s="17">
        <f t="shared" ca="1" si="14"/>
        <v>257.17585614690773</v>
      </c>
      <c r="L101" s="14">
        <f t="shared" ca="1" si="15"/>
        <v>0.1075630304377963</v>
      </c>
    </row>
    <row r="102" spans="1:12" s="21" customFormat="1" x14ac:dyDescent="0.25">
      <c r="A102" s="21">
        <v>36.56</v>
      </c>
      <c r="B102" s="21">
        <f t="shared" si="9"/>
        <v>36560</v>
      </c>
      <c r="C102" s="14">
        <f t="shared" si="10"/>
        <v>0</v>
      </c>
      <c r="D102" s="13">
        <f t="shared" si="11"/>
        <v>1.128123723248E+21</v>
      </c>
      <c r="E102" s="13">
        <f ca="1">IF($C102=0,0,FORECAST($C102, OFFSET('De Vaucouleurs Deprojection'!$F$2:$F$127, MATCH($C102, 'De Vaucouleurs Deprojection'!$A$2:$A$127,1)-1,0,2), OFFSET('De Vaucouleurs Deprojection'!$A$2:$A$127, MATCH($C102, 'De Vaucouleurs Deprojection'!$A$2:$A$127,1)-1,0,2))*QESTotalBulgeMass)</f>
        <v>0</v>
      </c>
      <c r="F102" s="13">
        <f t="shared" si="12"/>
        <v>2.8711322279088142E+41</v>
      </c>
      <c r="G102" s="13"/>
      <c r="H102" s="13">
        <f t="shared" ca="1" si="13"/>
        <v>2.8711322279088142E+41</v>
      </c>
      <c r="I102" s="14">
        <v>255</v>
      </c>
      <c r="J102" s="14">
        <v>5.8</v>
      </c>
      <c r="K102" s="17">
        <f t="shared" ca="1" si="14"/>
        <v>257.82906234333279</v>
      </c>
      <c r="L102" s="14">
        <f t="shared" ca="1" si="15"/>
        <v>0.23791895786158257</v>
      </c>
    </row>
    <row r="103" spans="1:12" s="21" customFormat="1" x14ac:dyDescent="0.25">
      <c r="A103" s="21">
        <v>36.94</v>
      </c>
      <c r="B103" s="21">
        <f t="shared" si="9"/>
        <v>36940</v>
      </c>
      <c r="C103" s="14">
        <f t="shared" si="10"/>
        <v>0</v>
      </c>
      <c r="D103" s="13">
        <f t="shared" si="11"/>
        <v>1.139849298052E+21</v>
      </c>
      <c r="E103" s="13">
        <f ca="1">IF($C103=0,0,FORECAST($C103, OFFSET('De Vaucouleurs Deprojection'!$F$2:$F$127, MATCH($C103, 'De Vaucouleurs Deprojection'!$A$2:$A$127,1)-1,0,2), OFFSET('De Vaucouleurs Deprojection'!$A$2:$A$127, MATCH($C103, 'De Vaucouleurs Deprojection'!$A$2:$A$127,1)-1,0,2))*QESTotalBulgeMass)</f>
        <v>0</v>
      </c>
      <c r="F103" s="13">
        <f t="shared" si="12"/>
        <v>2.8711949294905727E+41</v>
      </c>
      <c r="G103" s="13"/>
      <c r="H103" s="13">
        <f t="shared" ca="1" si="13"/>
        <v>2.8711949294905727E+41</v>
      </c>
      <c r="I103" s="14">
        <v>271.10000000000002</v>
      </c>
      <c r="J103" s="14">
        <v>7.8</v>
      </c>
      <c r="K103" s="17">
        <f t="shared" ca="1" si="14"/>
        <v>258.4876243655533</v>
      </c>
      <c r="L103" s="14">
        <f t="shared" ca="1" si="15"/>
        <v>2.6145959754172474</v>
      </c>
    </row>
    <row r="104" spans="1:12" s="21" customFormat="1" x14ac:dyDescent="0.25">
      <c r="A104" s="21">
        <v>37.32</v>
      </c>
      <c r="B104" s="21">
        <f t="shared" si="9"/>
        <v>37320</v>
      </c>
      <c r="C104" s="14">
        <f t="shared" si="10"/>
        <v>0</v>
      </c>
      <c r="D104" s="13">
        <f t="shared" si="11"/>
        <v>1.1515748728560001E+21</v>
      </c>
      <c r="E104" s="13">
        <f ca="1">IF($C104=0,0,FORECAST($C104, OFFSET('De Vaucouleurs Deprojection'!$F$2:$F$127, MATCH($C104, 'De Vaucouleurs Deprojection'!$A$2:$A$127,1)-1,0,2), OFFSET('De Vaucouleurs Deprojection'!$A$2:$A$127, MATCH($C104, 'De Vaucouleurs Deprojection'!$A$2:$A$127,1)-1,0,2))*QESTotalBulgeMass)</f>
        <v>0</v>
      </c>
      <c r="F104" s="13">
        <f t="shared" si="12"/>
        <v>2.8712514997022021E+41</v>
      </c>
      <c r="G104" s="13"/>
      <c r="H104" s="13">
        <f t="shared" ca="1" si="13"/>
        <v>2.8712514997022021E+41</v>
      </c>
      <c r="I104" s="14">
        <v>269.8</v>
      </c>
      <c r="J104" s="14">
        <v>4.7</v>
      </c>
      <c r="K104" s="17">
        <f t="shared" ca="1" si="14"/>
        <v>259.15129525535696</v>
      </c>
      <c r="L104" s="14">
        <f t="shared" ca="1" si="15"/>
        <v>5.1333142932812805</v>
      </c>
    </row>
    <row r="105" spans="1:12" s="21" customFormat="1" x14ac:dyDescent="0.25">
      <c r="A105" s="21">
        <v>37.71</v>
      </c>
      <c r="B105" s="21">
        <f t="shared" si="9"/>
        <v>37710</v>
      </c>
      <c r="C105" s="14">
        <f t="shared" si="10"/>
        <v>0</v>
      </c>
      <c r="D105" s="13">
        <f t="shared" si="11"/>
        <v>1.163609015418E+21</v>
      </c>
      <c r="E105" s="13">
        <f ca="1">IF($C105=0,0,FORECAST($C105, OFFSET('De Vaucouleurs Deprojection'!$F$2:$F$127, MATCH($C105, 'De Vaucouleurs Deprojection'!$A$2:$A$127,1)-1,0,2), OFFSET('De Vaucouleurs Deprojection'!$A$2:$A$127, MATCH($C105, 'De Vaucouleurs Deprojection'!$A$2:$A$127,1)-1,0,2))*QESTotalBulgeMass)</f>
        <v>0</v>
      </c>
      <c r="F105" s="13">
        <f t="shared" si="12"/>
        <v>2.8713038059824131E+41</v>
      </c>
      <c r="G105" s="13"/>
      <c r="H105" s="13">
        <f t="shared" ca="1" si="13"/>
        <v>2.8713038059824131E+41</v>
      </c>
      <c r="I105" s="14">
        <v>258.2</v>
      </c>
      <c r="J105" s="14">
        <v>10.7</v>
      </c>
      <c r="K105" s="17">
        <f t="shared" ca="1" si="14"/>
        <v>259.83749477860977</v>
      </c>
      <c r="L105" s="14">
        <f t="shared" ca="1" si="15"/>
        <v>2.3420291291591282E-2</v>
      </c>
    </row>
    <row r="106" spans="1:12" s="21" customFormat="1" x14ac:dyDescent="0.25">
      <c r="A106" s="21">
        <v>38.090000000000003</v>
      </c>
      <c r="B106" s="21">
        <f t="shared" si="9"/>
        <v>38090</v>
      </c>
      <c r="C106" s="14">
        <f t="shared" si="10"/>
        <v>0</v>
      </c>
      <c r="D106" s="13">
        <f t="shared" si="11"/>
        <v>1.1753345902220001E+21</v>
      </c>
      <c r="E106" s="13">
        <f ca="1">IF($C106=0,0,FORECAST($C106, OFFSET('De Vaucouleurs Deprojection'!$F$2:$F$127, MATCH($C106, 'De Vaucouleurs Deprojection'!$A$2:$A$127,1)-1,0,2), OFFSET('De Vaucouleurs Deprojection'!$A$2:$A$127, MATCH($C106, 'De Vaucouleurs Deprojection'!$A$2:$A$127,1)-1,0,2))*QESTotalBulgeMass)</f>
        <v>0</v>
      </c>
      <c r="F106" s="13">
        <f t="shared" si="12"/>
        <v>2.8713497143446434E+41</v>
      </c>
      <c r="G106" s="13"/>
      <c r="H106" s="13">
        <f t="shared" ca="1" si="13"/>
        <v>2.8713497143446434E+41</v>
      </c>
      <c r="I106" s="14">
        <v>275.10000000000002</v>
      </c>
      <c r="J106" s="14">
        <v>4.8</v>
      </c>
      <c r="K106" s="17">
        <f t="shared" ca="1" si="14"/>
        <v>260.51080058135369</v>
      </c>
      <c r="L106" s="14">
        <f t="shared" ca="1" si="15"/>
        <v>9.2380529373711138</v>
      </c>
    </row>
    <row r="107" spans="1:12" s="21" customFormat="1" x14ac:dyDescent="0.25">
      <c r="C107" s="14"/>
      <c r="D107" s="13"/>
      <c r="E107" s="13"/>
      <c r="F107" s="13"/>
      <c r="G107" s="13"/>
      <c r="H107" s="13"/>
      <c r="I107" s="14"/>
      <c r="J107" s="14"/>
      <c r="K107" s="17"/>
      <c r="L107" s="14"/>
    </row>
    <row r="108" spans="1:12" s="21" customFormat="1" x14ac:dyDescent="0.25">
      <c r="C108" s="14"/>
      <c r="D108" s="13"/>
      <c r="E108" s="13"/>
      <c r="F108" s="13"/>
      <c r="G108" s="13"/>
      <c r="H108" s="13"/>
      <c r="I108" s="14"/>
      <c r="J108" s="14"/>
      <c r="K108" s="17"/>
      <c r="L108" s="14"/>
    </row>
    <row r="109" spans="1:12" s="21" customFormat="1" ht="21" x14ac:dyDescent="0.35">
      <c r="A109" s="23" t="s">
        <v>74</v>
      </c>
      <c r="C109" s="14"/>
      <c r="D109" s="13"/>
      <c r="E109" s="13"/>
      <c r="F109" s="13"/>
      <c r="G109" s="13"/>
      <c r="H109" s="13"/>
      <c r="I109" s="14"/>
      <c r="J109" s="14"/>
      <c r="K109" s="17"/>
      <c r="L109" s="14"/>
    </row>
    <row r="110" spans="1:12" s="21" customFormat="1" x14ac:dyDescent="0.25">
      <c r="A110" s="14" t="s">
        <v>16</v>
      </c>
      <c r="C110" s="14"/>
      <c r="D110" s="14">
        <v>1.3</v>
      </c>
      <c r="E110" s="15">
        <f>$D$365*1000</f>
        <v>1300</v>
      </c>
      <c r="F110" s="15"/>
      <c r="G110" s="15"/>
      <c r="H110" s="13"/>
      <c r="I110" s="14"/>
      <c r="J110" s="14"/>
      <c r="K110" s="13"/>
      <c r="L110" s="15"/>
    </row>
    <row r="111" spans="1:12" s="21" customFormat="1" x14ac:dyDescent="0.25">
      <c r="A111" s="14" t="s">
        <v>2</v>
      </c>
      <c r="C111" s="14"/>
      <c r="D111" s="14">
        <v>3.36</v>
      </c>
      <c r="E111" s="13">
        <f>D111*10000000000*SolarMass</f>
        <v>6.6833759999999992E+40</v>
      </c>
      <c r="F111" s="20"/>
      <c r="G111" s="20"/>
      <c r="H111" s="13"/>
      <c r="I111" s="14"/>
      <c r="J111" s="14"/>
      <c r="K111" s="13"/>
      <c r="L111" s="15"/>
    </row>
    <row r="112" spans="1:12" s="21" customFormat="1" x14ac:dyDescent="0.25">
      <c r="A112" s="14" t="s">
        <v>24</v>
      </c>
      <c r="C112" s="14"/>
      <c r="D112" s="14">
        <v>4.3</v>
      </c>
      <c r="E112" s="13">
        <f>D112*1000</f>
        <v>4300</v>
      </c>
      <c r="F112" s="13"/>
      <c r="G112" s="13"/>
      <c r="H112" s="13"/>
      <c r="I112" s="14"/>
      <c r="J112" s="14"/>
      <c r="K112" s="13"/>
      <c r="L112" s="15"/>
    </row>
    <row r="113" spans="1:12" s="21" customFormat="1" x14ac:dyDescent="0.25">
      <c r="A113" s="14" t="s">
        <v>3</v>
      </c>
      <c r="C113" s="14"/>
      <c r="D113" s="14">
        <v>7.7</v>
      </c>
      <c r="E113" s="13"/>
      <c r="F113" s="13"/>
      <c r="G113" s="14"/>
      <c r="H113" s="13"/>
      <c r="I113" s="14"/>
      <c r="J113" s="14"/>
      <c r="K113" s="13"/>
      <c r="L113" s="15"/>
    </row>
    <row r="114" spans="1:12" s="21" customFormat="1" x14ac:dyDescent="0.25">
      <c r="A114" s="14" t="s">
        <v>25</v>
      </c>
      <c r="C114" s="14"/>
      <c r="D114" s="14">
        <v>30.5</v>
      </c>
      <c r="E114" s="15">
        <f>D114*1000</f>
        <v>30500</v>
      </c>
      <c r="F114" s="13"/>
      <c r="G114" s="13"/>
      <c r="H114" s="13"/>
      <c r="I114" s="14"/>
      <c r="J114" s="14"/>
      <c r="K114" s="13"/>
      <c r="L114" s="15"/>
    </row>
    <row r="115" spans="1:12" s="21" customFormat="1" x14ac:dyDescent="0.25">
      <c r="A115" s="14" t="s">
        <v>26</v>
      </c>
      <c r="C115" s="14"/>
      <c r="D115" s="14">
        <v>27.9</v>
      </c>
      <c r="E115" s="13"/>
      <c r="F115" s="13"/>
      <c r="G115" s="8"/>
      <c r="H115" s="14"/>
      <c r="I115" s="14"/>
      <c r="J115" s="14"/>
      <c r="K115" s="13"/>
      <c r="L115" s="15"/>
    </row>
    <row r="116" spans="1:12" s="21" customFormat="1" x14ac:dyDescent="0.25">
      <c r="A116" s="14"/>
      <c r="C116" s="14"/>
      <c r="D116" s="10"/>
      <c r="E116" s="13"/>
      <c r="F116" s="13"/>
      <c r="G116" s="13"/>
      <c r="H116" s="13"/>
      <c r="I116" s="14"/>
      <c r="J116" s="14"/>
      <c r="K116" s="13"/>
      <c r="L116" s="15"/>
    </row>
    <row r="117" spans="1:12" s="21" customFormat="1" x14ac:dyDescent="0.25">
      <c r="A117" s="14" t="s">
        <v>23</v>
      </c>
      <c r="C117" s="14"/>
      <c r="D117" s="15">
        <f>(D113*10000000000)/(2*PI()*DiskScaleLengthPc^2)</f>
        <v>662.78694527181938</v>
      </c>
      <c r="E117" s="13"/>
      <c r="F117" s="13"/>
      <c r="G117" s="13"/>
      <c r="H117" s="13"/>
      <c r="I117" s="14"/>
      <c r="J117" s="14"/>
      <c r="K117" s="13"/>
      <c r="L117" s="15"/>
    </row>
    <row r="118" spans="1:12" s="21" customFormat="1" x14ac:dyDescent="0.25">
      <c r="A118" s="14" t="s">
        <v>22</v>
      </c>
      <c r="C118" s="14"/>
      <c r="D118" s="8">
        <f>(D115*10000000000)/(4*PI()*(LCDMHaloScaleLengthPc)^3*(LN(2)-1/2))</f>
        <v>4.0514123556774882E-3</v>
      </c>
      <c r="E118" s="13"/>
      <c r="F118" s="13"/>
      <c r="G118" s="13"/>
      <c r="H118" s="13"/>
      <c r="I118" s="14"/>
      <c r="J118" s="14"/>
      <c r="K118" s="13"/>
      <c r="L118" s="15"/>
    </row>
    <row r="119" spans="1:12" s="21" customFormat="1" x14ac:dyDescent="0.25">
      <c r="A119" s="14"/>
      <c r="C119" s="14"/>
      <c r="D119" s="13"/>
      <c r="E119" s="13"/>
      <c r="F119" s="13"/>
      <c r="G119" s="13"/>
      <c r="H119" s="13"/>
      <c r="I119" s="14"/>
      <c r="J119" s="14"/>
      <c r="K119" s="13"/>
      <c r="L119" s="15"/>
    </row>
    <row r="120" spans="1:12" s="21" customFormat="1" ht="45" x14ac:dyDescent="0.25">
      <c r="A120" s="7" t="s">
        <v>6</v>
      </c>
      <c r="B120" s="3" t="s">
        <v>5</v>
      </c>
      <c r="C120" s="7" t="s">
        <v>13</v>
      </c>
      <c r="D120" s="4" t="s">
        <v>64</v>
      </c>
      <c r="E120" s="4" t="s">
        <v>7</v>
      </c>
      <c r="F120" s="4" t="s">
        <v>8</v>
      </c>
      <c r="G120" s="4"/>
      <c r="H120" s="4" t="s">
        <v>9</v>
      </c>
      <c r="I120" s="7" t="s">
        <v>60</v>
      </c>
      <c r="J120" s="7" t="s">
        <v>61</v>
      </c>
      <c r="K120" s="18" t="s">
        <v>62</v>
      </c>
      <c r="L120" s="3" t="s">
        <v>63</v>
      </c>
    </row>
    <row r="121" spans="1:12" s="21" customFormat="1" x14ac:dyDescent="0.25">
      <c r="A121" s="21">
        <v>1.1399999999999999</v>
      </c>
      <c r="B121" s="21">
        <f>A121*1000</f>
        <v>1140</v>
      </c>
      <c r="C121" s="14">
        <f>B121/LCDMBulgeEffectiveRadius</f>
        <v>0.87692307692307692</v>
      </c>
      <c r="D121" s="13">
        <f>A121*kpc</f>
        <v>3.5176724411999998E+19</v>
      </c>
      <c r="E121" s="13">
        <f ca="1">FORECAST($C121, OFFSET('De Vaucouleurs Deprojection'!$F$3:$F$126, MATCH($C121, 'De Vaucouleurs Deprojection'!$A$3:$A$126,1)-1,0,2), OFFSET('De Vaucouleurs Deprojection'!$A$3:$A$126, MATCH($C121, 'De Vaucouleurs Deprojection'!$A$3:$A$126,1)-1,0,2))*LCDMTotalBulgeMass</f>
        <v>2.5364234489353839E+40</v>
      </c>
      <c r="F121" s="13">
        <f t="shared" ref="F121:F184" si="16">2*PI()*LCDMDiskSurfaceDensity*LCDMScaleLength*(LCDMScaleLength-EXP(-RadiusPc/LCDMScaleLength)*(RadiusPc+LCDMScaleLength))*SolarMass</f>
        <v>4.5194839688669635E+39</v>
      </c>
      <c r="G121" s="13"/>
      <c r="H121" s="13">
        <f t="shared" ref="H121:H184" ca="1" si="17">BulgeMass+DiskMass+HaloMass</f>
        <v>2.9883718458220803E+40</v>
      </c>
      <c r="I121" s="14">
        <v>336.2</v>
      </c>
      <c r="J121" s="14">
        <v>171.7</v>
      </c>
      <c r="K121" s="17">
        <f t="shared" ref="K121:K184" ca="1" si="18">SQRT(TotalMass*GravitationalConstant/RadiusKm)/km</f>
        <v>238.11421563519744</v>
      </c>
      <c r="L121" s="14">
        <f t="shared" ref="L121:L184" ca="1" si="19">(ObservedVelocity-ModelVelocity)^2/(VelocityError)^2</f>
        <v>0.32634093117468793</v>
      </c>
    </row>
    <row r="122" spans="1:12" s="21" customFormat="1" x14ac:dyDescent="0.25">
      <c r="A122" s="21">
        <v>1.52</v>
      </c>
      <c r="B122" s="21">
        <f t="shared" ref="B122:B185" si="20">A122*1000</f>
        <v>1520</v>
      </c>
      <c r="C122" s="14">
        <f t="shared" ref="C122:C185" si="21">B122/LCDMBulgeEffectiveRadius</f>
        <v>1.1692307692307693</v>
      </c>
      <c r="D122" s="13">
        <f t="shared" ref="D122:D185" si="22">A122*kpc</f>
        <v>4.6902299216E+19</v>
      </c>
      <c r="E122" s="13">
        <f ca="1">FORECAST($C122, OFFSET('De Vaucouleurs Deprojection'!$F$3:$F$126, MATCH($C122, 'De Vaucouleurs Deprojection'!$A$3:$A$126,1)-1,0,2), OFFSET('De Vaucouleurs Deprojection'!$A$3:$A$126, MATCH($C122, 'De Vaucouleurs Deprojection'!$A$3:$A$126,1)-1,0,2))*LCDMTotalBulgeMass</f>
        <v>3.067551339655384E+40</v>
      </c>
      <c r="F122" s="13">
        <f t="shared" si="16"/>
        <v>7.5866977370332263E+39</v>
      </c>
      <c r="G122" s="13"/>
      <c r="H122" s="13">
        <f t="shared" ca="1" si="17"/>
        <v>3.8262211133587065E+40</v>
      </c>
      <c r="I122" s="14">
        <v>324.60000000000002</v>
      </c>
      <c r="J122" s="14">
        <v>125.1</v>
      </c>
      <c r="K122" s="17">
        <f t="shared" ca="1" si="18"/>
        <v>233.33703203415843</v>
      </c>
      <c r="L122" s="14">
        <f t="shared" ca="1" si="19"/>
        <v>0.53219961660946091</v>
      </c>
    </row>
    <row r="123" spans="1:12" s="21" customFormat="1" x14ac:dyDescent="0.25">
      <c r="A123" s="21">
        <v>1.9</v>
      </c>
      <c r="B123" s="21">
        <f t="shared" si="20"/>
        <v>1900</v>
      </c>
      <c r="C123" s="14">
        <f t="shared" si="21"/>
        <v>1.4615384615384615</v>
      </c>
      <c r="D123" s="13">
        <f t="shared" si="22"/>
        <v>5.8627874019999998E+19</v>
      </c>
      <c r="E123" s="13">
        <f ca="1">FORECAST($C123, OFFSET('De Vaucouleurs Deprojection'!$F$3:$F$126, MATCH($C123, 'De Vaucouleurs Deprojection'!$A$3:$A$126,1)-1,0,2), OFFSET('De Vaucouleurs Deprojection'!$A$3:$A$126, MATCH($C123, 'De Vaucouleurs Deprojection'!$A$3:$A$126,1)-1,0,2))*LCDMTotalBulgeMass</f>
        <v>3.49714332576E+40</v>
      </c>
      <c r="F123" s="13">
        <f t="shared" si="16"/>
        <v>1.1198403999959209E+40</v>
      </c>
      <c r="G123" s="13"/>
      <c r="H123" s="13">
        <f t="shared" ca="1" si="17"/>
        <v>4.6169837257559207E+40</v>
      </c>
      <c r="I123" s="14">
        <v>339</v>
      </c>
      <c r="J123" s="14">
        <v>52.8</v>
      </c>
      <c r="K123" s="17">
        <f t="shared" ca="1" si="18"/>
        <v>229.25710446154415</v>
      </c>
      <c r="L123" s="14">
        <f t="shared" ca="1" si="19"/>
        <v>4.3200123110237447</v>
      </c>
    </row>
    <row r="124" spans="1:12" s="21" customFormat="1" x14ac:dyDescent="0.25">
      <c r="A124" s="21">
        <v>2.2799999999999998</v>
      </c>
      <c r="B124" s="21">
        <f t="shared" si="20"/>
        <v>2280</v>
      </c>
      <c r="C124" s="14">
        <f t="shared" si="21"/>
        <v>1.7538461538461538</v>
      </c>
      <c r="D124" s="13">
        <f t="shared" si="22"/>
        <v>7.0353448823999996E+19</v>
      </c>
      <c r="E124" s="13">
        <f ca="1">FORECAST($C124, OFFSET('De Vaucouleurs Deprojection'!$F$3:$F$126, MATCH($C124, 'De Vaucouleurs Deprojection'!$A$3:$A$126,1)-1,0,2), OFFSET('De Vaucouleurs Deprojection'!$A$3:$A$126, MATCH($C124, 'De Vaucouleurs Deprojection'!$A$3:$A$126,1)-1,0,2))*LCDMTotalBulgeMass</f>
        <v>3.8514445106953844E+40</v>
      </c>
      <c r="F124" s="13">
        <f t="shared" si="16"/>
        <v>1.5240554554269814E+40</v>
      </c>
      <c r="G124" s="13"/>
      <c r="H124" s="13">
        <f t="shared" ca="1" si="17"/>
        <v>5.3754999661223662E+40</v>
      </c>
      <c r="I124" s="14">
        <v>243.6</v>
      </c>
      <c r="J124" s="14">
        <v>25.8</v>
      </c>
      <c r="K124" s="17">
        <f t="shared" ca="1" si="18"/>
        <v>225.82001908451844</v>
      </c>
      <c r="L124" s="14">
        <f t="shared" ca="1" si="19"/>
        <v>0.47492296339596252</v>
      </c>
    </row>
    <row r="125" spans="1:12" s="21" customFormat="1" x14ac:dyDescent="0.25">
      <c r="A125" s="21">
        <v>2.66</v>
      </c>
      <c r="B125" s="21">
        <f t="shared" si="20"/>
        <v>2660</v>
      </c>
      <c r="C125" s="14">
        <f t="shared" si="21"/>
        <v>2.046153846153846</v>
      </c>
      <c r="D125" s="13">
        <f t="shared" si="22"/>
        <v>8.2079023628000002E+19</v>
      </c>
      <c r="E125" s="13">
        <f ca="1">FORECAST($C125, OFFSET('De Vaucouleurs Deprojection'!$F$3:$F$126, MATCH($C125, 'De Vaucouleurs Deprojection'!$A$3:$A$126,1)-1,0,2), OFFSET('De Vaucouleurs Deprojection'!$A$3:$A$126, MATCH($C125, 'De Vaucouleurs Deprojection'!$A$3:$A$126,1)-1,0,2))*LCDMTotalBulgeMass</f>
        <v>4.148268662030769E+40</v>
      </c>
      <c r="F125" s="13">
        <f t="shared" si="16"/>
        <v>1.9614498387020369E+40</v>
      </c>
      <c r="G125" s="13"/>
      <c r="H125" s="13">
        <f t="shared" ca="1" si="17"/>
        <v>6.1097185007328056E+40</v>
      </c>
      <c r="I125" s="14">
        <v>235.2</v>
      </c>
      <c r="J125" s="14">
        <v>17</v>
      </c>
      <c r="K125" s="17">
        <f t="shared" ca="1" si="18"/>
        <v>222.88980985858836</v>
      </c>
      <c r="L125" s="14">
        <f t="shared" ca="1" si="19"/>
        <v>0.52436256511317625</v>
      </c>
    </row>
    <row r="126" spans="1:12" s="21" customFormat="1" x14ac:dyDescent="0.25">
      <c r="A126" s="21">
        <v>3.04</v>
      </c>
      <c r="B126" s="21">
        <f t="shared" si="20"/>
        <v>3040</v>
      </c>
      <c r="C126" s="14">
        <f t="shared" si="21"/>
        <v>2.3384615384615386</v>
      </c>
      <c r="D126" s="13">
        <f t="shared" si="22"/>
        <v>9.3804598432E+19</v>
      </c>
      <c r="E126" s="13">
        <f ca="1">FORECAST($C126, OFFSET('De Vaucouleurs Deprojection'!$F$3:$F$126, MATCH($C126, 'De Vaucouleurs Deprojection'!$A$3:$A$126,1)-1,0,2), OFFSET('De Vaucouleurs Deprojection'!$A$3:$A$126, MATCH($C126, 'De Vaucouleurs Deprojection'!$A$3:$A$126,1)-1,0,2))*LCDMTotalBulgeMass</f>
        <v>4.4001342571199993E+40</v>
      </c>
      <c r="F126" s="13">
        <f t="shared" si="16"/>
        <v>2.4235192964516325E+40</v>
      </c>
      <c r="G126" s="13"/>
      <c r="H126" s="13">
        <f t="shared" ca="1" si="17"/>
        <v>6.8236535535716318E+40</v>
      </c>
      <c r="I126" s="14">
        <v>238.9</v>
      </c>
      <c r="J126" s="14">
        <v>5.7</v>
      </c>
      <c r="K126" s="17">
        <f t="shared" ca="1" si="18"/>
        <v>220.33938059129429</v>
      </c>
      <c r="L126" s="14">
        <f t="shared" ca="1" si="19"/>
        <v>10.603157674202013</v>
      </c>
    </row>
    <row r="127" spans="1:12" s="21" customFormat="1" x14ac:dyDescent="0.25">
      <c r="A127" s="21">
        <v>3.43</v>
      </c>
      <c r="B127" s="21">
        <f t="shared" si="20"/>
        <v>3430</v>
      </c>
      <c r="C127" s="14">
        <f t="shared" si="21"/>
        <v>2.6384615384615384</v>
      </c>
      <c r="D127" s="13">
        <f t="shared" si="22"/>
        <v>1.0583874099400001E+20</v>
      </c>
      <c r="E127" s="13">
        <f ca="1">FORECAST($C127, OFFSET('De Vaucouleurs Deprojection'!$F$3:$F$126, MATCH($C127, 'De Vaucouleurs Deprojection'!$A$3:$A$126,1)-1,0,2), OFFSET('De Vaucouleurs Deprojection'!$A$3:$A$126, MATCH($C127, 'De Vaucouleurs Deprojection'!$A$3:$A$126,1)-1,0,2))*LCDMTotalBulgeMass</f>
        <v>4.6213385795446133E+40</v>
      </c>
      <c r="F127" s="13">
        <f t="shared" si="16"/>
        <v>2.9157531428104157E+40</v>
      </c>
      <c r="G127" s="13"/>
      <c r="H127" s="13">
        <f t="shared" ca="1" si="17"/>
        <v>7.5370917223550289E+40</v>
      </c>
      <c r="I127" s="14">
        <v>239.3</v>
      </c>
      <c r="J127" s="14">
        <v>18.3</v>
      </c>
      <c r="K127" s="17">
        <f t="shared" ca="1" si="18"/>
        <v>218.00942614186832</v>
      </c>
      <c r="L127" s="14">
        <f t="shared" ca="1" si="19"/>
        <v>1.3535445525652023</v>
      </c>
    </row>
    <row r="128" spans="1:12" s="21" customFormat="1" x14ac:dyDescent="0.25">
      <c r="A128" s="21">
        <v>3.81</v>
      </c>
      <c r="B128" s="21">
        <f t="shared" si="20"/>
        <v>3810</v>
      </c>
      <c r="C128" s="14">
        <f t="shared" si="21"/>
        <v>2.9307692307692306</v>
      </c>
      <c r="D128" s="13">
        <f t="shared" si="22"/>
        <v>1.1756431579800001E+20</v>
      </c>
      <c r="E128" s="13">
        <f ca="1">FORECAST($C128, OFFSET('De Vaucouleurs Deprojection'!$F$3:$F$126, MATCH($C128, 'De Vaucouleurs Deprojection'!$A$3:$A$126,1)-1,0,2), OFFSET('De Vaucouleurs Deprojection'!$A$3:$A$126, MATCH($C128, 'De Vaucouleurs Deprojection'!$A$3:$A$126,1)-1,0,2))*LCDMTotalBulgeMass</f>
        <v>4.8076248328984607E+40</v>
      </c>
      <c r="F128" s="13">
        <f t="shared" si="16"/>
        <v>3.4065397875778631E+40</v>
      </c>
      <c r="G128" s="13"/>
      <c r="H128" s="13">
        <f t="shared" ca="1" si="17"/>
        <v>8.2141646204763238E+40</v>
      </c>
      <c r="I128" s="14">
        <v>226.3</v>
      </c>
      <c r="J128" s="14">
        <v>16.100000000000001</v>
      </c>
      <c r="K128" s="17">
        <f t="shared" ca="1" si="18"/>
        <v>215.9432557370252</v>
      </c>
      <c r="L128" s="14">
        <f t="shared" ca="1" si="19"/>
        <v>0.41380406515436025</v>
      </c>
    </row>
    <row r="129" spans="1:12" s="21" customFormat="1" x14ac:dyDescent="0.25">
      <c r="A129" s="21">
        <v>4.1900000000000004</v>
      </c>
      <c r="B129" s="21">
        <f t="shared" si="20"/>
        <v>4190</v>
      </c>
      <c r="C129" s="14">
        <f t="shared" si="21"/>
        <v>3.2230769230769232</v>
      </c>
      <c r="D129" s="13">
        <f t="shared" si="22"/>
        <v>1.2928989060200001E+20</v>
      </c>
      <c r="E129" s="13">
        <f ca="1">FORECAST($C129, OFFSET('De Vaucouleurs Deprojection'!$F$3:$F$126, MATCH($C129, 'De Vaucouleurs Deprojection'!$A$3:$A$126,1)-1,0,2), OFFSET('De Vaucouleurs Deprojection'!$A$3:$A$126, MATCH($C129, 'De Vaucouleurs Deprojection'!$A$3:$A$126,1)-1,0,2))*LCDMTotalBulgeMass</f>
        <v>4.9701902425107692E+40</v>
      </c>
      <c r="F129" s="13">
        <f t="shared" si="16"/>
        <v>3.9030138434550022E+40</v>
      </c>
      <c r="G129" s="13"/>
      <c r="H129" s="13">
        <f t="shared" ca="1" si="17"/>
        <v>8.8732040859657719E+40</v>
      </c>
      <c r="I129" s="14">
        <v>202.6</v>
      </c>
      <c r="J129" s="14">
        <v>4.7</v>
      </c>
      <c r="K129" s="17">
        <f t="shared" ca="1" si="18"/>
        <v>214.01965287014926</v>
      </c>
      <c r="L129" s="14">
        <f t="shared" ca="1" si="19"/>
        <v>5.903507092562621</v>
      </c>
    </row>
    <row r="130" spans="1:12" s="21" customFormat="1" x14ac:dyDescent="0.25">
      <c r="A130" s="21">
        <v>4.57</v>
      </c>
      <c r="B130" s="21">
        <f t="shared" si="20"/>
        <v>4570</v>
      </c>
      <c r="C130" s="14">
        <f t="shared" si="21"/>
        <v>3.5153846153846153</v>
      </c>
      <c r="D130" s="13">
        <f t="shared" si="22"/>
        <v>1.4101546540600001E+20</v>
      </c>
      <c r="E130" s="13">
        <f ca="1">FORECAST($C130, OFFSET('De Vaucouleurs Deprojection'!$F$3:$F$126, MATCH($C130, 'De Vaucouleurs Deprojection'!$A$3:$A$126,1)-1,0,2), OFFSET('De Vaucouleurs Deprojection'!$A$3:$A$126, MATCH($C130, 'De Vaucouleurs Deprojection'!$A$3:$A$126,1)-1,0,2))*LCDMTotalBulgeMass</f>
        <v>5.1129831412799995E+40</v>
      </c>
      <c r="F130" s="13">
        <f t="shared" si="16"/>
        <v>4.4007022681742297E+40</v>
      </c>
      <c r="G130" s="13"/>
      <c r="H130" s="13">
        <f t="shared" ca="1" si="17"/>
        <v>9.5136854094542301E+40</v>
      </c>
      <c r="I130" s="14">
        <v>207.3</v>
      </c>
      <c r="J130" s="14">
        <v>10.7</v>
      </c>
      <c r="K130" s="17">
        <f t="shared" ca="1" si="18"/>
        <v>212.19577121300512</v>
      </c>
      <c r="L130" s="14">
        <f t="shared" ca="1" si="19"/>
        <v>0.20935082339147071</v>
      </c>
    </row>
    <row r="131" spans="1:12" s="21" customFormat="1" x14ac:dyDescent="0.25">
      <c r="A131" s="21">
        <v>4.95</v>
      </c>
      <c r="B131" s="21">
        <f t="shared" si="20"/>
        <v>4950</v>
      </c>
      <c r="C131" s="14">
        <f t="shared" si="21"/>
        <v>3.8076923076923075</v>
      </c>
      <c r="D131" s="13">
        <f t="shared" si="22"/>
        <v>1.5274104021000002E+20</v>
      </c>
      <c r="E131" s="13">
        <f ca="1">FORECAST($C131, OFFSET('De Vaucouleurs Deprojection'!$F$3:$F$126, MATCH($C131, 'De Vaucouleurs Deprojection'!$A$3:$A$126,1)-1,0,2), OFFSET('De Vaucouleurs Deprojection'!$A$3:$A$126, MATCH($C131, 'De Vaucouleurs Deprojection'!$A$3:$A$126,1)-1,0,2))*LCDMTotalBulgeMass</f>
        <v>5.2392321139199994E+40</v>
      </c>
      <c r="F131" s="13">
        <f t="shared" si="16"/>
        <v>4.8958479912986101E+40</v>
      </c>
      <c r="G131" s="13"/>
      <c r="H131" s="13">
        <f t="shared" ca="1" si="17"/>
        <v>1.0135080105218609E+41</v>
      </c>
      <c r="I131" s="14">
        <v>202.5</v>
      </c>
      <c r="J131" s="14">
        <v>21.7</v>
      </c>
      <c r="K131" s="17">
        <f t="shared" ca="1" si="18"/>
        <v>210.44151751372692</v>
      </c>
      <c r="L131" s="14">
        <f t="shared" ca="1" si="19"/>
        <v>0.13393297887156541</v>
      </c>
    </row>
    <row r="132" spans="1:12" s="21" customFormat="1" x14ac:dyDescent="0.25">
      <c r="A132" s="21">
        <v>5.33</v>
      </c>
      <c r="B132" s="21">
        <f t="shared" si="20"/>
        <v>5330</v>
      </c>
      <c r="C132" s="14">
        <f t="shared" si="21"/>
        <v>4.0999999999999996</v>
      </c>
      <c r="D132" s="13">
        <f t="shared" si="22"/>
        <v>1.64466615014E+20</v>
      </c>
      <c r="E132" s="13">
        <f ca="1">FORECAST($C132, OFFSET('De Vaucouleurs Deprojection'!$F$3:$F$126, MATCH($C132, 'De Vaucouleurs Deprojection'!$A$3:$A$126,1)-1,0,2), OFFSET('De Vaucouleurs Deprojection'!$A$3:$A$126, MATCH($C132, 'De Vaucouleurs Deprojection'!$A$3:$A$126,1)-1,0,2))*LCDMTotalBulgeMass</f>
        <v>5.3514459969599992E+40</v>
      </c>
      <c r="F132" s="13">
        <f t="shared" si="16"/>
        <v>5.385320799700777E+40</v>
      </c>
      <c r="G132" s="13"/>
      <c r="H132" s="13">
        <f t="shared" ca="1" si="17"/>
        <v>1.0736766796660777E+41</v>
      </c>
      <c r="I132" s="14">
        <v>208.9</v>
      </c>
      <c r="J132" s="14">
        <v>15.6</v>
      </c>
      <c r="K132" s="17">
        <f t="shared" ca="1" si="18"/>
        <v>208.73418818626106</v>
      </c>
      <c r="L132" s="14">
        <f t="shared" ca="1" si="19"/>
        <v>1.129748421079767E-4</v>
      </c>
    </row>
    <row r="133" spans="1:12" s="21" customFormat="1" x14ac:dyDescent="0.25">
      <c r="A133" s="21">
        <v>5.71</v>
      </c>
      <c r="B133" s="21">
        <f t="shared" si="20"/>
        <v>5710</v>
      </c>
      <c r="C133" s="14">
        <f t="shared" si="21"/>
        <v>4.3923076923076927</v>
      </c>
      <c r="D133" s="13">
        <f t="shared" si="22"/>
        <v>1.7619218981799998E+20</v>
      </c>
      <c r="E133" s="13">
        <f ca="1">FORECAST($C133, OFFSET('De Vaucouleurs Deprojection'!$F$3:$F$126, MATCH($C133, 'De Vaucouleurs Deprojection'!$A$3:$A$126,1)-1,0,2), OFFSET('De Vaucouleurs Deprojection'!$A$3:$A$126, MATCH($C133, 'De Vaucouleurs Deprojection'!$A$3:$A$126,1)-1,0,2))*LCDMTotalBulgeMass</f>
        <v>5.4515064177969225E+40</v>
      </c>
      <c r="F133" s="13">
        <f t="shared" si="16"/>
        <v>5.8665381757408865E+40</v>
      </c>
      <c r="G133" s="13"/>
      <c r="H133" s="13">
        <f t="shared" ca="1" si="17"/>
        <v>1.1318044593537809E+41</v>
      </c>
      <c r="I133" s="14">
        <v>221.6</v>
      </c>
      <c r="J133" s="14">
        <v>13.4</v>
      </c>
      <c r="K133" s="17">
        <f t="shared" ca="1" si="18"/>
        <v>207.05612297007229</v>
      </c>
      <c r="L133" s="14">
        <f t="shared" ca="1" si="19"/>
        <v>1.1780149201473522</v>
      </c>
    </row>
    <row r="134" spans="1:12" s="21" customFormat="1" x14ac:dyDescent="0.25">
      <c r="A134" s="21">
        <v>6.09</v>
      </c>
      <c r="B134" s="21">
        <f t="shared" si="20"/>
        <v>6090</v>
      </c>
      <c r="C134" s="14">
        <f t="shared" si="21"/>
        <v>4.6846153846153848</v>
      </c>
      <c r="D134" s="13">
        <f t="shared" si="22"/>
        <v>1.87917764622E+20</v>
      </c>
      <c r="E134" s="13">
        <f ca="1">FORECAST($C134, OFFSET('De Vaucouleurs Deprojection'!$F$3:$F$126, MATCH($C134, 'De Vaucouleurs Deprojection'!$A$3:$A$126,1)-1,0,2), OFFSET('De Vaucouleurs Deprojection'!$A$3:$A$126, MATCH($C134, 'De Vaucouleurs Deprojection'!$A$3:$A$126,1)-1,0,2))*LCDMTotalBulgeMass</f>
        <v>5.5413309912369216E+40</v>
      </c>
      <c r="F134" s="13">
        <f t="shared" si="16"/>
        <v>6.3373950420513323E+40</v>
      </c>
      <c r="G134" s="13"/>
      <c r="H134" s="13">
        <f t="shared" ca="1" si="17"/>
        <v>1.1878726033288254E+41</v>
      </c>
      <c r="I134" s="14">
        <v>232.2</v>
      </c>
      <c r="J134" s="14">
        <v>13.7</v>
      </c>
      <c r="K134" s="17">
        <f t="shared" ca="1" si="18"/>
        <v>205.39824014780592</v>
      </c>
      <c r="L134" s="14">
        <f t="shared" ca="1" si="19"/>
        <v>3.8272381649245131</v>
      </c>
    </row>
    <row r="135" spans="1:12" s="21" customFormat="1" x14ac:dyDescent="0.25">
      <c r="A135" s="21">
        <v>6.47</v>
      </c>
      <c r="B135" s="21">
        <f t="shared" si="20"/>
        <v>6470</v>
      </c>
      <c r="C135" s="14">
        <f t="shared" si="21"/>
        <v>4.976923076923077</v>
      </c>
      <c r="D135" s="13">
        <f t="shared" si="22"/>
        <v>1.9964333942599998E+20</v>
      </c>
      <c r="E135" s="13">
        <f ca="1">FORECAST($C135, OFFSET('De Vaucouleurs Deprojection'!$F$3:$F$126, MATCH($C135, 'De Vaucouleurs Deprojection'!$A$3:$A$126,1)-1,0,2), OFFSET('De Vaucouleurs Deprojection'!$A$3:$A$126, MATCH($C135, 'De Vaucouleurs Deprojection'!$A$3:$A$126,1)-1,0,2))*LCDMTotalBulgeMass</f>
        <v>5.6222152640123071E+40</v>
      </c>
      <c r="F135" s="13">
        <f t="shared" si="16"/>
        <v>6.7962014725934187E+40</v>
      </c>
      <c r="G135" s="13"/>
      <c r="H135" s="13">
        <f t="shared" ca="1" si="17"/>
        <v>1.2418416736605725E+41</v>
      </c>
      <c r="I135" s="14">
        <v>237.6</v>
      </c>
      <c r="J135" s="14">
        <v>8.3000000000000007</v>
      </c>
      <c r="K135" s="17">
        <f t="shared" ca="1" si="18"/>
        <v>203.75177747743851</v>
      </c>
      <c r="L135" s="14">
        <f t="shared" ca="1" si="19"/>
        <v>16.630892262111168</v>
      </c>
    </row>
    <row r="136" spans="1:12" s="21" customFormat="1" x14ac:dyDescent="0.25">
      <c r="A136" s="21">
        <v>6.85</v>
      </c>
      <c r="B136" s="21">
        <f t="shared" si="20"/>
        <v>6850</v>
      </c>
      <c r="C136" s="14">
        <f t="shared" si="21"/>
        <v>5.2692307692307692</v>
      </c>
      <c r="D136" s="13">
        <f t="shared" si="22"/>
        <v>2.1136891422999999E+20</v>
      </c>
      <c r="E136" s="13">
        <f ca="1">FORECAST($C136, OFFSET('De Vaucouleurs Deprojection'!$F$3:$F$126, MATCH($C136, 'De Vaucouleurs Deprojection'!$A$3:$A$126,1)-1,0,2), OFFSET('De Vaucouleurs Deprojection'!$A$3:$A$126, MATCH($C136, 'De Vaucouleurs Deprojection'!$A$3:$A$126,1)-1,0,2))*LCDMTotalBulgeMass</f>
        <v>5.6880413765538447E+40</v>
      </c>
      <c r="F136" s="13">
        <f t="shared" si="16"/>
        <v>7.2416275250023568E+40</v>
      </c>
      <c r="G136" s="13"/>
      <c r="H136" s="13">
        <f t="shared" ca="1" si="17"/>
        <v>1.2929668901556201E+41</v>
      </c>
      <c r="I136" s="14">
        <v>239.8</v>
      </c>
      <c r="J136" s="14">
        <v>2.2000000000000002</v>
      </c>
      <c r="K136" s="17">
        <f t="shared" ca="1" si="18"/>
        <v>202.05464912218034</v>
      </c>
      <c r="L136" s="14">
        <f t="shared" ca="1" si="19"/>
        <v>294.36188282845501</v>
      </c>
    </row>
    <row r="137" spans="1:12" s="21" customFormat="1" x14ac:dyDescent="0.25">
      <c r="A137" s="21">
        <v>7.23</v>
      </c>
      <c r="B137" s="21">
        <f t="shared" si="20"/>
        <v>7230</v>
      </c>
      <c r="C137" s="14">
        <f t="shared" si="21"/>
        <v>5.5615384615384613</v>
      </c>
      <c r="D137" s="13">
        <f t="shared" si="22"/>
        <v>2.2309448903400001E+20</v>
      </c>
      <c r="E137" s="13">
        <f ca="1">FORECAST($C137, OFFSET('De Vaucouleurs Deprojection'!$F$3:$F$126, MATCH($C137, 'De Vaucouleurs Deprojection'!$A$3:$A$126,1)-1,0,2), OFFSET('De Vaucouleurs Deprojection'!$A$3:$A$126, MATCH($C137, 'De Vaucouleurs Deprojection'!$A$3:$A$126,1)-1,0,2))*LCDMTotalBulgeMass</f>
        <v>5.7528618980603072E+40</v>
      </c>
      <c r="F137" s="13">
        <f t="shared" si="16"/>
        <v>7.6726544351852968E+40</v>
      </c>
      <c r="G137" s="13"/>
      <c r="H137" s="13">
        <f t="shared" ca="1" si="17"/>
        <v>1.3425516333245605E+41</v>
      </c>
      <c r="I137" s="14">
        <v>235.6</v>
      </c>
      <c r="J137" s="14">
        <v>6.1</v>
      </c>
      <c r="K137" s="17">
        <f t="shared" ca="1" si="18"/>
        <v>200.40879720143826</v>
      </c>
      <c r="L137" s="14">
        <f t="shared" ca="1" si="19"/>
        <v>33.281933738497699</v>
      </c>
    </row>
    <row r="138" spans="1:12" s="21" customFormat="1" x14ac:dyDescent="0.25">
      <c r="A138" s="21">
        <v>7.61</v>
      </c>
      <c r="B138" s="21">
        <f t="shared" si="20"/>
        <v>7610</v>
      </c>
      <c r="C138" s="14">
        <f t="shared" si="21"/>
        <v>5.8538461538461535</v>
      </c>
      <c r="D138" s="13">
        <f t="shared" si="22"/>
        <v>2.3482006383800002E+20</v>
      </c>
      <c r="E138" s="13">
        <f ca="1">FORECAST($C138, OFFSET('De Vaucouleurs Deprojection'!$F$3:$F$126, MATCH($C138, 'De Vaucouleurs Deprojection'!$A$3:$A$126,1)-1,0,2), OFFSET('De Vaucouleurs Deprojection'!$A$3:$A$126, MATCH($C138, 'De Vaucouleurs Deprojection'!$A$3:$A$126,1)-1,0,2))*LCDMTotalBulgeMass</f>
        <v>5.8176824195667679E+40</v>
      </c>
      <c r="F138" s="13">
        <f t="shared" si="16"/>
        <v>8.0885314925913876E+40</v>
      </c>
      <c r="G138" s="13"/>
      <c r="H138" s="13">
        <f t="shared" ca="1" si="17"/>
        <v>1.3906213912158156E+41</v>
      </c>
      <c r="I138" s="14">
        <v>241.7</v>
      </c>
      <c r="J138" s="14">
        <v>3.3</v>
      </c>
      <c r="K138" s="17">
        <f t="shared" ca="1" si="18"/>
        <v>198.80740472402647</v>
      </c>
      <c r="L138" s="14">
        <f t="shared" ca="1" si="19"/>
        <v>168.94166478498312</v>
      </c>
    </row>
    <row r="139" spans="1:12" s="21" customFormat="1" x14ac:dyDescent="0.25">
      <c r="A139" s="21">
        <v>7.99</v>
      </c>
      <c r="B139" s="21">
        <f t="shared" si="20"/>
        <v>7990</v>
      </c>
      <c r="C139" s="14">
        <f t="shared" si="21"/>
        <v>6.1461538461538465</v>
      </c>
      <c r="D139" s="13">
        <f t="shared" si="22"/>
        <v>2.46545638642E+20</v>
      </c>
      <c r="E139" s="13">
        <f ca="1">FORECAST($C139, OFFSET('De Vaucouleurs Deprojection'!$F$3:$F$126, MATCH($C139, 'De Vaucouleurs Deprojection'!$A$3:$A$126,1)-1,0,2), OFFSET('De Vaucouleurs Deprojection'!$A$3:$A$126, MATCH($C139, 'De Vaucouleurs Deprojection'!$A$3:$A$126,1)-1,0,2))*LCDMTotalBulgeMass</f>
        <v>5.8738289472369225E+40</v>
      </c>
      <c r="F139" s="13">
        <f t="shared" si="16"/>
        <v>8.488737984354942E+40</v>
      </c>
      <c r="G139" s="13"/>
      <c r="H139" s="13">
        <f t="shared" ca="1" si="17"/>
        <v>1.4362566931591864E+41</v>
      </c>
      <c r="I139" s="14">
        <v>244.3</v>
      </c>
      <c r="J139" s="14">
        <v>6.4</v>
      </c>
      <c r="K139" s="17">
        <f t="shared" ca="1" si="18"/>
        <v>197.18009643183311</v>
      </c>
      <c r="L139" s="14">
        <f t="shared" ca="1" si="19"/>
        <v>54.20618438167353</v>
      </c>
    </row>
    <row r="140" spans="1:12" s="21" customFormat="1" x14ac:dyDescent="0.25">
      <c r="A140" s="21">
        <v>8.3699999999999992</v>
      </c>
      <c r="B140" s="21">
        <f t="shared" si="20"/>
        <v>8370</v>
      </c>
      <c r="C140" s="14">
        <f t="shared" si="21"/>
        <v>6.4384615384615387</v>
      </c>
      <c r="D140" s="13">
        <f t="shared" si="22"/>
        <v>2.5827121344599998E+20</v>
      </c>
      <c r="E140" s="13">
        <f ca="1">FORECAST($C140, OFFSET('De Vaucouleurs Deprojection'!$F$3:$F$126, MATCH($C140, 'De Vaucouleurs Deprojection'!$A$3:$A$126,1)-1,0,2), OFFSET('De Vaucouleurs Deprojection'!$A$3:$A$126, MATCH($C140, 'De Vaucouleurs Deprojection'!$A$3:$A$126,1)-1,0,2))*LCDMTotalBulgeMass</f>
        <v>5.9213014810707681E+40</v>
      </c>
      <c r="F140" s="13">
        <f t="shared" si="16"/>
        <v>8.872949659366334E+40</v>
      </c>
      <c r="G140" s="13"/>
      <c r="H140" s="13">
        <f t="shared" ca="1" si="17"/>
        <v>1.4794251140437101E+41</v>
      </c>
      <c r="I140" s="14">
        <v>248.8</v>
      </c>
      <c r="J140" s="14">
        <v>6.4</v>
      </c>
      <c r="K140" s="17">
        <f t="shared" ca="1" si="18"/>
        <v>195.52585603278413</v>
      </c>
      <c r="L140" s="14">
        <f t="shared" ca="1" si="19"/>
        <v>69.290391001944414</v>
      </c>
    </row>
    <row r="141" spans="1:12" s="21" customFormat="1" x14ac:dyDescent="0.25">
      <c r="A141" s="21">
        <v>8.75</v>
      </c>
      <c r="B141" s="21">
        <f t="shared" si="20"/>
        <v>8750</v>
      </c>
      <c r="C141" s="14">
        <f t="shared" si="21"/>
        <v>6.7307692307692308</v>
      </c>
      <c r="D141" s="13">
        <f t="shared" si="22"/>
        <v>2.6999678825E+20</v>
      </c>
      <c r="E141" s="13">
        <f ca="1">FORECAST($C141, OFFSET('De Vaucouleurs Deprojection'!$F$3:$F$126, MATCH($C141, 'De Vaucouleurs Deprojection'!$A$3:$A$126,1)-1,0,2), OFFSET('De Vaucouleurs Deprojection'!$A$3:$A$126, MATCH($C141, 'De Vaucouleurs Deprojection'!$A$3:$A$126,1)-1,0,2))*LCDMTotalBulgeMass</f>
        <v>5.9687740149046148E+40</v>
      </c>
      <c r="F141" s="13">
        <f t="shared" si="16"/>
        <v>9.2410092199232452E+40</v>
      </c>
      <c r="G141" s="13"/>
      <c r="H141" s="13">
        <f t="shared" ca="1" si="17"/>
        <v>1.520978323482786E+41</v>
      </c>
      <c r="I141" s="14">
        <v>251.8</v>
      </c>
      <c r="J141" s="14">
        <v>5.5</v>
      </c>
      <c r="K141" s="17">
        <f t="shared" ca="1" si="18"/>
        <v>193.90004834573753</v>
      </c>
      <c r="L141" s="14">
        <f t="shared" ca="1" si="19"/>
        <v>110.82328600217959</v>
      </c>
    </row>
    <row r="142" spans="1:12" s="21" customFormat="1" x14ac:dyDescent="0.25">
      <c r="A142" s="21">
        <v>9.1300000000000008</v>
      </c>
      <c r="B142" s="21">
        <f t="shared" si="20"/>
        <v>9130</v>
      </c>
      <c r="C142" s="14">
        <f t="shared" si="21"/>
        <v>7.023076923076923</v>
      </c>
      <c r="D142" s="13">
        <f t="shared" si="22"/>
        <v>2.8172236305400001E+20</v>
      </c>
      <c r="E142" s="13">
        <f ca="1">FORECAST($C142, OFFSET('De Vaucouleurs Deprojection'!$F$3:$F$126, MATCH($C142, 'De Vaucouleurs Deprojection'!$A$3:$A$126,1)-1,0,2), OFFSET('De Vaucouleurs Deprojection'!$A$3:$A$126, MATCH($C142, 'De Vaucouleurs Deprojection'!$A$3:$A$126,1)-1,0,2))*LCDMTotalBulgeMass</f>
        <v>6.0153227005329222E+40</v>
      </c>
      <c r="F142" s="13">
        <f t="shared" si="16"/>
        <v>9.5929003995657575E+40</v>
      </c>
      <c r="G142" s="13"/>
      <c r="H142" s="13">
        <f t="shared" ca="1" si="17"/>
        <v>1.560822310009868E+41</v>
      </c>
      <c r="I142" s="14">
        <v>253</v>
      </c>
      <c r="J142" s="14">
        <v>9.1999999999999993</v>
      </c>
      <c r="K142" s="17">
        <f t="shared" ca="1" si="18"/>
        <v>192.29224721976027</v>
      </c>
      <c r="L142" s="14">
        <f t="shared" ca="1" si="19"/>
        <v>43.542429674228558</v>
      </c>
    </row>
    <row r="143" spans="1:12" s="21" customFormat="1" x14ac:dyDescent="0.25">
      <c r="A143" s="21">
        <v>9.51</v>
      </c>
      <c r="B143" s="21">
        <f t="shared" si="20"/>
        <v>9510</v>
      </c>
      <c r="C143" s="14">
        <f t="shared" si="21"/>
        <v>7.3153846153846152</v>
      </c>
      <c r="D143" s="13">
        <f t="shared" si="22"/>
        <v>2.9344793785799999E+20</v>
      </c>
      <c r="E143" s="13">
        <f ca="1">FORECAST($C143, OFFSET('De Vaucouleurs Deprojection'!$F$3:$F$126, MATCH($C143, 'De Vaucouleurs Deprojection'!$A$3:$A$126,1)-1,0,2), OFFSET('De Vaucouleurs Deprojection'!$A$3:$A$126, MATCH($C143, 'De Vaucouleurs Deprojection'!$A$3:$A$126,1)-1,0,2))*LCDMTotalBulgeMass</f>
        <v>6.0510931570966149E+40</v>
      </c>
      <c r="F143" s="13">
        <f t="shared" si="16"/>
        <v>9.9287252315530038E+40</v>
      </c>
      <c r="G143" s="13"/>
      <c r="H143" s="13">
        <f t="shared" ca="1" si="17"/>
        <v>1.597981838864962E+41</v>
      </c>
      <c r="I143" s="14">
        <v>258.8</v>
      </c>
      <c r="J143" s="14">
        <v>9.6</v>
      </c>
      <c r="K143" s="17">
        <f t="shared" ca="1" si="18"/>
        <v>190.6409057398524</v>
      </c>
      <c r="L143" s="14">
        <f t="shared" ca="1" si="19"/>
        <v>50.408660268703201</v>
      </c>
    </row>
    <row r="144" spans="1:12" s="21" customFormat="1" x14ac:dyDescent="0.25">
      <c r="A144" s="21">
        <v>9.9</v>
      </c>
      <c r="B144" s="21">
        <f t="shared" si="20"/>
        <v>9900</v>
      </c>
      <c r="C144" s="14">
        <f t="shared" si="21"/>
        <v>7.615384615384615</v>
      </c>
      <c r="D144" s="13">
        <f t="shared" si="22"/>
        <v>3.0548208042000004E+20</v>
      </c>
      <c r="E144" s="13">
        <f ca="1">FORECAST($C144, OFFSET('De Vaucouleurs Deprojection'!$F$3:$F$126, MATCH($C144, 'De Vaucouleurs Deprojection'!$A$3:$A$126,1)-1,0,2), OFFSET('De Vaucouleurs Deprojection'!$A$3:$A$126, MATCH($C144, 'De Vaucouleurs Deprojection'!$A$3:$A$126,1)-1,0,2))*LCDMTotalBulgeMass</f>
        <v>6.0878049414646147E+40</v>
      </c>
      <c r="F144" s="13">
        <f t="shared" si="16"/>
        <v>1.0256892278300802E+41</v>
      </c>
      <c r="G144" s="13"/>
      <c r="H144" s="13">
        <f t="shared" ca="1" si="17"/>
        <v>1.6344697219765416E+41</v>
      </c>
      <c r="I144" s="14">
        <v>259</v>
      </c>
      <c r="J144" s="14">
        <v>9.5</v>
      </c>
      <c r="K144" s="17">
        <f t="shared" ca="1" si="18"/>
        <v>188.96930863380712</v>
      </c>
      <c r="L144" s="14">
        <f t="shared" ca="1" si="19"/>
        <v>54.341249121628387</v>
      </c>
    </row>
    <row r="145" spans="1:12" s="21" customFormat="1" x14ac:dyDescent="0.25">
      <c r="A145" s="21">
        <v>10.28</v>
      </c>
      <c r="B145" s="21">
        <f t="shared" si="20"/>
        <v>10280</v>
      </c>
      <c r="C145" s="14">
        <f t="shared" si="21"/>
        <v>7.907692307692308</v>
      </c>
      <c r="D145" s="13">
        <f t="shared" si="22"/>
        <v>3.1720765522399999E+20</v>
      </c>
      <c r="E145" s="13">
        <f ca="1">FORECAST($C145, OFFSET('De Vaucouleurs Deprojection'!$F$3:$F$126, MATCH($C145, 'De Vaucouleurs Deprojection'!$A$3:$A$126,1)-1,0,2), OFFSET('De Vaucouleurs Deprojection'!$A$3:$A$126, MATCH($C145, 'De Vaucouleurs Deprojection'!$A$3:$A$126,1)-1,0,2))*LCDMTotalBulgeMass</f>
        <v>6.1235753980283065E+40</v>
      </c>
      <c r="F145" s="13">
        <f t="shared" si="16"/>
        <v>1.0560861072818525E+41</v>
      </c>
      <c r="G145" s="13"/>
      <c r="H145" s="13">
        <f t="shared" ca="1" si="17"/>
        <v>1.6684436470846833E+41</v>
      </c>
      <c r="I145" s="14">
        <v>262.2</v>
      </c>
      <c r="J145" s="14">
        <v>10.8</v>
      </c>
      <c r="K145" s="17">
        <f t="shared" ca="1" si="18"/>
        <v>187.3611940644802</v>
      </c>
      <c r="L145" s="14">
        <f t="shared" ca="1" si="19"/>
        <v>48.018234515212541</v>
      </c>
    </row>
    <row r="146" spans="1:12" s="21" customFormat="1" x14ac:dyDescent="0.25">
      <c r="A146" s="21">
        <v>10.66</v>
      </c>
      <c r="B146" s="21">
        <f t="shared" si="20"/>
        <v>10660</v>
      </c>
      <c r="C146" s="14">
        <f t="shared" si="21"/>
        <v>8.1999999999999993</v>
      </c>
      <c r="D146" s="13">
        <f t="shared" si="22"/>
        <v>3.28933230028E+20</v>
      </c>
      <c r="E146" s="13">
        <f ca="1">FORECAST($C146, OFFSET('De Vaucouleurs Deprojection'!$F$3:$F$126, MATCH($C146, 'De Vaucouleurs Deprojection'!$A$3:$A$126,1)-1,0,2), OFFSET('De Vaucouleurs Deprojection'!$A$3:$A$126, MATCH($C146, 'De Vaucouleurs Deprojection'!$A$3:$A$126,1)-1,0,2))*LCDMTotalBulgeMass</f>
        <v>6.1537050852479995E+40</v>
      </c>
      <c r="F146" s="13">
        <f t="shared" si="16"/>
        <v>1.0849602684683528E+41</v>
      </c>
      <c r="G146" s="13"/>
      <c r="H146" s="13">
        <f t="shared" ca="1" si="17"/>
        <v>1.7003307769931528E+41</v>
      </c>
      <c r="I146" s="14">
        <v>266.8</v>
      </c>
      <c r="J146" s="14">
        <v>13</v>
      </c>
      <c r="K146" s="17">
        <f t="shared" ca="1" si="18"/>
        <v>185.74132407569297</v>
      </c>
      <c r="L146" s="14">
        <f t="shared" ca="1" si="19"/>
        <v>38.878751139655819</v>
      </c>
    </row>
    <row r="147" spans="1:12" s="21" customFormat="1" x14ac:dyDescent="0.25">
      <c r="A147" s="21">
        <v>11.04</v>
      </c>
      <c r="B147" s="21">
        <f t="shared" si="20"/>
        <v>11040</v>
      </c>
      <c r="C147" s="14">
        <f t="shared" si="21"/>
        <v>8.4923076923076923</v>
      </c>
      <c r="D147" s="13">
        <f t="shared" si="22"/>
        <v>3.4065880483199995E+20</v>
      </c>
      <c r="E147" s="13">
        <f ca="1">FORECAST($C147, OFFSET('De Vaucouleurs Deprojection'!$F$3:$F$126, MATCH($C147, 'De Vaucouleurs Deprojection'!$A$3:$A$126,1)-1,0,2), OFFSET('De Vaucouleurs Deprojection'!$A$3:$A$126, MATCH($C147, 'De Vaucouleurs Deprojection'!$A$3:$A$126,1)-1,0,2))*LCDMTotalBulgeMass</f>
        <v>6.181231340462768E+40</v>
      </c>
      <c r="F147" s="13">
        <f t="shared" si="16"/>
        <v>1.112351842334749E+41</v>
      </c>
      <c r="G147" s="13"/>
      <c r="H147" s="13">
        <f t="shared" ca="1" si="17"/>
        <v>1.7304749763810258E+41</v>
      </c>
      <c r="I147" s="14">
        <v>266.8</v>
      </c>
      <c r="J147" s="14">
        <v>11.7</v>
      </c>
      <c r="K147" s="17">
        <f t="shared" ca="1" si="18"/>
        <v>184.12745763240775</v>
      </c>
      <c r="L147" s="14">
        <f t="shared" ca="1" si="19"/>
        <v>49.928769534088225</v>
      </c>
    </row>
    <row r="148" spans="1:12" s="21" customFormat="1" x14ac:dyDescent="0.25">
      <c r="A148" s="21">
        <v>11.42</v>
      </c>
      <c r="B148" s="21">
        <f t="shared" si="20"/>
        <v>11420</v>
      </c>
      <c r="C148" s="14">
        <f t="shared" si="21"/>
        <v>8.7846153846153854</v>
      </c>
      <c r="D148" s="13">
        <f t="shared" si="22"/>
        <v>3.5238437963599997E+20</v>
      </c>
      <c r="E148" s="13">
        <f ca="1">FORECAST($C148, OFFSET('De Vaucouleurs Deprojection'!$F$3:$F$126, MATCH($C148, 'De Vaucouleurs Deprojection'!$A$3:$A$126,1)-1,0,2), OFFSET('De Vaucouleurs Deprojection'!$A$3:$A$126, MATCH($C148, 'De Vaucouleurs Deprojection'!$A$3:$A$126,1)-1,0,2))*LCDMTotalBulgeMass</f>
        <v>6.2087575956775375E+40</v>
      </c>
      <c r="F148" s="13">
        <f t="shared" si="16"/>
        <v>1.1383050644274896E+41</v>
      </c>
      <c r="G148" s="13"/>
      <c r="H148" s="13">
        <f t="shared" ca="1" si="17"/>
        <v>1.7591808239952434E+41</v>
      </c>
      <c r="I148" s="14">
        <v>265.89999999999998</v>
      </c>
      <c r="J148" s="14">
        <v>9.9</v>
      </c>
      <c r="K148" s="17">
        <f t="shared" ca="1" si="18"/>
        <v>182.53351658915071</v>
      </c>
      <c r="L148" s="14">
        <f t="shared" ca="1" si="19"/>
        <v>70.910831101840699</v>
      </c>
    </row>
    <row r="149" spans="1:12" s="21" customFormat="1" x14ac:dyDescent="0.25">
      <c r="A149" s="21">
        <v>11.8</v>
      </c>
      <c r="B149" s="21">
        <f t="shared" si="20"/>
        <v>11800</v>
      </c>
      <c r="C149" s="14">
        <f t="shared" si="21"/>
        <v>9.0769230769230766</v>
      </c>
      <c r="D149" s="13">
        <f t="shared" si="22"/>
        <v>3.6410995444000005E+20</v>
      </c>
      <c r="E149" s="13">
        <f ca="1">FORECAST($C149, OFFSET('De Vaucouleurs Deprojection'!$F$3:$F$126, MATCH($C149, 'De Vaucouleurs Deprojection'!$A$3:$A$126,1)-1,0,2), OFFSET('De Vaucouleurs Deprojection'!$A$3:$A$126, MATCH($C149, 'De Vaucouleurs Deprojection'!$A$3:$A$126,1)-1,0,2))*LCDMTotalBulgeMass</f>
        <v>6.2347261101784604E+40</v>
      </c>
      <c r="F149" s="13">
        <f t="shared" si="16"/>
        <v>1.1628672934750212E+41</v>
      </c>
      <c r="G149" s="13"/>
      <c r="H149" s="13">
        <f t="shared" ca="1" si="17"/>
        <v>1.7863399044928674E+41</v>
      </c>
      <c r="I149" s="14">
        <v>264.39999999999998</v>
      </c>
      <c r="J149" s="14">
        <v>7.2</v>
      </c>
      <c r="K149" s="17">
        <f t="shared" ca="1" si="18"/>
        <v>180.95120429585123</v>
      </c>
      <c r="L149" s="14">
        <f t="shared" ca="1" si="19"/>
        <v>134.33066173751456</v>
      </c>
    </row>
    <row r="150" spans="1:12" s="21" customFormat="1" x14ac:dyDescent="0.25">
      <c r="A150" s="21">
        <v>12.18</v>
      </c>
      <c r="B150" s="21">
        <f t="shared" si="20"/>
        <v>12180</v>
      </c>
      <c r="C150" s="14">
        <f t="shared" si="21"/>
        <v>9.3692307692307697</v>
      </c>
      <c r="D150" s="13">
        <f t="shared" si="22"/>
        <v>3.7583552924399999E+20</v>
      </c>
      <c r="E150" s="13">
        <f ca="1">FORECAST($C150, OFFSET('De Vaucouleurs Deprojection'!$F$3:$F$126, MATCH($C150, 'De Vaucouleurs Deprojection'!$A$3:$A$126,1)-1,0,2), OFFSET('De Vaucouleurs Deprojection'!$A$3:$A$126, MATCH($C150, 'De Vaucouleurs Deprojection'!$A$3:$A$126,1)-1,0,2))*LCDMTotalBulgeMass</f>
        <v>6.2563329506806143E+40</v>
      </c>
      <c r="F150" s="13">
        <f t="shared" si="16"/>
        <v>1.1860881666217486E+41</v>
      </c>
      <c r="G150" s="13"/>
      <c r="H150" s="13">
        <f t="shared" ca="1" si="17"/>
        <v>1.8117214616898098E+41</v>
      </c>
      <c r="I150" s="14">
        <v>264.7</v>
      </c>
      <c r="J150" s="14">
        <v>5.3</v>
      </c>
      <c r="K150" s="17">
        <f t="shared" ca="1" si="18"/>
        <v>179.36698244220622</v>
      </c>
      <c r="L150" s="14">
        <f t="shared" ca="1" si="19"/>
        <v>259.22833341113346</v>
      </c>
    </row>
    <row r="151" spans="1:12" s="21" customFormat="1" x14ac:dyDescent="0.25">
      <c r="A151" s="21">
        <v>12.56</v>
      </c>
      <c r="B151" s="21">
        <f t="shared" si="20"/>
        <v>12560</v>
      </c>
      <c r="C151" s="14">
        <f t="shared" si="21"/>
        <v>9.661538461538461</v>
      </c>
      <c r="D151" s="13">
        <f t="shared" si="22"/>
        <v>3.8756110404800001E+20</v>
      </c>
      <c r="E151" s="13">
        <f ca="1">FORECAST($C151, OFFSET('De Vaucouleurs Deprojection'!$F$3:$F$126, MATCH($C151, 'De Vaucouleurs Deprojection'!$A$3:$A$126,1)-1,0,2), OFFSET('De Vaucouleurs Deprojection'!$A$3:$A$126, MATCH($C151, 'De Vaucouleurs Deprojection'!$A$3:$A$126,1)-1,0,2))*LCDMTotalBulgeMass</f>
        <v>6.2779397911827691E+40</v>
      </c>
      <c r="F151" s="13">
        <f t="shared" si="16"/>
        <v>1.2080188752198473E+41</v>
      </c>
      <c r="G151" s="13"/>
      <c r="H151" s="13">
        <f t="shared" ca="1" si="17"/>
        <v>1.8358128543381243E+41</v>
      </c>
      <c r="I151" s="14">
        <v>265.3</v>
      </c>
      <c r="J151" s="14">
        <v>5.4</v>
      </c>
      <c r="K151" s="17">
        <f t="shared" ca="1" si="18"/>
        <v>177.80329915079588</v>
      </c>
      <c r="L151" s="14">
        <f t="shared" ca="1" si="19"/>
        <v>262.5402146603264</v>
      </c>
    </row>
    <row r="152" spans="1:12" s="21" customFormat="1" x14ac:dyDescent="0.25">
      <c r="A152" s="21">
        <v>12.94</v>
      </c>
      <c r="B152" s="21">
        <f t="shared" si="20"/>
        <v>12940</v>
      </c>
      <c r="C152" s="14">
        <f t="shared" si="21"/>
        <v>9.953846153846154</v>
      </c>
      <c r="D152" s="13">
        <f t="shared" si="22"/>
        <v>3.9928667885199996E+20</v>
      </c>
      <c r="E152" s="13">
        <f ca="1">FORECAST($C152, OFFSET('De Vaucouleurs Deprojection'!$F$3:$F$126, MATCH($C152, 'De Vaucouleurs Deprojection'!$A$3:$A$126,1)-1,0,2), OFFSET('De Vaucouleurs Deprojection'!$A$3:$A$126, MATCH($C152, 'De Vaucouleurs Deprojection'!$A$3:$A$126,1)-1,0,2))*LCDMTotalBulgeMass</f>
        <v>6.299546631684922E+40</v>
      </c>
      <c r="F152" s="13">
        <f t="shared" si="16"/>
        <v>1.2287115468286538E+41</v>
      </c>
      <c r="G152" s="13"/>
      <c r="H152" s="13">
        <f t="shared" ca="1" si="17"/>
        <v>1.8586662099971458E+41</v>
      </c>
      <c r="I152" s="14">
        <v>265.2</v>
      </c>
      <c r="J152" s="14">
        <v>3.9</v>
      </c>
      <c r="K152" s="17">
        <f t="shared" ca="1" si="18"/>
        <v>176.26009311160044</v>
      </c>
      <c r="L152" s="14">
        <f t="shared" ca="1" si="19"/>
        <v>520.07278351855234</v>
      </c>
    </row>
    <row r="153" spans="1:12" s="21" customFormat="1" x14ac:dyDescent="0.25">
      <c r="A153" s="21">
        <v>13.32</v>
      </c>
      <c r="B153" s="21">
        <f t="shared" si="20"/>
        <v>13320</v>
      </c>
      <c r="C153" s="14">
        <f t="shared" si="21"/>
        <v>10.246153846153845</v>
      </c>
      <c r="D153" s="13">
        <f t="shared" si="22"/>
        <v>4.1101225365600004E+20</v>
      </c>
      <c r="E153" s="13">
        <f ca="1">FORECAST($C153, OFFSET('De Vaucouleurs Deprojection'!$F$3:$F$126, MATCH($C153, 'De Vaucouleurs Deprojection'!$A$3:$A$126,1)-1,0,2), OFFSET('De Vaucouleurs Deprojection'!$A$3:$A$126, MATCH($C153, 'De Vaucouleurs Deprojection'!$A$3:$A$126,1)-1,0,2))*LCDMTotalBulgeMass</f>
        <v>6.3174354587076915E+40</v>
      </c>
      <c r="F153" s="13">
        <f t="shared" si="16"/>
        <v>1.2482187206363956E+41</v>
      </c>
      <c r="G153" s="13"/>
      <c r="H153" s="13">
        <f t="shared" ca="1" si="17"/>
        <v>1.8799622665071647E+41</v>
      </c>
      <c r="I153" s="14">
        <v>262</v>
      </c>
      <c r="J153" s="14">
        <v>2.4</v>
      </c>
      <c r="K153" s="17">
        <f t="shared" ca="1" si="18"/>
        <v>174.72010633957501</v>
      </c>
      <c r="L153" s="14">
        <f t="shared" ca="1" si="19"/>
        <v>1322.5312217665094</v>
      </c>
    </row>
    <row r="154" spans="1:12" s="21" customFormat="1" x14ac:dyDescent="0.25">
      <c r="A154" s="21">
        <v>13.7</v>
      </c>
      <c r="B154" s="21">
        <f t="shared" si="20"/>
        <v>13700</v>
      </c>
      <c r="C154" s="14">
        <f t="shared" si="21"/>
        <v>10.538461538461538</v>
      </c>
      <c r="D154" s="13">
        <f t="shared" si="22"/>
        <v>4.2273782845999999E+20</v>
      </c>
      <c r="E154" s="13">
        <f ca="1">FORECAST($C154, OFFSET('De Vaucouleurs Deprojection'!$F$3:$F$126, MATCH($C154, 'De Vaucouleurs Deprojection'!$A$3:$A$126,1)-1,0,2), OFFSET('De Vaucouleurs Deprojection'!$A$3:$A$126, MATCH($C154, 'De Vaucouleurs Deprojection'!$A$3:$A$126,1)-1,0,2))*LCDMTotalBulgeMass</f>
        <v>6.3346271582030763E+40</v>
      </c>
      <c r="F154" s="13">
        <f t="shared" si="16"/>
        <v>1.2665929049219934E+41</v>
      </c>
      <c r="G154" s="13"/>
      <c r="H154" s="13">
        <f t="shared" ca="1" si="17"/>
        <v>1.9000556207423009E+41</v>
      </c>
      <c r="I154" s="14">
        <v>260.8</v>
      </c>
      <c r="J154" s="14">
        <v>4.5</v>
      </c>
      <c r="K154" s="17">
        <f t="shared" ca="1" si="18"/>
        <v>173.19817245316267</v>
      </c>
      <c r="L154" s="14">
        <f t="shared" ca="1" si="19"/>
        <v>378.9669229405348</v>
      </c>
    </row>
    <row r="155" spans="1:12" s="21" customFormat="1" x14ac:dyDescent="0.25">
      <c r="A155" s="21">
        <v>14.08</v>
      </c>
      <c r="B155" s="21">
        <f t="shared" si="20"/>
        <v>14080</v>
      </c>
      <c r="C155" s="14">
        <f t="shared" si="21"/>
        <v>10.830769230769231</v>
      </c>
      <c r="D155" s="13">
        <f t="shared" si="22"/>
        <v>4.34463403264E+20</v>
      </c>
      <c r="E155" s="13">
        <f ca="1">FORECAST($C155, OFFSET('De Vaucouleurs Deprojection'!$F$3:$F$126, MATCH($C155, 'De Vaucouleurs Deprojection'!$A$3:$A$126,1)-1,0,2), OFFSET('De Vaucouleurs Deprojection'!$A$3:$A$126, MATCH($C155, 'De Vaucouleurs Deprojection'!$A$3:$A$126,1)-1,0,2))*LCDMTotalBulgeMass</f>
        <v>6.3518188576984602E+40</v>
      </c>
      <c r="F155" s="13">
        <f t="shared" si="16"/>
        <v>1.2838862064317692E+41</v>
      </c>
      <c r="G155" s="13"/>
      <c r="H155" s="13">
        <f t="shared" ca="1" si="17"/>
        <v>1.919068092201615E+41</v>
      </c>
      <c r="I155" s="14">
        <v>259.2</v>
      </c>
      <c r="J155" s="14">
        <v>5.4</v>
      </c>
      <c r="K155" s="17">
        <f t="shared" ca="1" si="18"/>
        <v>171.69762839955578</v>
      </c>
      <c r="L155" s="14">
        <f t="shared" ca="1" si="19"/>
        <v>262.57424676619422</v>
      </c>
    </row>
    <row r="156" spans="1:12" s="21" customFormat="1" x14ac:dyDescent="0.25">
      <c r="A156" s="21">
        <v>14.46</v>
      </c>
      <c r="B156" s="21">
        <f t="shared" si="20"/>
        <v>14460</v>
      </c>
      <c r="C156" s="14">
        <f t="shared" si="21"/>
        <v>11.123076923076923</v>
      </c>
      <c r="D156" s="13">
        <f t="shared" si="22"/>
        <v>4.4618897806800001E+20</v>
      </c>
      <c r="E156" s="13">
        <f ca="1">FORECAST($C156, OFFSET('De Vaucouleurs Deprojection'!$F$3:$F$126, MATCH($C156, 'De Vaucouleurs Deprojection'!$A$3:$A$126,1)-1,0,2), OFFSET('De Vaucouleurs Deprojection'!$A$3:$A$126, MATCH($C156, 'De Vaucouleurs Deprojection'!$A$3:$A$126,1)-1,0,2))*LCDMTotalBulgeMass</f>
        <v>6.3676204149858446E+40</v>
      </c>
      <c r="F156" s="13">
        <f t="shared" si="16"/>
        <v>1.3001500226717638E+41</v>
      </c>
      <c r="G156" s="13"/>
      <c r="H156" s="13">
        <f t="shared" ca="1" si="17"/>
        <v>1.9369120641703483E+41</v>
      </c>
      <c r="I156" s="14">
        <v>258.10000000000002</v>
      </c>
      <c r="J156" s="14">
        <v>6.8</v>
      </c>
      <c r="K156" s="17">
        <f t="shared" ca="1" si="18"/>
        <v>170.21241639678641</v>
      </c>
      <c r="L156" s="14">
        <f t="shared" ca="1" si="19"/>
        <v>167.04643926496243</v>
      </c>
    </row>
    <row r="157" spans="1:12" s="21" customFormat="1" x14ac:dyDescent="0.25">
      <c r="A157" s="21">
        <v>14.84</v>
      </c>
      <c r="B157" s="21">
        <f t="shared" si="20"/>
        <v>14840</v>
      </c>
      <c r="C157" s="14">
        <f t="shared" si="21"/>
        <v>11.415384615384616</v>
      </c>
      <c r="D157" s="13">
        <f t="shared" si="22"/>
        <v>4.5791455287199996E+20</v>
      </c>
      <c r="E157" s="13">
        <f ca="1">FORECAST($C157, OFFSET('De Vaucouleurs Deprojection'!$F$3:$F$126, MATCH($C157, 'De Vaucouleurs Deprojection'!$A$3:$A$126,1)-1,0,2), OFFSET('De Vaucouleurs Deprojection'!$A$3:$A$126, MATCH($C157, 'De Vaucouleurs Deprojection'!$A$3:$A$126,1)-1,0,2))*LCDMTotalBulgeMass</f>
        <v>6.3815105267372298E+40</v>
      </c>
      <c r="F157" s="13">
        <f t="shared" si="16"/>
        <v>1.3154347891242294E+41</v>
      </c>
      <c r="G157" s="13"/>
      <c r="H157" s="13">
        <f t="shared" ca="1" si="17"/>
        <v>1.9535858417979522E+41</v>
      </c>
      <c r="I157" s="14">
        <v>258.39999999999998</v>
      </c>
      <c r="J157" s="14">
        <v>6.1</v>
      </c>
      <c r="K157" s="17">
        <f t="shared" ca="1" si="18"/>
        <v>168.74065502846352</v>
      </c>
      <c r="L157" s="14">
        <f t="shared" ca="1" si="19"/>
        <v>216.03864930730936</v>
      </c>
    </row>
    <row r="158" spans="1:12" s="21" customFormat="1" x14ac:dyDescent="0.25">
      <c r="A158" s="21">
        <v>15.23</v>
      </c>
      <c r="B158" s="21">
        <f t="shared" si="20"/>
        <v>15230</v>
      </c>
      <c r="C158" s="14">
        <f t="shared" si="21"/>
        <v>11.715384615384615</v>
      </c>
      <c r="D158" s="13">
        <f t="shared" si="22"/>
        <v>4.6994869543400001E+20</v>
      </c>
      <c r="E158" s="13">
        <f ca="1">FORECAST($C158, OFFSET('De Vaucouleurs Deprojection'!$F$3:$F$126, MATCH($C158, 'De Vaucouleurs Deprojection'!$A$3:$A$126,1)-1,0,2), OFFSET('De Vaucouleurs Deprojection'!$A$3:$A$126, MATCH($C158, 'De Vaucouleurs Deprojection'!$A$3:$A$126,1)-1,0,2))*LCDMTotalBulgeMass</f>
        <v>6.3957661677452299E+40</v>
      </c>
      <c r="F158" s="13">
        <f t="shared" si="16"/>
        <v>1.3301554215500599E+41</v>
      </c>
      <c r="G158" s="13"/>
      <c r="H158" s="13">
        <f t="shared" ca="1" si="17"/>
        <v>1.9697320383245828E+41</v>
      </c>
      <c r="I158" s="14">
        <v>259.2</v>
      </c>
      <c r="J158" s="14">
        <v>4.5999999999999996</v>
      </c>
      <c r="K158" s="17">
        <f t="shared" ca="1" si="18"/>
        <v>167.25305311538551</v>
      </c>
      <c r="L158" s="14">
        <f t="shared" ca="1" si="19"/>
        <v>399.53880157854996</v>
      </c>
    </row>
    <row r="159" spans="1:12" s="21" customFormat="1" x14ac:dyDescent="0.25">
      <c r="A159" s="21">
        <v>15.61</v>
      </c>
      <c r="B159" s="21">
        <f t="shared" si="20"/>
        <v>15610</v>
      </c>
      <c r="C159" s="14">
        <f t="shared" si="21"/>
        <v>12.007692307692308</v>
      </c>
      <c r="D159" s="13">
        <f t="shared" si="22"/>
        <v>4.8167427023799996E+20</v>
      </c>
      <c r="E159" s="13">
        <f ca="1">FORECAST($C159, OFFSET('De Vaucouleurs Deprojection'!$F$3:$F$126, MATCH($C159, 'De Vaucouleurs Deprojection'!$A$3:$A$126,1)-1,0,2), OFFSET('De Vaucouleurs Deprojection'!$A$3:$A$126, MATCH($C159, 'De Vaucouleurs Deprojection'!$A$3:$A$126,1)-1,0,2))*LCDMTotalBulgeMass</f>
        <v>6.4095889316307689E+40</v>
      </c>
      <c r="F159" s="13">
        <f t="shared" si="16"/>
        <v>1.3436059914931572E+41</v>
      </c>
      <c r="G159" s="13"/>
      <c r="H159" s="13">
        <f t="shared" ca="1" si="17"/>
        <v>1.9845648846562342E+41</v>
      </c>
      <c r="I159" s="14">
        <v>262.7</v>
      </c>
      <c r="J159" s="14">
        <v>4.2</v>
      </c>
      <c r="K159" s="17">
        <f t="shared" ca="1" si="18"/>
        <v>165.82562059494271</v>
      </c>
      <c r="L159" s="14">
        <f t="shared" ca="1" si="19"/>
        <v>532.00937557341194</v>
      </c>
    </row>
    <row r="160" spans="1:12" s="21" customFormat="1" x14ac:dyDescent="0.25">
      <c r="A160" s="21">
        <v>15.99</v>
      </c>
      <c r="B160" s="21">
        <f t="shared" si="20"/>
        <v>15990</v>
      </c>
      <c r="C160" s="14">
        <f t="shared" si="21"/>
        <v>12.3</v>
      </c>
      <c r="D160" s="13">
        <f t="shared" si="22"/>
        <v>4.9339984504200004E+20</v>
      </c>
      <c r="E160" s="13">
        <f ca="1">FORECAST($C160, OFFSET('De Vaucouleurs Deprojection'!$F$3:$F$126, MATCH($C160, 'De Vaucouleurs Deprojection'!$A$3:$A$126,1)-1,0,2), OFFSET('De Vaucouleurs Deprojection'!$A$3:$A$126, MATCH($C160, 'De Vaucouleurs Deprojection'!$A$3:$A$126,1)-1,0,2))*LCDMTotalBulgeMass</f>
        <v>6.4209198244799993E+40</v>
      </c>
      <c r="F160" s="13">
        <f t="shared" si="16"/>
        <v>1.3562224011953556E+41</v>
      </c>
      <c r="G160" s="13"/>
      <c r="H160" s="13">
        <f t="shared" ca="1" si="17"/>
        <v>1.9983143836433556E+41</v>
      </c>
      <c r="I160" s="14">
        <v>266.10000000000002</v>
      </c>
      <c r="J160" s="14">
        <v>4</v>
      </c>
      <c r="K160" s="17">
        <f t="shared" ca="1" si="18"/>
        <v>164.40995363442039</v>
      </c>
      <c r="L160" s="14">
        <f t="shared" ca="1" si="19"/>
        <v>646.30409561460851</v>
      </c>
    </row>
    <row r="161" spans="1:12" s="21" customFormat="1" x14ac:dyDescent="0.25">
      <c r="A161" s="21">
        <v>16.37</v>
      </c>
      <c r="B161" s="21">
        <f t="shared" si="20"/>
        <v>16370.000000000002</v>
      </c>
      <c r="C161" s="14">
        <f t="shared" si="21"/>
        <v>12.592307692307694</v>
      </c>
      <c r="D161" s="13">
        <f t="shared" si="22"/>
        <v>5.0512541984600005E+20</v>
      </c>
      <c r="E161" s="13">
        <f ca="1">FORECAST($C161, OFFSET('De Vaucouleurs Deprojection'!$F$3:$F$126, MATCH($C161, 'De Vaucouleurs Deprojection'!$A$3:$A$126,1)-1,0,2), OFFSET('De Vaucouleurs Deprojection'!$A$3:$A$126, MATCH($C161, 'De Vaucouleurs Deprojection'!$A$3:$A$126,1)-1,0,2))*LCDMTotalBulgeMass</f>
        <v>6.4322507173292298E+40</v>
      </c>
      <c r="F161" s="13">
        <f t="shared" si="16"/>
        <v>1.368049534949645E+41</v>
      </c>
      <c r="G161" s="13"/>
      <c r="H161" s="13">
        <f t="shared" ca="1" si="17"/>
        <v>2.0112746066825681E+41</v>
      </c>
      <c r="I161" s="14">
        <v>270</v>
      </c>
      <c r="J161" s="14">
        <v>2.2999999999999998</v>
      </c>
      <c r="K161" s="17">
        <f t="shared" ca="1" si="18"/>
        <v>163.01657978697952</v>
      </c>
      <c r="L161" s="14">
        <f t="shared" ca="1" si="19"/>
        <v>2163.6015501844463</v>
      </c>
    </row>
    <row r="162" spans="1:12" s="21" customFormat="1" x14ac:dyDescent="0.25">
      <c r="A162" s="21">
        <v>16.75</v>
      </c>
      <c r="B162" s="21">
        <f t="shared" si="20"/>
        <v>16750</v>
      </c>
      <c r="C162" s="14">
        <f t="shared" si="21"/>
        <v>12.884615384615385</v>
      </c>
      <c r="D162" s="13">
        <f t="shared" si="22"/>
        <v>5.1685099465E+20</v>
      </c>
      <c r="E162" s="13">
        <f ca="1">FORECAST($C162, OFFSET('De Vaucouleurs Deprojection'!$F$3:$F$126, MATCH($C162, 'De Vaucouleurs Deprojection'!$A$3:$A$126,1)-1,0,2), OFFSET('De Vaucouleurs Deprojection'!$A$3:$A$126, MATCH($C162, 'De Vaucouleurs Deprojection'!$A$3:$A$126,1)-1,0,2))*LCDMTotalBulgeMass</f>
        <v>6.4435816101784613E+40</v>
      </c>
      <c r="F162" s="13">
        <f t="shared" si="16"/>
        <v>1.3791306518080072E+41</v>
      </c>
      <c r="G162" s="13"/>
      <c r="H162" s="13">
        <f t="shared" ca="1" si="17"/>
        <v>2.0234888128258532E+41</v>
      </c>
      <c r="I162" s="14">
        <v>269.8</v>
      </c>
      <c r="J162" s="14">
        <v>1</v>
      </c>
      <c r="K162" s="17">
        <f t="shared" ca="1" si="18"/>
        <v>161.64542956662916</v>
      </c>
      <c r="L162" s="14">
        <f t="shared" ca="1" si="19"/>
        <v>11697.411105626976</v>
      </c>
    </row>
    <row r="163" spans="1:12" s="21" customFormat="1" x14ac:dyDescent="0.25">
      <c r="A163" s="21">
        <v>17.13</v>
      </c>
      <c r="B163" s="21">
        <f t="shared" si="20"/>
        <v>17130</v>
      </c>
      <c r="C163" s="14">
        <f t="shared" si="21"/>
        <v>13.176923076923076</v>
      </c>
      <c r="D163" s="13">
        <f t="shared" si="22"/>
        <v>5.2857656945399995E+20</v>
      </c>
      <c r="E163" s="13">
        <f ca="1">FORECAST($C163, OFFSET('De Vaucouleurs Deprojection'!$F$3:$F$126, MATCH($C163, 'De Vaucouleurs Deprojection'!$A$3:$A$126,1)-1,0,2), OFFSET('De Vaucouleurs Deprojection'!$A$3:$A$126, MATCH($C163, 'De Vaucouleurs Deprojection'!$A$3:$A$126,1)-1,0,2))*LCDMTotalBulgeMass</f>
        <v>6.4537182351470752E+40</v>
      </c>
      <c r="F163" s="13">
        <f t="shared" si="16"/>
        <v>1.3895073394158229E+41</v>
      </c>
      <c r="G163" s="13"/>
      <c r="H163" s="13">
        <f t="shared" ca="1" si="17"/>
        <v>2.0348791629305306E+41</v>
      </c>
      <c r="I163" s="14">
        <v>269.10000000000002</v>
      </c>
      <c r="J163" s="14">
        <v>3.9</v>
      </c>
      <c r="K163" s="17">
        <f t="shared" ca="1" si="18"/>
        <v>160.29171014096849</v>
      </c>
      <c r="L163" s="14">
        <f t="shared" ca="1" si="19"/>
        <v>778.38553202150058</v>
      </c>
    </row>
    <row r="164" spans="1:12" s="21" customFormat="1" x14ac:dyDescent="0.25">
      <c r="A164" s="21">
        <v>17.510000000000002</v>
      </c>
      <c r="B164" s="21">
        <f t="shared" si="20"/>
        <v>17510</v>
      </c>
      <c r="C164" s="14">
        <f t="shared" si="21"/>
        <v>13.469230769230769</v>
      </c>
      <c r="D164" s="13">
        <f t="shared" si="22"/>
        <v>5.4030214425800003E+20</v>
      </c>
      <c r="E164" s="13">
        <f ca="1">FORECAST($C164, OFFSET('De Vaucouleurs Deprojection'!$F$3:$F$126, MATCH($C164, 'De Vaucouleurs Deprojection'!$A$3:$A$126,1)-1,0,2), OFFSET('De Vaucouleurs Deprojection'!$A$3:$A$126, MATCH($C164, 'De Vaucouleurs Deprojection'!$A$3:$A$126,1)-1,0,2))*LCDMTotalBulgeMass</f>
        <v>6.4630759897587678E+40</v>
      </c>
      <c r="F164" s="13">
        <f t="shared" si="16"/>
        <v>1.3992194872821907E+41</v>
      </c>
      <c r="G164" s="13"/>
      <c r="H164" s="13">
        <f t="shared" ca="1" si="17"/>
        <v>2.0455270862580674E+41</v>
      </c>
      <c r="I164" s="14">
        <v>268.5</v>
      </c>
      <c r="J164" s="14">
        <v>7.1</v>
      </c>
      <c r="K164" s="17">
        <f t="shared" ca="1" si="18"/>
        <v>158.95711643130966</v>
      </c>
      <c r="L164" s="14">
        <f t="shared" ca="1" si="19"/>
        <v>238.04093117523607</v>
      </c>
    </row>
    <row r="165" spans="1:12" s="21" customFormat="1" x14ac:dyDescent="0.25">
      <c r="A165" s="21">
        <v>17.89</v>
      </c>
      <c r="B165" s="21">
        <f t="shared" si="20"/>
        <v>17890</v>
      </c>
      <c r="C165" s="14">
        <f t="shared" si="21"/>
        <v>13.761538461538462</v>
      </c>
      <c r="D165" s="13">
        <f t="shared" si="22"/>
        <v>5.5202771906200004E+20</v>
      </c>
      <c r="E165" s="13">
        <f ca="1">FORECAST($C165, OFFSET('De Vaucouleurs Deprojection'!$F$3:$F$126, MATCH($C165, 'De Vaucouleurs Deprojection'!$A$3:$A$126,1)-1,0,2), OFFSET('De Vaucouleurs Deprojection'!$A$3:$A$126, MATCH($C165, 'De Vaucouleurs Deprojection'!$A$3:$A$126,1)-1,0,2))*LCDMTotalBulgeMass</f>
        <v>6.4724337443704595E+40</v>
      </c>
      <c r="F165" s="13">
        <f t="shared" si="16"/>
        <v>1.4083052765286396E+41</v>
      </c>
      <c r="G165" s="13"/>
      <c r="H165" s="13">
        <f t="shared" ca="1" si="17"/>
        <v>2.0555486509656857E+41</v>
      </c>
      <c r="I165" s="14">
        <v>263</v>
      </c>
      <c r="J165" s="14">
        <v>15</v>
      </c>
      <c r="K165" s="17">
        <f t="shared" ca="1" si="18"/>
        <v>157.64461540631271</v>
      </c>
      <c r="L165" s="14">
        <f t="shared" ca="1" si="19"/>
        <v>49.332253612816721</v>
      </c>
    </row>
    <row r="166" spans="1:12" s="21" customFormat="1" x14ac:dyDescent="0.25">
      <c r="A166" s="21">
        <v>18.27</v>
      </c>
      <c r="B166" s="21">
        <f t="shared" si="20"/>
        <v>18270</v>
      </c>
      <c r="C166" s="14">
        <f t="shared" si="21"/>
        <v>14.053846153846154</v>
      </c>
      <c r="D166" s="13">
        <f t="shared" si="22"/>
        <v>5.6375329386599999E+20</v>
      </c>
      <c r="E166" s="13">
        <f ca="1">FORECAST($C166, OFFSET('De Vaucouleurs Deprojection'!$F$3:$F$126, MATCH($C166, 'De Vaucouleurs Deprojection'!$A$3:$A$126,1)-1,0,2), OFFSET('De Vaucouleurs Deprojection'!$A$3:$A$126, MATCH($C166, 'De Vaucouleurs Deprojection'!$A$3:$A$126,1)-1,0,2))*LCDMTotalBulgeMass</f>
        <v>6.4815000009673843E+40</v>
      </c>
      <c r="F166" s="13">
        <f t="shared" si="16"/>
        <v>1.4168011835199837E+41</v>
      </c>
      <c r="G166" s="13"/>
      <c r="H166" s="13">
        <f t="shared" ca="1" si="17"/>
        <v>2.0649511836167223E+41</v>
      </c>
      <c r="I166" s="14">
        <v>257.10000000000002</v>
      </c>
      <c r="J166" s="14">
        <v>13.5</v>
      </c>
      <c r="K166" s="17">
        <f t="shared" ca="1" si="18"/>
        <v>156.35294018074029</v>
      </c>
      <c r="L166" s="14">
        <f t="shared" ca="1" si="19"/>
        <v>55.692565499179693</v>
      </c>
    </row>
    <row r="167" spans="1:12" s="21" customFormat="1" x14ac:dyDescent="0.25">
      <c r="A167" s="21">
        <v>18.649999999999999</v>
      </c>
      <c r="B167" s="21">
        <f t="shared" si="20"/>
        <v>18650</v>
      </c>
      <c r="C167" s="14">
        <f t="shared" si="21"/>
        <v>14.346153846153847</v>
      </c>
      <c r="D167" s="13">
        <f t="shared" si="22"/>
        <v>5.7547886866999994E+20</v>
      </c>
      <c r="E167" s="13">
        <f ca="1">FORECAST($C167, OFFSET('De Vaucouleurs Deprojection'!$F$3:$F$126, MATCH($C167, 'De Vaucouleurs Deprojection'!$A$3:$A$126,1)-1,0,2), OFFSET('De Vaucouleurs Deprojection'!$A$3:$A$126, MATCH($C167, 'De Vaucouleurs Deprojection'!$A$3:$A$126,1)-1,0,2))*LCDMTotalBulgeMass</f>
        <v>6.4892753377846152E+40</v>
      </c>
      <c r="F167" s="13">
        <f t="shared" si="16"/>
        <v>1.4247419951023461E+41</v>
      </c>
      <c r="G167" s="13"/>
      <c r="H167" s="13">
        <f t="shared" ca="1" si="17"/>
        <v>2.0736695288808076E+41</v>
      </c>
      <c r="I167" s="14">
        <v>254.1</v>
      </c>
      <c r="J167" s="14">
        <v>10.6</v>
      </c>
      <c r="K167" s="17">
        <f t="shared" ca="1" si="18"/>
        <v>155.0782125027151</v>
      </c>
      <c r="L167" s="14">
        <f t="shared" ca="1" si="19"/>
        <v>87.266949084704947</v>
      </c>
    </row>
    <row r="168" spans="1:12" s="21" customFormat="1" x14ac:dyDescent="0.25">
      <c r="A168" s="21">
        <v>19.03</v>
      </c>
      <c r="B168" s="21">
        <f t="shared" si="20"/>
        <v>19030</v>
      </c>
      <c r="C168" s="14">
        <f t="shared" si="21"/>
        <v>14.638461538461538</v>
      </c>
      <c r="D168" s="13">
        <f t="shared" si="22"/>
        <v>5.8720444347400002E+20</v>
      </c>
      <c r="E168" s="13">
        <f ca="1">FORECAST($C168, OFFSET('De Vaucouleurs Deprojection'!$F$3:$F$126, MATCH($C168, 'De Vaucouleurs Deprojection'!$A$3:$A$126,1)-1,0,2), OFFSET('De Vaucouleurs Deprojection'!$A$3:$A$126, MATCH($C168, 'De Vaucouleurs Deprojection'!$A$3:$A$126,1)-1,0,2))*LCDMTotalBulgeMass</f>
        <v>6.4970506746018462E+40</v>
      </c>
      <c r="F168" s="13">
        <f t="shared" si="16"/>
        <v>1.4321608334589176E+41</v>
      </c>
      <c r="G168" s="13"/>
      <c r="H168" s="13">
        <f t="shared" ca="1" si="17"/>
        <v>2.0818659009191023E+41</v>
      </c>
      <c r="I168" s="14">
        <v>251.9</v>
      </c>
      <c r="J168" s="14">
        <v>11.1</v>
      </c>
      <c r="K168" s="17">
        <f t="shared" ca="1" si="18"/>
        <v>153.82517340895956</v>
      </c>
      <c r="L168" s="14">
        <f t="shared" ca="1" si="19"/>
        <v>78.067296573838618</v>
      </c>
    </row>
    <row r="169" spans="1:12" s="21" customFormat="1" x14ac:dyDescent="0.25">
      <c r="A169" s="21">
        <v>19.41</v>
      </c>
      <c r="B169" s="21">
        <f t="shared" si="20"/>
        <v>19410</v>
      </c>
      <c r="C169" s="14">
        <f t="shared" si="21"/>
        <v>14.930769230769231</v>
      </c>
      <c r="D169" s="13">
        <f t="shared" si="22"/>
        <v>5.9893001827800003E+20</v>
      </c>
      <c r="E169" s="13">
        <f ca="1">FORECAST($C169, OFFSET('De Vaucouleurs Deprojection'!$F$3:$F$126, MATCH($C169, 'De Vaucouleurs Deprojection'!$A$3:$A$126,1)-1,0,2), OFFSET('De Vaucouleurs Deprojection'!$A$3:$A$126, MATCH($C169, 'De Vaucouleurs Deprojection'!$A$3:$A$126,1)-1,0,2))*LCDMTotalBulgeMass</f>
        <v>6.5048260114190761E+40</v>
      </c>
      <c r="F169" s="13">
        <f t="shared" si="16"/>
        <v>1.439089188847511E+41</v>
      </c>
      <c r="G169" s="13"/>
      <c r="H169" s="13">
        <f t="shared" ca="1" si="17"/>
        <v>2.0895717899894186E+41</v>
      </c>
      <c r="I169" s="14">
        <v>249.5</v>
      </c>
      <c r="J169" s="14">
        <v>8.1</v>
      </c>
      <c r="K169" s="17">
        <f t="shared" ca="1" si="18"/>
        <v>152.5935975555598</v>
      </c>
      <c r="L169" s="14">
        <f t="shared" ca="1" si="19"/>
        <v>143.13139513372664</v>
      </c>
    </row>
    <row r="170" spans="1:12" s="21" customFormat="1" x14ac:dyDescent="0.25">
      <c r="A170" s="21">
        <v>19.79</v>
      </c>
      <c r="B170" s="21">
        <f t="shared" si="20"/>
        <v>19790</v>
      </c>
      <c r="C170" s="14">
        <f t="shared" si="21"/>
        <v>15.223076923076922</v>
      </c>
      <c r="D170" s="13">
        <f t="shared" si="22"/>
        <v>6.1065559308199998E+20</v>
      </c>
      <c r="E170" s="13">
        <f ca="1">FORECAST($C170, OFFSET('De Vaucouleurs Deprojection'!$F$3:$F$126, MATCH($C170, 'De Vaucouleurs Deprojection'!$A$3:$A$126,1)-1,0,2), OFFSET('De Vaucouleurs Deprojection'!$A$3:$A$126, MATCH($C170, 'De Vaucouleurs Deprojection'!$A$3:$A$126,1)-1,0,2))*LCDMTotalBulgeMass</f>
        <v>6.5103590241777225E+40</v>
      </c>
      <c r="F170" s="13">
        <f t="shared" si="16"/>
        <v>1.4455569587088138E+41</v>
      </c>
      <c r="G170" s="13"/>
      <c r="H170" s="13">
        <f t="shared" ca="1" si="17"/>
        <v>2.0965928611265859E+41</v>
      </c>
      <c r="I170" s="14">
        <v>245.7</v>
      </c>
      <c r="J170" s="14">
        <v>7.4</v>
      </c>
      <c r="K170" s="17">
        <f t="shared" ca="1" si="18"/>
        <v>151.37514975094069</v>
      </c>
      <c r="L170" s="14">
        <f t="shared" ca="1" si="19"/>
        <v>162.47584686828816</v>
      </c>
    </row>
    <row r="171" spans="1:12" s="21" customFormat="1" x14ac:dyDescent="0.25">
      <c r="A171" s="21">
        <v>20.18</v>
      </c>
      <c r="B171" s="21">
        <f t="shared" si="20"/>
        <v>20180</v>
      </c>
      <c r="C171" s="14">
        <f t="shared" si="21"/>
        <v>15.523076923076923</v>
      </c>
      <c r="D171" s="13">
        <f t="shared" si="22"/>
        <v>6.2268973564400003E+20</v>
      </c>
      <c r="E171" s="13">
        <f ca="1">FORECAST($C171, OFFSET('De Vaucouleurs Deprojection'!$F$3:$F$126, MATCH($C171, 'De Vaucouleurs Deprojection'!$A$3:$A$126,1)-1,0,2), OFFSET('De Vaucouleurs Deprojection'!$A$3:$A$126, MATCH($C171, 'De Vaucouleurs Deprojection'!$A$3:$A$126,1)-1,0,2))*LCDMTotalBulgeMass</f>
        <v>6.5153234358705228E+40</v>
      </c>
      <c r="F171" s="13">
        <f t="shared" si="16"/>
        <v>1.4517457328136177E+41</v>
      </c>
      <c r="G171" s="13"/>
      <c r="H171" s="13">
        <f t="shared" ca="1" si="17"/>
        <v>2.1032780764006699E+41</v>
      </c>
      <c r="I171" s="14">
        <v>243.7</v>
      </c>
      <c r="J171" s="14">
        <v>6.6</v>
      </c>
      <c r="K171" s="17">
        <f t="shared" ca="1" si="18"/>
        <v>150.14407478344597</v>
      </c>
      <c r="L171" s="14">
        <f t="shared" ca="1" si="19"/>
        <v>200.93459924530413</v>
      </c>
    </row>
    <row r="172" spans="1:12" s="21" customFormat="1" x14ac:dyDescent="0.25">
      <c r="A172" s="21">
        <v>20.56</v>
      </c>
      <c r="B172" s="21">
        <f t="shared" si="20"/>
        <v>20560</v>
      </c>
      <c r="C172" s="14">
        <f t="shared" si="21"/>
        <v>15.815384615384616</v>
      </c>
      <c r="D172" s="13">
        <f t="shared" si="22"/>
        <v>6.3441531044799998E+20</v>
      </c>
      <c r="E172" s="13">
        <f ca="1">FORECAST($C172, OFFSET('De Vaucouleurs Deprojection'!$F$3:$F$126, MATCH($C172, 'De Vaucouleurs Deprojection'!$A$3:$A$126,1)-1,0,2), OFFSET('De Vaucouleurs Deprojection'!$A$3:$A$126, MATCH($C172, 'De Vaucouleurs Deprojection'!$A$3:$A$126,1)-1,0,2))*LCDMTotalBulgeMass</f>
        <v>6.5201605549558151E+40</v>
      </c>
      <c r="F172" s="13">
        <f t="shared" si="16"/>
        <v>1.4573655585388625E+41</v>
      </c>
      <c r="G172" s="13"/>
      <c r="H172" s="13">
        <f t="shared" ca="1" si="17"/>
        <v>2.109381614034444E+41</v>
      </c>
      <c r="I172" s="14">
        <v>245.9</v>
      </c>
      <c r="J172" s="14">
        <v>7.5</v>
      </c>
      <c r="K172" s="17">
        <f t="shared" ca="1" si="18"/>
        <v>148.96575926392691</v>
      </c>
      <c r="L172" s="14">
        <f t="shared" ca="1" si="19"/>
        <v>167.04439159251507</v>
      </c>
    </row>
    <row r="173" spans="1:12" s="21" customFormat="1" x14ac:dyDescent="0.25">
      <c r="A173" s="21">
        <v>20.94</v>
      </c>
      <c r="B173" s="21">
        <f t="shared" si="20"/>
        <v>20940</v>
      </c>
      <c r="C173" s="14">
        <f t="shared" si="21"/>
        <v>16.107692307692307</v>
      </c>
      <c r="D173" s="13">
        <f t="shared" si="22"/>
        <v>6.4614088525200006E+20</v>
      </c>
      <c r="E173" s="13">
        <f ca="1">FORECAST($C173, OFFSET('De Vaucouleurs Deprojection'!$F$3:$F$126, MATCH($C173, 'De Vaucouleurs Deprojection'!$A$3:$A$126,1)-1,0,2), OFFSET('De Vaucouleurs Deprojection'!$A$3:$A$126, MATCH($C173, 'De Vaucouleurs Deprojection'!$A$3:$A$126,1)-1,0,2))*LCDMTotalBulgeMass</f>
        <v>6.5249976740411064E+40</v>
      </c>
      <c r="F173" s="13">
        <f t="shared" si="16"/>
        <v>1.4626060437573998E+41</v>
      </c>
      <c r="G173" s="13"/>
      <c r="H173" s="13">
        <f t="shared" ca="1" si="17"/>
        <v>2.1151058111615105E+41</v>
      </c>
      <c r="I173" s="14">
        <v>242.3</v>
      </c>
      <c r="J173" s="14">
        <v>6.1</v>
      </c>
      <c r="K173" s="17">
        <f t="shared" ca="1" si="18"/>
        <v>147.80806858842755</v>
      </c>
      <c r="L173" s="14">
        <f t="shared" ca="1" si="19"/>
        <v>239.95498795725118</v>
      </c>
    </row>
    <row r="174" spans="1:12" s="21" customFormat="1" x14ac:dyDescent="0.25">
      <c r="A174" s="21">
        <v>21.32</v>
      </c>
      <c r="B174" s="21">
        <f t="shared" si="20"/>
        <v>21320</v>
      </c>
      <c r="C174" s="14">
        <f t="shared" si="21"/>
        <v>16.399999999999999</v>
      </c>
      <c r="D174" s="13">
        <f t="shared" si="22"/>
        <v>6.57866460056E+20</v>
      </c>
      <c r="E174" s="13">
        <f ca="1">FORECAST($C174, OFFSET('De Vaucouleurs Deprojection'!$F$3:$F$126, MATCH($C174, 'De Vaucouleurs Deprojection'!$A$3:$A$126,1)-1,0,2), OFFSET('De Vaucouleurs Deprojection'!$A$3:$A$126, MATCH($C174, 'De Vaucouleurs Deprojection'!$A$3:$A$126,1)-1,0,2))*LCDMTotalBulgeMass</f>
        <v>6.5298347931263987E+40</v>
      </c>
      <c r="F174" s="13">
        <f t="shared" si="16"/>
        <v>1.4674911547695331E+41</v>
      </c>
      <c r="G174" s="13"/>
      <c r="H174" s="13">
        <f t="shared" ca="1" si="17"/>
        <v>2.1204746340821729E+41</v>
      </c>
      <c r="I174" s="14">
        <v>239.2</v>
      </c>
      <c r="J174" s="14">
        <v>6.3</v>
      </c>
      <c r="K174" s="17">
        <f t="shared" ca="1" si="18"/>
        <v>146.67070252605447</v>
      </c>
      <c r="L174" s="14">
        <f t="shared" ca="1" si="19"/>
        <v>215.7135523059184</v>
      </c>
    </row>
    <row r="175" spans="1:12" s="21" customFormat="1" x14ac:dyDescent="0.25">
      <c r="A175" s="21">
        <v>21.7</v>
      </c>
      <c r="B175" s="21">
        <f t="shared" si="20"/>
        <v>21700</v>
      </c>
      <c r="C175" s="14">
        <f t="shared" si="21"/>
        <v>16.692307692307693</v>
      </c>
      <c r="D175" s="13">
        <f t="shared" si="22"/>
        <v>6.6959203485999995E+20</v>
      </c>
      <c r="E175" s="13">
        <f ca="1">FORECAST($C175, OFFSET('De Vaucouleurs Deprojection'!$F$3:$F$126, MATCH($C175, 'De Vaucouleurs Deprojection'!$A$3:$A$126,1)-1,0,2), OFFSET('De Vaucouleurs Deprojection'!$A$3:$A$126, MATCH($C175, 'De Vaucouleurs Deprojection'!$A$3:$A$126,1)-1,0,2))*LCDMTotalBulgeMass</f>
        <v>6.5346719122116909E+40</v>
      </c>
      <c r="F175" s="13">
        <f t="shared" si="16"/>
        <v>1.4720435174502555E+41</v>
      </c>
      <c r="G175" s="13"/>
      <c r="H175" s="13">
        <f t="shared" ca="1" si="17"/>
        <v>2.1255107086714246E+41</v>
      </c>
      <c r="I175" s="14">
        <v>239.5</v>
      </c>
      <c r="J175" s="14">
        <v>4.7</v>
      </c>
      <c r="K175" s="17">
        <f t="shared" ca="1" si="18"/>
        <v>145.55335263091206</v>
      </c>
      <c r="L175" s="14">
        <f t="shared" ca="1" si="19"/>
        <v>399.54606391542586</v>
      </c>
    </row>
    <row r="176" spans="1:12" s="21" customFormat="1" x14ac:dyDescent="0.25">
      <c r="A176" s="21">
        <v>22.08</v>
      </c>
      <c r="B176" s="21">
        <f t="shared" si="20"/>
        <v>22080</v>
      </c>
      <c r="C176" s="14">
        <f t="shared" si="21"/>
        <v>16.984615384615385</v>
      </c>
      <c r="D176" s="13">
        <f t="shared" si="22"/>
        <v>6.813176096639999E+20</v>
      </c>
      <c r="E176" s="13">
        <f ca="1">FORECAST($C176, OFFSET('De Vaucouleurs Deprojection'!$F$3:$F$126, MATCH($C176, 'De Vaucouleurs Deprojection'!$A$3:$A$126,1)-1,0,2), OFFSET('De Vaucouleurs Deprojection'!$A$3:$A$126, MATCH($C176, 'De Vaucouleurs Deprojection'!$A$3:$A$126,1)-1,0,2))*LCDMTotalBulgeMass</f>
        <v>6.5395090312969842E+40</v>
      </c>
      <c r="F176" s="13">
        <f t="shared" si="16"/>
        <v>1.4762844725463053E+41</v>
      </c>
      <c r="G176" s="13"/>
      <c r="H176" s="13">
        <f t="shared" ca="1" si="17"/>
        <v>2.1302353756760037E+41</v>
      </c>
      <c r="I176" s="14">
        <v>236.1</v>
      </c>
      <c r="J176" s="14">
        <v>1.8</v>
      </c>
      <c r="K176" s="17">
        <f t="shared" ca="1" si="18"/>
        <v>144.45570337729006</v>
      </c>
      <c r="L176" s="14">
        <f t="shared" ca="1" si="19"/>
        <v>2592.1842911948274</v>
      </c>
    </row>
    <row r="177" spans="1:12" s="21" customFormat="1" x14ac:dyDescent="0.25">
      <c r="A177" s="21">
        <v>22.46</v>
      </c>
      <c r="B177" s="21">
        <f t="shared" si="20"/>
        <v>22460</v>
      </c>
      <c r="C177" s="14">
        <f t="shared" si="21"/>
        <v>17.276923076923076</v>
      </c>
      <c r="D177" s="13">
        <f t="shared" si="22"/>
        <v>6.9304318446799998E+20</v>
      </c>
      <c r="E177" s="13">
        <f ca="1">FORECAST($C177, OFFSET('De Vaucouleurs Deprojection'!$F$3:$F$126, MATCH($C177, 'De Vaucouleurs Deprojection'!$A$3:$A$126,1)-1,0,2), OFFSET('De Vaucouleurs Deprojection'!$A$3:$A$126, MATCH($C177, 'De Vaucouleurs Deprojection'!$A$3:$A$126,1)-1,0,2))*LCDMTotalBulgeMass</f>
        <v>6.5443461503822764E+40</v>
      </c>
      <c r="F177" s="13">
        <f t="shared" si="16"/>
        <v>1.4802341312082522E+41</v>
      </c>
      <c r="G177" s="13"/>
      <c r="H177" s="13">
        <f t="shared" ca="1" si="17"/>
        <v>2.1346687462464798E+41</v>
      </c>
      <c r="I177" s="14">
        <v>233.8</v>
      </c>
      <c r="J177" s="14">
        <v>1.7</v>
      </c>
      <c r="K177" s="17">
        <f t="shared" ca="1" si="18"/>
        <v>143.37743325921227</v>
      </c>
      <c r="L177" s="14">
        <f t="shared" ca="1" si="19"/>
        <v>2829.1489882326005</v>
      </c>
    </row>
    <row r="178" spans="1:12" s="21" customFormat="1" x14ac:dyDescent="0.25">
      <c r="A178" s="21">
        <v>22.84</v>
      </c>
      <c r="B178" s="21">
        <f t="shared" si="20"/>
        <v>22840</v>
      </c>
      <c r="C178" s="14">
        <f t="shared" si="21"/>
        <v>17.569230769230771</v>
      </c>
      <c r="D178" s="13">
        <f t="shared" si="22"/>
        <v>7.0476875927199993E+20</v>
      </c>
      <c r="E178" s="13">
        <f ca="1">FORECAST($C178, OFFSET('De Vaucouleurs Deprojection'!$F$3:$F$126, MATCH($C178, 'De Vaucouleurs Deprojection'!$A$3:$A$126,1)-1,0,2), OFFSET('De Vaucouleurs Deprojection'!$A$3:$A$126, MATCH($C178, 'De Vaucouleurs Deprojection'!$A$3:$A$126,1)-1,0,2))*LCDMTotalBulgeMass</f>
        <v>6.5491832694675687E+40</v>
      </c>
      <c r="F178" s="13">
        <f t="shared" si="16"/>
        <v>1.4839114303222764E+41</v>
      </c>
      <c r="G178" s="13"/>
      <c r="H178" s="13">
        <f t="shared" ca="1" si="17"/>
        <v>2.138829757269033E+41</v>
      </c>
      <c r="I178" s="14">
        <v>233.1</v>
      </c>
      <c r="J178" s="14">
        <v>3.3</v>
      </c>
      <c r="K178" s="17">
        <f t="shared" ca="1" si="18"/>
        <v>142.3182158455862</v>
      </c>
      <c r="L178" s="14">
        <f t="shared" ca="1" si="19"/>
        <v>756.77982867388232</v>
      </c>
    </row>
    <row r="179" spans="1:12" s="21" customFormat="1" x14ac:dyDescent="0.25">
      <c r="A179" s="21">
        <v>23.22</v>
      </c>
      <c r="B179" s="21">
        <f t="shared" si="20"/>
        <v>23220</v>
      </c>
      <c r="C179" s="14">
        <f t="shared" si="21"/>
        <v>17.861538461538462</v>
      </c>
      <c r="D179" s="13">
        <f t="shared" si="22"/>
        <v>7.1649433407600001E+20</v>
      </c>
      <c r="E179" s="13">
        <f ca="1">FORECAST($C179, OFFSET('De Vaucouleurs Deprojection'!$F$3:$F$126, MATCH($C179, 'De Vaucouleurs Deprojection'!$A$3:$A$126,1)-1,0,2), OFFSET('De Vaucouleurs Deprojection'!$A$3:$A$126, MATCH($C179, 'De Vaucouleurs Deprojection'!$A$3:$A$126,1)-1,0,2))*LCDMTotalBulgeMass</f>
        <v>6.554020388552861E+40</v>
      </c>
      <c r="F179" s="13">
        <f t="shared" si="16"/>
        <v>1.4873341872782583E+41</v>
      </c>
      <c r="G179" s="13"/>
      <c r="H179" s="13">
        <f t="shared" ca="1" si="17"/>
        <v>2.1427362261335445E+41</v>
      </c>
      <c r="I179" s="14">
        <v>230.1</v>
      </c>
      <c r="J179" s="14">
        <v>5.5</v>
      </c>
      <c r="K179" s="17">
        <f t="shared" ca="1" si="18"/>
        <v>141.27772078472142</v>
      </c>
      <c r="L179" s="14">
        <f t="shared" ca="1" si="19"/>
        <v>260.8065218180796</v>
      </c>
    </row>
    <row r="180" spans="1:12" s="21" customFormat="1" x14ac:dyDescent="0.25">
      <c r="A180" s="21">
        <v>23.6</v>
      </c>
      <c r="B180" s="21">
        <f t="shared" si="20"/>
        <v>23600</v>
      </c>
      <c r="C180" s="14">
        <f t="shared" si="21"/>
        <v>18.153846153846153</v>
      </c>
      <c r="D180" s="13">
        <f t="shared" si="22"/>
        <v>7.2821990888000009E+20</v>
      </c>
      <c r="E180" s="13">
        <f ca="1">FORECAST($C180, OFFSET('De Vaucouleurs Deprojection'!$F$3:$F$126, MATCH($C180, 'De Vaucouleurs Deprojection'!$A$3:$A$126,1)-1,0,2), OFFSET('De Vaucouleurs Deprojection'!$A$3:$A$126, MATCH($C180, 'De Vaucouleurs Deprojection'!$A$3:$A$126,1)-1,0,2))*LCDMTotalBulgeMass</f>
        <v>6.5588575076381533E+40</v>
      </c>
      <c r="F180" s="13">
        <f t="shared" si="16"/>
        <v>1.4905191538737106E+41</v>
      </c>
      <c r="G180" s="13"/>
      <c r="H180" s="13">
        <f t="shared" ca="1" si="17"/>
        <v>2.1464049046375258E+41</v>
      </c>
      <c r="I180" s="14">
        <v>232.1</v>
      </c>
      <c r="J180" s="14">
        <v>5</v>
      </c>
      <c r="K180" s="17">
        <f t="shared" ca="1" si="18"/>
        <v>140.255614754015</v>
      </c>
      <c r="L180" s="14">
        <f t="shared" ca="1" si="19"/>
        <v>337.41564404851624</v>
      </c>
    </row>
    <row r="181" spans="1:12" s="21" customFormat="1" x14ac:dyDescent="0.25">
      <c r="A181" s="21">
        <v>23.98</v>
      </c>
      <c r="B181" s="21">
        <f t="shared" si="20"/>
        <v>23980</v>
      </c>
      <c r="C181" s="14">
        <f t="shared" si="21"/>
        <v>18.446153846153845</v>
      </c>
      <c r="D181" s="13">
        <f t="shared" si="22"/>
        <v>7.3994548368400004E+20</v>
      </c>
      <c r="E181" s="13">
        <f ca="1">FORECAST($C181, OFFSET('De Vaucouleurs Deprojection'!$F$3:$F$126, MATCH($C181, 'De Vaucouleurs Deprojection'!$A$3:$A$126,1)-1,0,2), OFFSET('De Vaucouleurs Deprojection'!$A$3:$A$126, MATCH($C181, 'De Vaucouleurs Deprojection'!$A$3:$A$126,1)-1,0,2))*LCDMTotalBulgeMass</f>
        <v>6.5636946267234455E+40</v>
      </c>
      <c r="F181" s="13">
        <f t="shared" si="16"/>
        <v>1.4934820691079287E+41</v>
      </c>
      <c r="G181" s="13"/>
      <c r="H181" s="13">
        <f t="shared" ca="1" si="17"/>
        <v>2.1498515317802734E+41</v>
      </c>
      <c r="I181" s="14">
        <v>228.7</v>
      </c>
      <c r="J181" s="14">
        <v>1.7</v>
      </c>
      <c r="K181" s="17">
        <f t="shared" ca="1" si="18"/>
        <v>139.25156235223182</v>
      </c>
      <c r="L181" s="14">
        <f t="shared" ca="1" si="19"/>
        <v>2768.5200683829316</v>
      </c>
    </row>
    <row r="182" spans="1:12" s="21" customFormat="1" x14ac:dyDescent="0.25">
      <c r="A182" s="21">
        <v>24.36</v>
      </c>
      <c r="B182" s="21">
        <f t="shared" si="20"/>
        <v>24360</v>
      </c>
      <c r="C182" s="14">
        <f t="shared" si="21"/>
        <v>18.738461538461539</v>
      </c>
      <c r="D182" s="13">
        <f t="shared" si="22"/>
        <v>7.5167105848799999E+20</v>
      </c>
      <c r="E182" s="13">
        <f ca="1">FORECAST($C182, OFFSET('De Vaucouleurs Deprojection'!$F$3:$F$126, MATCH($C182, 'De Vaucouleurs Deprojection'!$A$3:$A$126,1)-1,0,2), OFFSET('De Vaucouleurs Deprojection'!$A$3:$A$126, MATCH($C182, 'De Vaucouleurs Deprojection'!$A$3:$A$126,1)-1,0,2))*LCDMTotalBulgeMass</f>
        <v>6.5685317458087378E+40</v>
      </c>
      <c r="F182" s="13">
        <f t="shared" si="16"/>
        <v>1.4962377106684777E+41</v>
      </c>
      <c r="G182" s="13"/>
      <c r="H182" s="13">
        <f t="shared" ca="1" si="17"/>
        <v>2.1530908852493515E+41</v>
      </c>
      <c r="I182" s="14">
        <v>229.1</v>
      </c>
      <c r="J182" s="14">
        <v>1.8</v>
      </c>
      <c r="K182" s="17">
        <f t="shared" ca="1" si="18"/>
        <v>138.26522693310008</v>
      </c>
      <c r="L182" s="14">
        <f t="shared" ca="1" si="19"/>
        <v>2546.5913574429642</v>
      </c>
    </row>
    <row r="183" spans="1:12" s="21" customFormat="1" x14ac:dyDescent="0.25">
      <c r="A183" s="21">
        <v>24.75</v>
      </c>
      <c r="B183" s="21">
        <f t="shared" si="20"/>
        <v>24750</v>
      </c>
      <c r="C183" s="14">
        <f t="shared" si="21"/>
        <v>19.03846153846154</v>
      </c>
      <c r="D183" s="13">
        <f t="shared" si="22"/>
        <v>7.6370520105000003E+20</v>
      </c>
      <c r="E183" s="13">
        <f ca="1">FORECAST($C183, OFFSET('De Vaucouleurs Deprojection'!$F$3:$F$126, MATCH($C183, 'De Vaucouleurs Deprojection'!$A$3:$A$126,1)-1,0,2), OFFSET('De Vaucouleurs Deprojection'!$A$3:$A$126, MATCH($C183, 'De Vaucouleurs Deprojection'!$A$3:$A$126,1)-1,0,2))*LCDMTotalBulgeMass</f>
        <v>6.5734961575015381E+40</v>
      </c>
      <c r="F183" s="13">
        <f t="shared" si="16"/>
        <v>1.4988648808302158E+41</v>
      </c>
      <c r="G183" s="13"/>
      <c r="H183" s="13">
        <f t="shared" ca="1" si="17"/>
        <v>2.1562144965803694E+41</v>
      </c>
      <c r="I183" s="14">
        <v>227.9</v>
      </c>
      <c r="J183" s="14">
        <v>5</v>
      </c>
      <c r="K183" s="17">
        <f t="shared" ca="1" si="18"/>
        <v>137.27100417589904</v>
      </c>
      <c r="L183" s="14">
        <f t="shared" ca="1" si="19"/>
        <v>328.54459536339641</v>
      </c>
    </row>
    <row r="184" spans="1:12" s="21" customFormat="1" x14ac:dyDescent="0.25">
      <c r="A184" s="21">
        <v>25.13</v>
      </c>
      <c r="B184" s="21">
        <f t="shared" si="20"/>
        <v>25130</v>
      </c>
      <c r="C184" s="14">
        <f t="shared" si="21"/>
        <v>19.330769230769231</v>
      </c>
      <c r="D184" s="13">
        <f t="shared" si="22"/>
        <v>7.7543077585399998E+20</v>
      </c>
      <c r="E184" s="13">
        <f ca="1">FORECAST($C184, OFFSET('De Vaucouleurs Deprojection'!$F$3:$F$126, MATCH($C184, 'De Vaucouleurs Deprojection'!$A$3:$A$126,1)-1,0,2), OFFSET('De Vaucouleurs Deprojection'!$A$3:$A$126, MATCH($C184, 'De Vaucouleurs Deprojection'!$A$3:$A$126,1)-1,0,2))*LCDMTotalBulgeMass</f>
        <v>6.5783332765868304E+40</v>
      </c>
      <c r="F184" s="13">
        <f t="shared" si="16"/>
        <v>1.5012421319762877E+41</v>
      </c>
      <c r="G184" s="13"/>
      <c r="H184" s="13">
        <f t="shared" ca="1" si="17"/>
        <v>2.1590754596349708E+41</v>
      </c>
      <c r="I184" s="14">
        <v>226.9</v>
      </c>
      <c r="J184" s="14">
        <v>2</v>
      </c>
      <c r="K184" s="17">
        <f t="shared" ca="1" si="18"/>
        <v>136.31953557559575</v>
      </c>
      <c r="L184" s="14">
        <f t="shared" ca="1" si="19"/>
        <v>2051.2051338351912</v>
      </c>
    </row>
    <row r="185" spans="1:12" s="21" customFormat="1" x14ac:dyDescent="0.25">
      <c r="A185" s="21">
        <v>25.51</v>
      </c>
      <c r="B185" s="21">
        <f t="shared" si="20"/>
        <v>25510</v>
      </c>
      <c r="C185" s="14">
        <f t="shared" si="21"/>
        <v>19.623076923076923</v>
      </c>
      <c r="D185" s="13">
        <f t="shared" si="22"/>
        <v>7.8715635065800006E+20</v>
      </c>
      <c r="E185" s="13">
        <f ca="1">FORECAST($C185, OFFSET('De Vaucouleurs Deprojection'!$F$3:$F$126, MATCH($C185, 'De Vaucouleurs Deprojection'!$A$3:$A$126,1)-1,0,2), OFFSET('De Vaucouleurs Deprojection'!$A$3:$A$126, MATCH($C185, 'De Vaucouleurs Deprojection'!$A$3:$A$126,1)-1,0,2))*LCDMTotalBulgeMass</f>
        <v>6.5831703956721227E+40</v>
      </c>
      <c r="F185" s="13">
        <f t="shared" ref="F185:F218" si="23">2*PI()*LCDMDiskSurfaceDensity*LCDMScaleLength*(LCDMScaleLength-EXP(-RadiusPc/LCDMScaleLength)*(RadiusPc+LCDMScaleLength))*SolarMass</f>
        <v>1.5034514769674324E+41</v>
      </c>
      <c r="G185" s="13"/>
      <c r="H185" s="13">
        <f t="shared" ref="H185:H218" ca="1" si="24">BulgeMass+DiskMass+HaloMass</f>
        <v>2.1617685165346446E+41</v>
      </c>
      <c r="I185" s="14">
        <v>225.1</v>
      </c>
      <c r="J185" s="14">
        <v>1.6</v>
      </c>
      <c r="K185" s="17">
        <f t="shared" ref="K185:K218" ca="1" si="25">SQRT(TotalMass*GravitationalConstant/RadiusKm)/km</f>
        <v>135.38476518135408</v>
      </c>
      <c r="L185" s="14">
        <f t="shared" ref="L185:L218" ca="1" si="26">(ObservedVelocity-ModelVelocity)^2/(VelocityError)^2</f>
        <v>3144.0716244393648</v>
      </c>
    </row>
    <row r="186" spans="1:12" s="21" customFormat="1" x14ac:dyDescent="0.25">
      <c r="A186" s="21">
        <v>25.89</v>
      </c>
      <c r="B186" s="21">
        <f t="shared" ref="B186:B218" si="27">A186*1000</f>
        <v>25890</v>
      </c>
      <c r="C186" s="14">
        <f t="shared" ref="C186:C218" si="28">B186/LCDMBulgeEffectiveRadius</f>
        <v>19.915384615384614</v>
      </c>
      <c r="D186" s="13">
        <f t="shared" ref="D186:D218" si="29">A186*kpc</f>
        <v>7.9888192546200001E+20</v>
      </c>
      <c r="E186" s="13">
        <f ca="1">FORECAST($C186, OFFSET('De Vaucouleurs Deprojection'!$F$3:$F$126, MATCH($C186, 'De Vaucouleurs Deprojection'!$A$3:$A$126,1)-1,0,2), OFFSET('De Vaucouleurs Deprojection'!$A$3:$A$126, MATCH($C186, 'De Vaucouleurs Deprojection'!$A$3:$A$126,1)-1,0,2))*LCDMTotalBulgeMass</f>
        <v>6.5880075147574149E+40</v>
      </c>
      <c r="F186" s="13">
        <f t="shared" si="23"/>
        <v>1.5055043124983981E+41</v>
      </c>
      <c r="G186" s="13"/>
      <c r="H186" s="13">
        <f t="shared" ca="1" si="24"/>
        <v>2.1643050639741395E+41</v>
      </c>
      <c r="I186" s="14">
        <v>225.4</v>
      </c>
      <c r="J186" s="14">
        <v>1.8</v>
      </c>
      <c r="K186" s="17">
        <f t="shared" ca="1" si="25"/>
        <v>134.46635858312027</v>
      </c>
      <c r="L186" s="14">
        <f t="shared" ca="1" si="26"/>
        <v>2552.1380065844646</v>
      </c>
    </row>
    <row r="187" spans="1:12" s="21" customFormat="1" x14ac:dyDescent="0.25">
      <c r="A187" s="21">
        <v>26.27</v>
      </c>
      <c r="B187" s="21">
        <f t="shared" si="27"/>
        <v>26270</v>
      </c>
      <c r="C187" s="14">
        <f t="shared" si="28"/>
        <v>20.207692307692309</v>
      </c>
      <c r="D187" s="13">
        <f t="shared" si="29"/>
        <v>8.1060750026599996E+20</v>
      </c>
      <c r="E187" s="13">
        <f ca="1">FORECAST($C187, OFFSET('De Vaucouleurs Deprojection'!$F$3:$F$126, MATCH($C187, 'De Vaucouleurs Deprojection'!$A$3:$A$126,1)-1,0,2), OFFSET('De Vaucouleurs Deprojection'!$A$3:$A$126, MATCH($C187, 'De Vaucouleurs Deprojection'!$A$3:$A$126,1)-1,0,2))*LCDMTotalBulgeMass</f>
        <v>6.5909623895187681E+40</v>
      </c>
      <c r="F187" s="13">
        <f t="shared" si="23"/>
        <v>1.5074113085610607E+41</v>
      </c>
      <c r="G187" s="13"/>
      <c r="H187" s="13">
        <f t="shared" ca="1" si="24"/>
        <v>2.1665075475129376E+41</v>
      </c>
      <c r="I187" s="14">
        <v>230.3</v>
      </c>
      <c r="J187" s="14">
        <v>2</v>
      </c>
      <c r="K187" s="17">
        <f t="shared" ca="1" si="25"/>
        <v>133.55818185523904</v>
      </c>
      <c r="L187" s="14">
        <f t="shared" ca="1" si="26"/>
        <v>2339.7448444885008</v>
      </c>
    </row>
    <row r="188" spans="1:12" s="21" customFormat="1" x14ac:dyDescent="0.25">
      <c r="A188" s="21">
        <v>26.65</v>
      </c>
      <c r="B188" s="21">
        <f t="shared" si="27"/>
        <v>26650</v>
      </c>
      <c r="C188" s="14">
        <f t="shared" si="28"/>
        <v>20.5</v>
      </c>
      <c r="D188" s="13">
        <f t="shared" si="29"/>
        <v>8.2233307506999991E+20</v>
      </c>
      <c r="E188" s="13">
        <f ca="1">FORECAST($C188, OFFSET('De Vaucouleurs Deprojection'!$F$3:$F$126, MATCH($C188, 'De Vaucouleurs Deprojection'!$A$3:$A$126,1)-1,0,2), OFFSET('De Vaucouleurs Deprojection'!$A$3:$A$126, MATCH($C188, 'De Vaucouleurs Deprojection'!$A$3:$A$126,1)-1,0,2))*LCDMTotalBulgeMass</f>
        <v>6.5931504239999984E+40</v>
      </c>
      <c r="F188" s="13">
        <f t="shared" si="23"/>
        <v>1.5091824498441683E+41</v>
      </c>
      <c r="G188" s="13"/>
      <c r="H188" s="13">
        <f t="shared" ca="1" si="24"/>
        <v>2.1684974922441683E+41</v>
      </c>
      <c r="I188" s="14">
        <v>229</v>
      </c>
      <c r="J188" s="14">
        <v>2.2999999999999998</v>
      </c>
      <c r="K188" s="17">
        <f t="shared" ca="1" si="25"/>
        <v>132.66344992699919</v>
      </c>
      <c r="L188" s="14">
        <f t="shared" ca="1" si="26"/>
        <v>1754.3914706933447</v>
      </c>
    </row>
    <row r="189" spans="1:12" s="21" customFormat="1" x14ac:dyDescent="0.25">
      <c r="A189" s="21">
        <v>27.03</v>
      </c>
      <c r="B189" s="21">
        <f t="shared" si="27"/>
        <v>27030</v>
      </c>
      <c r="C189" s="14">
        <f t="shared" si="28"/>
        <v>20.792307692307691</v>
      </c>
      <c r="D189" s="13">
        <f t="shared" si="29"/>
        <v>8.3405864987399999E+20</v>
      </c>
      <c r="E189" s="13">
        <f ca="1">FORECAST($C189, OFFSET('De Vaucouleurs Deprojection'!$F$3:$F$126, MATCH($C189, 'De Vaucouleurs Deprojection'!$A$3:$A$126,1)-1,0,2), OFFSET('De Vaucouleurs Deprojection'!$A$3:$A$126, MATCH($C189, 'De Vaucouleurs Deprojection'!$A$3:$A$126,1)-1,0,2))*LCDMTotalBulgeMass</f>
        <v>6.5953384584812296E+40</v>
      </c>
      <c r="F189" s="13">
        <f t="shared" si="23"/>
        <v>1.5108270753285645E+41</v>
      </c>
      <c r="G189" s="13"/>
      <c r="H189" s="13">
        <f t="shared" ca="1" si="24"/>
        <v>2.1703609211766875E+41</v>
      </c>
      <c r="I189" s="14">
        <v>229.9</v>
      </c>
      <c r="J189" s="14">
        <v>4.8</v>
      </c>
      <c r="K189" s="17">
        <f t="shared" ca="1" si="25"/>
        <v>131.7842135637739</v>
      </c>
      <c r="L189" s="14">
        <f t="shared" ca="1" si="26"/>
        <v>417.8258484374623</v>
      </c>
    </row>
    <row r="190" spans="1:12" s="21" customFormat="1" x14ac:dyDescent="0.25">
      <c r="A190" s="21">
        <v>27.41</v>
      </c>
      <c r="B190" s="21">
        <f t="shared" si="27"/>
        <v>27410</v>
      </c>
      <c r="C190" s="14">
        <f t="shared" si="28"/>
        <v>21.084615384615386</v>
      </c>
      <c r="D190" s="13">
        <f t="shared" si="29"/>
        <v>8.4578422467800007E+20</v>
      </c>
      <c r="E190" s="13">
        <f ca="1">FORECAST($C190, OFFSET('De Vaucouleurs Deprojection'!$F$3:$F$126, MATCH($C190, 'De Vaucouleurs Deprojection'!$A$3:$A$126,1)-1,0,2), OFFSET('De Vaucouleurs Deprojection'!$A$3:$A$126, MATCH($C190, 'De Vaucouleurs Deprojection'!$A$3:$A$126,1)-1,0,2))*LCDMTotalBulgeMass</f>
        <v>6.5975264929624599E+40</v>
      </c>
      <c r="F190" s="13">
        <f t="shared" si="23"/>
        <v>1.5123539160869838E+41</v>
      </c>
      <c r="G190" s="13"/>
      <c r="H190" s="13">
        <f t="shared" ca="1" si="24"/>
        <v>2.1721065653832297E+41</v>
      </c>
      <c r="I190" s="14">
        <v>230.1</v>
      </c>
      <c r="J190" s="14">
        <v>6.6</v>
      </c>
      <c r="K190" s="17">
        <f t="shared" ca="1" si="25"/>
        <v>130.92014508482634</v>
      </c>
      <c r="L190" s="14">
        <f t="shared" ca="1" si="26"/>
        <v>225.81826494478642</v>
      </c>
    </row>
    <row r="191" spans="1:12" s="21" customFormat="1" x14ac:dyDescent="0.25">
      <c r="A191" s="21">
        <v>27.79</v>
      </c>
      <c r="B191" s="21">
        <f t="shared" si="27"/>
        <v>27790</v>
      </c>
      <c r="C191" s="14">
        <f t="shared" si="28"/>
        <v>21.376923076923077</v>
      </c>
      <c r="D191" s="13">
        <f t="shared" si="29"/>
        <v>8.5750979948200002E+20</v>
      </c>
      <c r="E191" s="13">
        <f ca="1">FORECAST($C191, OFFSET('De Vaucouleurs Deprojection'!$F$3:$F$126, MATCH($C191, 'De Vaucouleurs Deprojection'!$A$3:$A$126,1)-1,0,2), OFFSET('De Vaucouleurs Deprojection'!$A$3:$A$126, MATCH($C191, 'De Vaucouleurs Deprojection'!$A$3:$A$126,1)-1,0,2))*LCDMTotalBulgeMass</f>
        <v>6.5997145274436911E+40</v>
      </c>
      <c r="F191" s="13">
        <f t="shared" si="23"/>
        <v>1.5137711313088764E+41</v>
      </c>
      <c r="G191" s="13"/>
      <c r="H191" s="13">
        <f t="shared" ca="1" si="24"/>
        <v>2.1737425840532454E+41</v>
      </c>
      <c r="I191" s="14">
        <v>229.8</v>
      </c>
      <c r="J191" s="14">
        <v>3</v>
      </c>
      <c r="K191" s="17">
        <f t="shared" ca="1" si="25"/>
        <v>130.07092083589504</v>
      </c>
      <c r="L191" s="14">
        <f t="shared" ca="1" si="26"/>
        <v>1105.0988034355908</v>
      </c>
    </row>
    <row r="192" spans="1:12" s="21" customFormat="1" x14ac:dyDescent="0.25">
      <c r="A192" s="21">
        <v>28.17</v>
      </c>
      <c r="B192" s="21">
        <f t="shared" si="27"/>
        <v>28170</v>
      </c>
      <c r="C192" s="14">
        <f t="shared" si="28"/>
        <v>21.669230769230769</v>
      </c>
      <c r="D192" s="13">
        <f t="shared" si="29"/>
        <v>8.692353742860001E+20</v>
      </c>
      <c r="E192" s="13">
        <f ca="1">FORECAST($C192, OFFSET('De Vaucouleurs Deprojection'!$F$3:$F$126, MATCH($C192, 'De Vaucouleurs Deprojection'!$A$3:$A$126,1)-1,0,2), OFFSET('De Vaucouleurs Deprojection'!$A$3:$A$126, MATCH($C192, 'De Vaucouleurs Deprojection'!$A$3:$A$126,1)-1,0,2))*LCDMTotalBulgeMass</f>
        <v>6.6019025619249224E+40</v>
      </c>
      <c r="F192" s="13">
        <f t="shared" si="23"/>
        <v>1.5150863425801052E+41</v>
      </c>
      <c r="G192" s="13"/>
      <c r="H192" s="13">
        <f t="shared" ca="1" si="24"/>
        <v>2.1752765987725973E+41</v>
      </c>
      <c r="I192" s="14">
        <v>230.4</v>
      </c>
      <c r="J192" s="14">
        <v>5.2</v>
      </c>
      <c r="K192" s="17">
        <f t="shared" ca="1" si="25"/>
        <v>129.23622148810074</v>
      </c>
      <c r="L192" s="14">
        <f t="shared" ca="1" si="26"/>
        <v>378.48040247058469</v>
      </c>
    </row>
    <row r="193" spans="1:12" s="21" customFormat="1" x14ac:dyDescent="0.25">
      <c r="A193" s="21">
        <v>28.56</v>
      </c>
      <c r="B193" s="21">
        <f t="shared" si="27"/>
        <v>28560</v>
      </c>
      <c r="C193" s="14">
        <f t="shared" si="28"/>
        <v>21.969230769230769</v>
      </c>
      <c r="D193" s="13">
        <f t="shared" si="29"/>
        <v>8.8126951684800001E+20</v>
      </c>
      <c r="E193" s="13">
        <f ca="1">FORECAST($C193, OFFSET('De Vaucouleurs Deprojection'!$F$3:$F$126, MATCH($C193, 'De Vaucouleurs Deprojection'!$A$3:$A$126,1)-1,0,2), OFFSET('De Vaucouleurs Deprojection'!$A$3:$A$126, MATCH($C193, 'De Vaucouleurs Deprojection'!$A$3:$A$126,1)-1,0,2))*LCDMTotalBulgeMass</f>
        <v>6.6041481762609215E+40</v>
      </c>
      <c r="F193" s="13">
        <f t="shared" si="23"/>
        <v>1.5163375604668274E+41</v>
      </c>
      <c r="G193" s="13"/>
      <c r="H193" s="13">
        <f t="shared" ca="1" si="24"/>
        <v>2.1767523780929196E+41</v>
      </c>
      <c r="I193" s="14">
        <v>230.9</v>
      </c>
      <c r="J193" s="14">
        <v>2.9</v>
      </c>
      <c r="K193" s="17">
        <f t="shared" ca="1" si="25"/>
        <v>128.39432953748394</v>
      </c>
      <c r="L193" s="14">
        <f t="shared" ca="1" si="26"/>
        <v>1249.3950626599215</v>
      </c>
    </row>
    <row r="194" spans="1:12" s="21" customFormat="1" x14ac:dyDescent="0.25">
      <c r="A194" s="21">
        <v>28.94</v>
      </c>
      <c r="B194" s="21">
        <f t="shared" si="27"/>
        <v>28940</v>
      </c>
      <c r="C194" s="14">
        <f t="shared" si="28"/>
        <v>22.261538461538461</v>
      </c>
      <c r="D194" s="13">
        <f t="shared" si="29"/>
        <v>8.9299509165200009E+20</v>
      </c>
      <c r="E194" s="13">
        <f ca="1">FORECAST($C194, OFFSET('De Vaucouleurs Deprojection'!$F$3:$F$126, MATCH($C194, 'De Vaucouleurs Deprojection'!$A$3:$A$126,1)-1,0,2), OFFSET('De Vaucouleurs Deprojection'!$A$3:$A$126, MATCH($C194, 'De Vaucouleurs Deprojection'!$A$3:$A$126,1)-1,0,2))*LCDMTotalBulgeMass</f>
        <v>6.6063362107421527E+40</v>
      </c>
      <c r="F194" s="13">
        <f t="shared" si="23"/>
        <v>1.5174674027204639E+41</v>
      </c>
      <c r="G194" s="13"/>
      <c r="H194" s="13">
        <f t="shared" ca="1" si="24"/>
        <v>2.1781010237946793E+41</v>
      </c>
      <c r="I194" s="14">
        <v>229.8</v>
      </c>
      <c r="J194" s="14">
        <v>2.1</v>
      </c>
      <c r="K194" s="17">
        <f t="shared" ca="1" si="25"/>
        <v>127.58810223770648</v>
      </c>
      <c r="L194" s="14">
        <f t="shared" ca="1" si="26"/>
        <v>2368.9959283831167</v>
      </c>
    </row>
    <row r="195" spans="1:12" s="21" customFormat="1" x14ac:dyDescent="0.25">
      <c r="A195" s="21">
        <v>29.32</v>
      </c>
      <c r="B195" s="21">
        <f t="shared" si="27"/>
        <v>29320</v>
      </c>
      <c r="C195" s="14">
        <f t="shared" si="28"/>
        <v>22.553846153846155</v>
      </c>
      <c r="D195" s="13">
        <f t="shared" si="29"/>
        <v>9.0472066645600004E+20</v>
      </c>
      <c r="E195" s="13">
        <f ca="1">FORECAST($C195, OFFSET('De Vaucouleurs Deprojection'!$F$3:$F$126, MATCH($C195, 'De Vaucouleurs Deprojection'!$A$3:$A$126,1)-1,0,2), OFFSET('De Vaucouleurs Deprojection'!$A$3:$A$126, MATCH($C195, 'De Vaucouleurs Deprojection'!$A$3:$A$126,1)-1,0,2))*LCDMTotalBulgeMass</f>
        <v>6.6085242452233839E+40</v>
      </c>
      <c r="F195" s="13">
        <f t="shared" si="23"/>
        <v>1.5185153549526163E+41</v>
      </c>
      <c r="G195" s="13"/>
      <c r="H195" s="13">
        <f t="shared" ca="1" si="24"/>
        <v>2.1793677794749546E+41</v>
      </c>
      <c r="I195" s="14">
        <v>228.8</v>
      </c>
      <c r="J195" s="14">
        <v>1.8</v>
      </c>
      <c r="K195" s="17">
        <f t="shared" ca="1" si="25"/>
        <v>126.7954622990209</v>
      </c>
      <c r="L195" s="14">
        <f t="shared" ca="1" si="26"/>
        <v>3211.3968245649594</v>
      </c>
    </row>
    <row r="196" spans="1:12" s="21" customFormat="1" x14ac:dyDescent="0.25">
      <c r="A196" s="21">
        <v>29.7</v>
      </c>
      <c r="B196" s="21">
        <f t="shared" si="27"/>
        <v>29700</v>
      </c>
      <c r="C196" s="14">
        <f t="shared" si="28"/>
        <v>22.846153846153847</v>
      </c>
      <c r="D196" s="13">
        <f t="shared" si="29"/>
        <v>9.1644624125999999E+20</v>
      </c>
      <c r="E196" s="13">
        <f ca="1">FORECAST($C196, OFFSET('De Vaucouleurs Deprojection'!$F$3:$F$126, MATCH($C196, 'De Vaucouleurs Deprojection'!$A$3:$A$126,1)-1,0,2), OFFSET('De Vaucouleurs Deprojection'!$A$3:$A$126, MATCH($C196, 'De Vaucouleurs Deprojection'!$A$3:$A$126,1)-1,0,2))*LCDMTotalBulgeMass</f>
        <v>6.6107122797046132E+40</v>
      </c>
      <c r="F196" s="13">
        <f t="shared" si="23"/>
        <v>1.5194871870457164E+41</v>
      </c>
      <c r="G196" s="13"/>
      <c r="H196" s="13">
        <f t="shared" ca="1" si="24"/>
        <v>2.1805584150161778E+41</v>
      </c>
      <c r="I196" s="14">
        <v>238.3</v>
      </c>
      <c r="J196" s="14">
        <v>3.3</v>
      </c>
      <c r="K196" s="17">
        <f t="shared" ca="1" si="25"/>
        <v>126.01611011804631</v>
      </c>
      <c r="L196" s="14">
        <f t="shared" ca="1" si="26"/>
        <v>1157.7292862279803</v>
      </c>
    </row>
    <row r="197" spans="1:12" s="21" customFormat="1" x14ac:dyDescent="0.25">
      <c r="A197" s="21">
        <v>30.08</v>
      </c>
      <c r="B197" s="21">
        <f t="shared" si="27"/>
        <v>30080</v>
      </c>
      <c r="C197" s="14">
        <f t="shared" si="28"/>
        <v>23.138461538461538</v>
      </c>
      <c r="D197" s="13">
        <f t="shared" si="29"/>
        <v>9.2817181606399993E+20</v>
      </c>
      <c r="E197" s="13">
        <f ca="1">FORECAST($C197, OFFSET('De Vaucouleurs Deprojection'!$F$3:$F$126, MATCH($C197, 'De Vaucouleurs Deprojection'!$A$3:$A$126,1)-1,0,2), OFFSET('De Vaucouleurs Deprojection'!$A$3:$A$126, MATCH($C197, 'De Vaucouleurs Deprojection'!$A$3:$A$126,1)-1,0,2))*LCDMTotalBulgeMass</f>
        <v>6.6129003141858445E+40</v>
      </c>
      <c r="F197" s="13">
        <f t="shared" si="23"/>
        <v>1.520388278671342E+41</v>
      </c>
      <c r="G197" s="13"/>
      <c r="H197" s="13">
        <f t="shared" ca="1" si="24"/>
        <v>2.1816783100899265E+41</v>
      </c>
      <c r="I197" s="14">
        <v>243.6</v>
      </c>
      <c r="J197" s="14">
        <v>1.4</v>
      </c>
      <c r="K197" s="17">
        <f t="shared" ca="1" si="25"/>
        <v>125.2497514075492</v>
      </c>
      <c r="L197" s="14">
        <f t="shared" ca="1" si="26"/>
        <v>7146.3170111708696</v>
      </c>
    </row>
    <row r="198" spans="1:12" s="21" customFormat="1" x14ac:dyDescent="0.25">
      <c r="A198" s="21">
        <v>30.46</v>
      </c>
      <c r="B198" s="21">
        <f t="shared" si="27"/>
        <v>30460</v>
      </c>
      <c r="C198" s="14">
        <f t="shared" si="28"/>
        <v>23.430769230769229</v>
      </c>
      <c r="D198" s="13">
        <f t="shared" si="29"/>
        <v>9.3989739086800001E+20</v>
      </c>
      <c r="E198" s="13">
        <f ca="1">FORECAST($C198, OFFSET('De Vaucouleurs Deprojection'!$F$3:$F$126, MATCH($C198, 'De Vaucouleurs Deprojection'!$A$3:$A$126,1)-1,0,2), OFFSET('De Vaucouleurs Deprojection'!$A$3:$A$126, MATCH($C198, 'De Vaucouleurs Deprojection'!$A$3:$A$126,1)-1,0,2))*LCDMTotalBulgeMass</f>
        <v>6.6150883486670747E+40</v>
      </c>
      <c r="F198" s="13">
        <f t="shared" si="23"/>
        <v>1.5212236440218756E+41</v>
      </c>
      <c r="G198" s="13"/>
      <c r="H198" s="13">
        <f t="shared" ca="1" si="24"/>
        <v>2.1827324788885831E+41</v>
      </c>
      <c r="I198" s="14">
        <v>247.3</v>
      </c>
      <c r="J198" s="14">
        <v>3.1</v>
      </c>
      <c r="K198" s="17">
        <f t="shared" ca="1" si="25"/>
        <v>124.49609730783092</v>
      </c>
      <c r="L198" s="14">
        <f t="shared" ca="1" si="26"/>
        <v>1569.2818435408672</v>
      </c>
    </row>
    <row r="199" spans="1:12" s="21" customFormat="1" x14ac:dyDescent="0.25">
      <c r="A199" s="21">
        <v>30.84</v>
      </c>
      <c r="B199" s="21">
        <f t="shared" si="27"/>
        <v>30840</v>
      </c>
      <c r="C199" s="14">
        <f t="shared" si="28"/>
        <v>23.723076923076924</v>
      </c>
      <c r="D199" s="13">
        <f t="shared" si="29"/>
        <v>9.5162296567199996E+20</v>
      </c>
      <c r="E199" s="13">
        <f ca="1">FORECAST($C199, OFFSET('De Vaucouleurs Deprojection'!$F$3:$F$126, MATCH($C199, 'De Vaucouleurs Deprojection'!$A$3:$A$126,1)-1,0,2), OFFSET('De Vaucouleurs Deprojection'!$A$3:$A$126, MATCH($C199, 'De Vaucouleurs Deprojection'!$A$3:$A$126,1)-1,0,2))*LCDMTotalBulgeMass</f>
        <v>6.617276383148306E+40</v>
      </c>
      <c r="F199" s="13">
        <f t="shared" si="23"/>
        <v>1.5219979551500311E+41</v>
      </c>
      <c r="G199" s="13"/>
      <c r="H199" s="13">
        <f t="shared" ca="1" si="24"/>
        <v>2.1837255934648617E+41</v>
      </c>
      <c r="I199" s="14">
        <v>247.8</v>
      </c>
      <c r="J199" s="14">
        <v>1.3</v>
      </c>
      <c r="K199" s="17">
        <f t="shared" ca="1" si="25"/>
        <v>123.75486447462244</v>
      </c>
      <c r="L199" s="14">
        <f t="shared" ca="1" si="26"/>
        <v>9104.8494955676269</v>
      </c>
    </row>
    <row r="200" spans="1:12" s="21" customFormat="1" x14ac:dyDescent="0.25">
      <c r="A200" s="21">
        <v>31.22</v>
      </c>
      <c r="B200" s="21">
        <f t="shared" si="27"/>
        <v>31220</v>
      </c>
      <c r="C200" s="14">
        <f t="shared" si="28"/>
        <v>24.015384615384615</v>
      </c>
      <c r="D200" s="13">
        <f t="shared" si="29"/>
        <v>9.6334854047599991E+20</v>
      </c>
      <c r="E200" s="13">
        <f ca="1">FORECAST($C200, OFFSET('De Vaucouleurs Deprojection'!$F$3:$F$126, MATCH($C200, 'De Vaucouleurs Deprojection'!$A$3:$A$126,1)-1,0,2), OFFSET('De Vaucouleurs Deprojection'!$A$3:$A$126, MATCH($C200, 'De Vaucouleurs Deprojection'!$A$3:$A$126,1)-1,0,2))*LCDMTotalBulgeMass</f>
        <v>6.6194644176295362E+40</v>
      </c>
      <c r="F200" s="13">
        <f t="shared" si="23"/>
        <v>1.52271556397482E+41</v>
      </c>
      <c r="G200" s="13"/>
      <c r="H200" s="13">
        <f t="shared" ca="1" si="24"/>
        <v>2.1846620057377736E+41</v>
      </c>
      <c r="I200" s="14">
        <v>248.4</v>
      </c>
      <c r="J200" s="14">
        <v>2</v>
      </c>
      <c r="K200" s="17">
        <f t="shared" ca="1" si="25"/>
        <v>123.02577514541657</v>
      </c>
      <c r="L200" s="14">
        <f t="shared" ca="1" si="26"/>
        <v>3929.6740644719116</v>
      </c>
    </row>
    <row r="201" spans="1:12" s="21" customFormat="1" x14ac:dyDescent="0.25">
      <c r="A201" s="21">
        <v>31.61</v>
      </c>
      <c r="B201" s="21">
        <f t="shared" si="27"/>
        <v>31610</v>
      </c>
      <c r="C201" s="14">
        <f t="shared" si="28"/>
        <v>24.315384615384616</v>
      </c>
      <c r="D201" s="13">
        <f t="shared" si="29"/>
        <v>9.7538268303799996E+20</v>
      </c>
      <c r="E201" s="13">
        <f ca="1">FORECAST($C201, OFFSET('De Vaucouleurs Deprojection'!$F$3:$F$126, MATCH($C201, 'De Vaucouleurs Deprojection'!$A$3:$A$126,1)-1,0,2), OFFSET('De Vaucouleurs Deprojection'!$A$3:$A$126, MATCH($C201, 'De Vaucouleurs Deprojection'!$A$3:$A$126,1)-1,0,2))*LCDMTotalBulgeMass</f>
        <v>6.6217100319655363E+40</v>
      </c>
      <c r="F201" s="13">
        <f t="shared" si="23"/>
        <v>1.5233973459510021E+41</v>
      </c>
      <c r="G201" s="13"/>
      <c r="H201" s="13">
        <f t="shared" ca="1" si="24"/>
        <v>2.1855683491475558E+41</v>
      </c>
      <c r="I201" s="14">
        <v>248.1</v>
      </c>
      <c r="J201" s="14">
        <v>1.5</v>
      </c>
      <c r="K201" s="17">
        <f t="shared" ca="1" si="25"/>
        <v>122.28984089888203</v>
      </c>
      <c r="L201" s="14">
        <f t="shared" ca="1" si="26"/>
        <v>7034.753836910495</v>
      </c>
    </row>
    <row r="202" spans="1:12" s="21" customFormat="1" x14ac:dyDescent="0.25">
      <c r="A202" s="21">
        <v>31.99</v>
      </c>
      <c r="B202" s="21">
        <f t="shared" si="27"/>
        <v>31990</v>
      </c>
      <c r="C202" s="14">
        <f t="shared" si="28"/>
        <v>24.607692307692307</v>
      </c>
      <c r="D202" s="13">
        <f t="shared" si="29"/>
        <v>9.871082578419999E+20</v>
      </c>
      <c r="E202" s="13">
        <f ca="1">FORECAST($C202, OFFSET('De Vaucouleurs Deprojection'!$F$3:$F$126, MATCH($C202, 'De Vaucouleurs Deprojection'!$A$3:$A$126,1)-1,0,2), OFFSET('De Vaucouleurs Deprojection'!$A$3:$A$126, MATCH($C202, 'De Vaucouleurs Deprojection'!$A$3:$A$126,1)-1,0,2))*LCDMTotalBulgeMass</f>
        <v>6.6238980664467676E+40</v>
      </c>
      <c r="F202" s="13">
        <f t="shared" si="23"/>
        <v>1.5240121901100903E+41</v>
      </c>
      <c r="G202" s="13"/>
      <c r="H202" s="13">
        <f t="shared" ca="1" si="24"/>
        <v>2.1864019967547672E+41</v>
      </c>
      <c r="I202" s="14">
        <v>244.5</v>
      </c>
      <c r="J202" s="14">
        <v>1.6</v>
      </c>
      <c r="K202" s="17">
        <f t="shared" ca="1" si="25"/>
        <v>121.58452967727985</v>
      </c>
      <c r="L202" s="14">
        <f t="shared" ca="1" si="26"/>
        <v>5901.6456424435528</v>
      </c>
    </row>
    <row r="203" spans="1:12" s="21" customFormat="1" x14ac:dyDescent="0.25">
      <c r="A203" s="21">
        <v>32.369999999999997</v>
      </c>
      <c r="B203" s="21">
        <f t="shared" si="27"/>
        <v>32369.999999999996</v>
      </c>
      <c r="C203" s="14">
        <f t="shared" si="28"/>
        <v>24.9</v>
      </c>
      <c r="D203" s="13">
        <f t="shared" si="29"/>
        <v>9.9883383264599998E+20</v>
      </c>
      <c r="E203" s="13">
        <f ca="1">FORECAST($C203, OFFSET('De Vaucouleurs Deprojection'!$F$3:$F$126, MATCH($C203, 'De Vaucouleurs Deprojection'!$A$3:$A$126,1)-1,0,2), OFFSET('De Vaucouleurs Deprojection'!$A$3:$A$126, MATCH($C203, 'De Vaucouleurs Deprojection'!$A$3:$A$126,1)-1,0,2))*LCDMTotalBulgeMass</f>
        <v>6.6260861009279978E+40</v>
      </c>
      <c r="F203" s="13">
        <f t="shared" si="23"/>
        <v>1.5245817572300961E+41</v>
      </c>
      <c r="G203" s="13"/>
      <c r="H203" s="13">
        <f t="shared" ca="1" si="24"/>
        <v>2.1871903673228958E+41</v>
      </c>
      <c r="I203" s="14">
        <v>244.4</v>
      </c>
      <c r="J203" s="14">
        <v>3</v>
      </c>
      <c r="K203" s="17">
        <f t="shared" ca="1" si="25"/>
        <v>120.89055575356724</v>
      </c>
      <c r="L203" s="14">
        <f t="shared" ca="1" si="26"/>
        <v>1694.9536464514092</v>
      </c>
    </row>
    <row r="204" spans="1:12" s="21" customFormat="1" x14ac:dyDescent="0.25">
      <c r="A204" s="21">
        <v>32.75</v>
      </c>
      <c r="B204" s="21">
        <f t="shared" si="27"/>
        <v>32750</v>
      </c>
      <c r="C204" s="14">
        <f t="shared" si="28"/>
        <v>25.192307692307693</v>
      </c>
      <c r="D204" s="13">
        <f t="shared" si="29"/>
        <v>1.0105594074500001E+21</v>
      </c>
      <c r="E204" s="13">
        <f ca="1">FORECAST($C204, OFFSET('De Vaucouleurs Deprojection'!$F$3:$F$126, MATCH($C204, 'De Vaucouleurs Deprojection'!$A$3:$A$126,1)-1,0,2), OFFSET('De Vaucouleurs Deprojection'!$A$3:$A$126, MATCH($C204, 'De Vaucouleurs Deprojection'!$A$3:$A$126,1)-1,0,2))*LCDMTotalBulgeMass</f>
        <v>6.6277163305661529E+40</v>
      </c>
      <c r="F204" s="13">
        <f t="shared" si="23"/>
        <v>1.525109307919897E+41</v>
      </c>
      <c r="G204" s="13"/>
      <c r="H204" s="13">
        <f t="shared" ca="1" si="24"/>
        <v>2.1878809409765124E+41</v>
      </c>
      <c r="I204" s="14">
        <v>241.7</v>
      </c>
      <c r="J204" s="14">
        <v>4.3</v>
      </c>
      <c r="K204" s="17">
        <f t="shared" ca="1" si="25"/>
        <v>120.20613180478061</v>
      </c>
      <c r="L204" s="14">
        <f t="shared" ca="1" si="26"/>
        <v>798.31043856340398</v>
      </c>
    </row>
    <row r="205" spans="1:12" s="21" customFormat="1" x14ac:dyDescent="0.25">
      <c r="A205" s="21">
        <v>33.130000000000003</v>
      </c>
      <c r="B205" s="21">
        <f t="shared" si="27"/>
        <v>33130</v>
      </c>
      <c r="C205" s="14">
        <f t="shared" si="28"/>
        <v>25.484615384615385</v>
      </c>
      <c r="D205" s="13">
        <f t="shared" si="29"/>
        <v>1.0222849822540001E+21</v>
      </c>
      <c r="E205" s="13">
        <f ca="1">FORECAST($C205, OFFSET('De Vaucouleurs Deprojection'!$F$3:$F$126, MATCH($C205, 'De Vaucouleurs Deprojection'!$A$3:$A$126,1)-1,0,2), OFFSET('De Vaucouleurs Deprojection'!$A$3:$A$126, MATCH($C205, 'De Vaucouleurs Deprojection'!$A$3:$A$126,1)-1,0,2))*LCDMTotalBulgeMass</f>
        <v>6.6290565016859069E+40</v>
      </c>
      <c r="F205" s="13">
        <f t="shared" si="23"/>
        <v>1.5255978751253677E+41</v>
      </c>
      <c r="G205" s="13"/>
      <c r="H205" s="13">
        <f t="shared" ca="1" si="24"/>
        <v>2.1885035252939582E+41</v>
      </c>
      <c r="I205" s="14">
        <v>237.7</v>
      </c>
      <c r="J205" s="14">
        <v>1.9</v>
      </c>
      <c r="K205" s="17">
        <f t="shared" ca="1" si="25"/>
        <v>119.53176679978704</v>
      </c>
      <c r="L205" s="14">
        <f t="shared" ca="1" si="26"/>
        <v>3868.0696226204741</v>
      </c>
    </row>
    <row r="206" spans="1:12" s="21" customFormat="1" x14ac:dyDescent="0.25">
      <c r="A206" s="21">
        <v>33.51</v>
      </c>
      <c r="B206" s="21">
        <f t="shared" si="27"/>
        <v>33510</v>
      </c>
      <c r="C206" s="14">
        <f t="shared" si="28"/>
        <v>25.776923076923076</v>
      </c>
      <c r="D206" s="13">
        <f t="shared" si="29"/>
        <v>1.034010557058E+21</v>
      </c>
      <c r="E206" s="13">
        <f ca="1">FORECAST($C206, OFFSET('De Vaucouleurs Deprojection'!$F$3:$F$126, MATCH($C206, 'De Vaucouleurs Deprojection'!$A$3:$A$126,1)-1,0,2), OFFSET('De Vaucouleurs Deprojection'!$A$3:$A$126, MATCH($C206, 'De Vaucouleurs Deprojection'!$A$3:$A$126,1)-1,0,2))*LCDMTotalBulgeMass</f>
        <v>6.6303966728056609E+40</v>
      </c>
      <c r="F206" s="13">
        <f t="shared" si="23"/>
        <v>1.526050279315206E+41</v>
      </c>
      <c r="G206" s="13"/>
      <c r="H206" s="13">
        <f t="shared" ca="1" si="24"/>
        <v>2.1890899465957721E+41</v>
      </c>
      <c r="I206" s="14">
        <v>237.6</v>
      </c>
      <c r="J206" s="14">
        <v>6.1</v>
      </c>
      <c r="K206" s="17">
        <f t="shared" ca="1" si="25"/>
        <v>118.86801786392658</v>
      </c>
      <c r="L206" s="14">
        <f t="shared" ca="1" si="26"/>
        <v>378.85739268908515</v>
      </c>
    </row>
    <row r="207" spans="1:12" s="21" customFormat="1" x14ac:dyDescent="0.25">
      <c r="A207" s="21">
        <v>33.89</v>
      </c>
      <c r="B207" s="21">
        <f t="shared" si="27"/>
        <v>33890</v>
      </c>
      <c r="C207" s="14">
        <f t="shared" si="28"/>
        <v>26.069230769230771</v>
      </c>
      <c r="D207" s="13">
        <f t="shared" si="29"/>
        <v>1.045736131862E+21</v>
      </c>
      <c r="E207" s="13">
        <f ca="1">FORECAST($C207, OFFSET('De Vaucouleurs Deprojection'!$F$3:$F$126, MATCH($C207, 'De Vaucouleurs Deprojection'!$A$3:$A$126,1)-1,0,2), OFFSET('De Vaucouleurs Deprojection'!$A$3:$A$126, MATCH($C207, 'De Vaucouleurs Deprojection'!$A$3:$A$126,1)-1,0,2))*LCDMTotalBulgeMass</f>
        <v>6.6317368439254149E+40</v>
      </c>
      <c r="F207" s="13">
        <f t="shared" si="23"/>
        <v>1.5264691427265731E+41</v>
      </c>
      <c r="G207" s="13"/>
      <c r="H207" s="13">
        <f t="shared" ca="1" si="24"/>
        <v>2.1896428271191146E+41</v>
      </c>
      <c r="I207" s="14">
        <v>244.9</v>
      </c>
      <c r="J207" s="14">
        <v>3.6</v>
      </c>
      <c r="K207" s="17">
        <f t="shared" ca="1" si="25"/>
        <v>118.21464613395578</v>
      </c>
      <c r="L207" s="14">
        <f t="shared" ca="1" si="26"/>
        <v>1238.3625682225961</v>
      </c>
    </row>
    <row r="208" spans="1:12" s="21" customFormat="1" x14ac:dyDescent="0.25">
      <c r="A208" s="21">
        <v>34.270000000000003</v>
      </c>
      <c r="B208" s="21">
        <f t="shared" si="27"/>
        <v>34270</v>
      </c>
      <c r="C208" s="14">
        <f t="shared" si="28"/>
        <v>26.361538461538462</v>
      </c>
      <c r="D208" s="13">
        <f t="shared" si="29"/>
        <v>1.0574617066660001E+21</v>
      </c>
      <c r="E208" s="13">
        <f ca="1">FORECAST($C208, OFFSET('De Vaucouleurs Deprojection'!$F$3:$F$126, MATCH($C208, 'De Vaucouleurs Deprojection'!$A$3:$A$126,1)-1,0,2), OFFSET('De Vaucouleurs Deprojection'!$A$3:$A$126, MATCH($C208, 'De Vaucouleurs Deprojection'!$A$3:$A$126,1)-1,0,2))*LCDMTotalBulgeMass</f>
        <v>6.633077015045168E+40</v>
      </c>
      <c r="F208" s="13">
        <f t="shared" si="23"/>
        <v>1.5268569027209507E+41</v>
      </c>
      <c r="G208" s="13"/>
      <c r="H208" s="13">
        <f t="shared" ca="1" si="24"/>
        <v>2.1901646042254673E+41</v>
      </c>
      <c r="I208" s="14">
        <v>247.9</v>
      </c>
      <c r="J208" s="14">
        <v>3.2</v>
      </c>
      <c r="K208" s="17">
        <f t="shared" ca="1" si="25"/>
        <v>117.57141831150265</v>
      </c>
      <c r="L208" s="14">
        <f t="shared" ca="1" si="26"/>
        <v>1658.7440629819657</v>
      </c>
    </row>
    <row r="209" spans="1:12" s="21" customFormat="1" x14ac:dyDescent="0.25">
      <c r="A209" s="21">
        <v>34.659999999999997</v>
      </c>
      <c r="B209" s="21">
        <f t="shared" si="27"/>
        <v>34660</v>
      </c>
      <c r="C209" s="14">
        <f t="shared" si="28"/>
        <v>26.661538461538463</v>
      </c>
      <c r="D209" s="13">
        <f t="shared" si="29"/>
        <v>1.0694958492279999E+21</v>
      </c>
      <c r="E209" s="13">
        <f ca="1">FORECAST($C209, OFFSET('De Vaucouleurs Deprojection'!$F$3:$F$126, MATCH($C209, 'De Vaucouleurs Deprojection'!$A$3:$A$126,1)-1,0,2), OFFSET('De Vaucouleurs Deprojection'!$A$3:$A$126, MATCH($C209, 'De Vaucouleurs Deprojection'!$A$3:$A$126,1)-1,0,2))*LCDMTotalBulgeMass</f>
        <v>6.6344524538259678E+40</v>
      </c>
      <c r="F209" s="13">
        <f t="shared" si="23"/>
        <v>1.5272248997010108E+41</v>
      </c>
      <c r="G209" s="13"/>
      <c r="H209" s="13">
        <f t="shared" ca="1" si="24"/>
        <v>2.1906701450836077E+41</v>
      </c>
      <c r="I209" s="14">
        <v>256.3</v>
      </c>
      <c r="J209" s="14">
        <v>3.1</v>
      </c>
      <c r="K209" s="17">
        <f t="shared" ca="1" si="25"/>
        <v>116.92157237501522</v>
      </c>
      <c r="L209" s="14">
        <f t="shared" ca="1" si="26"/>
        <v>2021.4720173999087</v>
      </c>
    </row>
    <row r="210" spans="1:12" s="21" customFormat="1" x14ac:dyDescent="0.25">
      <c r="A210" s="21">
        <v>35.04</v>
      </c>
      <c r="B210" s="21">
        <f t="shared" si="27"/>
        <v>35040</v>
      </c>
      <c r="C210" s="14">
        <f t="shared" si="28"/>
        <v>26.953846153846154</v>
      </c>
      <c r="D210" s="13">
        <f t="shared" si="29"/>
        <v>1.081221424032E+21</v>
      </c>
      <c r="E210" s="13">
        <f ca="1">FORECAST($C210, OFFSET('De Vaucouleurs Deprojection'!$F$3:$F$126, MATCH($C210, 'De Vaucouleurs Deprojection'!$A$3:$A$126,1)-1,0,2), OFFSET('De Vaucouleurs Deprojection'!$A$3:$A$126, MATCH($C210, 'De Vaucouleurs Deprojection'!$A$3:$A$126,1)-1,0,2))*LCDMTotalBulgeMass</f>
        <v>6.6357926249457218E+40</v>
      </c>
      <c r="F210" s="13">
        <f t="shared" si="23"/>
        <v>1.5275564107233741E+41</v>
      </c>
      <c r="G210" s="13"/>
      <c r="H210" s="13">
        <f t="shared" ca="1" si="24"/>
        <v>2.1911356732179463E+41</v>
      </c>
      <c r="I210" s="14">
        <v>253.5</v>
      </c>
      <c r="J210" s="14">
        <v>4.0999999999999996</v>
      </c>
      <c r="K210" s="17">
        <f t="shared" ca="1" si="25"/>
        <v>116.29820657437442</v>
      </c>
      <c r="L210" s="14">
        <f t="shared" ca="1" si="26"/>
        <v>1119.8293943609774</v>
      </c>
    </row>
    <row r="211" spans="1:12" s="21" customFormat="1" x14ac:dyDescent="0.25">
      <c r="A211" s="21">
        <v>35.42</v>
      </c>
      <c r="B211" s="21">
        <f t="shared" si="27"/>
        <v>35420</v>
      </c>
      <c r="C211" s="14">
        <f t="shared" si="28"/>
        <v>27.246153846153845</v>
      </c>
      <c r="D211" s="13">
        <f t="shared" si="29"/>
        <v>1.0929469988360001E+21</v>
      </c>
      <c r="E211" s="13">
        <f ca="1">FORECAST($C211, OFFSET('De Vaucouleurs Deprojection'!$F$3:$F$126, MATCH($C211, 'De Vaucouleurs Deprojection'!$A$3:$A$126,1)-1,0,2), OFFSET('De Vaucouleurs Deprojection'!$A$3:$A$126, MATCH($C211, 'De Vaucouleurs Deprojection'!$A$3:$A$126,1)-1,0,2))*LCDMTotalBulgeMass</f>
        <v>6.6371327960654758E+40</v>
      </c>
      <c r="F211" s="13">
        <f t="shared" si="23"/>
        <v>1.5278631918918811E+41</v>
      </c>
      <c r="G211" s="13"/>
      <c r="H211" s="13">
        <f t="shared" ca="1" si="24"/>
        <v>2.1915764714984287E+41</v>
      </c>
      <c r="I211" s="14">
        <v>244.3</v>
      </c>
      <c r="J211" s="14">
        <v>4.7</v>
      </c>
      <c r="K211" s="17">
        <f t="shared" ca="1" si="25"/>
        <v>115.68431190965397</v>
      </c>
      <c r="L211" s="14">
        <f t="shared" ca="1" si="26"/>
        <v>748.84541525365239</v>
      </c>
    </row>
    <row r="212" spans="1:12" s="21" customFormat="1" x14ac:dyDescent="0.25">
      <c r="A212" s="21">
        <v>35.799999999999997</v>
      </c>
      <c r="B212" s="21">
        <f t="shared" si="27"/>
        <v>35800</v>
      </c>
      <c r="C212" s="14">
        <f t="shared" si="28"/>
        <v>27.53846153846154</v>
      </c>
      <c r="D212" s="13">
        <f t="shared" si="29"/>
        <v>1.1046725736399999E+21</v>
      </c>
      <c r="E212" s="13">
        <f ca="1">FORECAST($C212, OFFSET('De Vaucouleurs Deprojection'!$F$3:$F$126, MATCH($C212, 'De Vaucouleurs Deprojection'!$A$3:$A$126,1)-1,0,2), OFFSET('De Vaucouleurs Deprojection'!$A$3:$A$126, MATCH($C212, 'De Vaucouleurs Deprojection'!$A$3:$A$126,1)-1,0,2))*LCDMTotalBulgeMass</f>
        <v>6.6384729671852298E+40</v>
      </c>
      <c r="F212" s="13">
        <f t="shared" si="23"/>
        <v>1.5281470549541515E+41</v>
      </c>
      <c r="G212" s="13"/>
      <c r="H212" s="13">
        <f t="shared" ca="1" si="24"/>
        <v>2.1919943516726747E+41</v>
      </c>
      <c r="I212" s="14">
        <v>249.3</v>
      </c>
      <c r="J212" s="14">
        <v>5.8</v>
      </c>
      <c r="K212" s="17">
        <f t="shared" ca="1" si="25"/>
        <v>115.07967681932341</v>
      </c>
      <c r="L212" s="14">
        <f t="shared" ca="1" si="26"/>
        <v>535.526015300989</v>
      </c>
    </row>
    <row r="213" spans="1:12" s="21" customFormat="1" x14ac:dyDescent="0.25">
      <c r="A213" s="21">
        <v>36.18</v>
      </c>
      <c r="B213" s="21">
        <f t="shared" si="27"/>
        <v>36180</v>
      </c>
      <c r="C213" s="14">
        <f t="shared" si="28"/>
        <v>27.830769230769231</v>
      </c>
      <c r="D213" s="13">
        <f t="shared" si="29"/>
        <v>1.116398148444E+21</v>
      </c>
      <c r="E213" s="13">
        <f ca="1">FORECAST($C213, OFFSET('De Vaucouleurs Deprojection'!$F$3:$F$126, MATCH($C213, 'De Vaucouleurs Deprojection'!$A$3:$A$126,1)-1,0,2), OFFSET('De Vaucouleurs Deprojection'!$A$3:$A$126, MATCH($C213, 'De Vaucouleurs Deprojection'!$A$3:$A$126,1)-1,0,2))*LCDMTotalBulgeMass</f>
        <v>6.6398131383049838E+40</v>
      </c>
      <c r="F213" s="13">
        <f t="shared" si="23"/>
        <v>1.5284096820943156E+41</v>
      </c>
      <c r="G213" s="13"/>
      <c r="H213" s="13">
        <f t="shared" ca="1" si="24"/>
        <v>2.192390995924814E+41</v>
      </c>
      <c r="I213" s="14">
        <v>255.7</v>
      </c>
      <c r="J213" s="14">
        <v>4.5</v>
      </c>
      <c r="K213" s="17">
        <f t="shared" ca="1" si="25"/>
        <v>114.4840949436818</v>
      </c>
      <c r="L213" s="14">
        <f t="shared" ca="1" si="26"/>
        <v>984.78675757407791</v>
      </c>
    </row>
    <row r="214" spans="1:12" s="21" customFormat="1" x14ac:dyDescent="0.25">
      <c r="A214" s="21">
        <v>36.56</v>
      </c>
      <c r="B214" s="21">
        <f t="shared" si="27"/>
        <v>36560</v>
      </c>
      <c r="C214" s="14">
        <f t="shared" si="28"/>
        <v>28.123076923076923</v>
      </c>
      <c r="D214" s="13">
        <f t="shared" si="29"/>
        <v>1.128123723248E+21</v>
      </c>
      <c r="E214" s="13">
        <f ca="1">FORECAST($C214, OFFSET('De Vaucouleurs Deprojection'!$F$3:$F$126, MATCH($C214, 'De Vaucouleurs Deprojection'!$A$3:$A$126,1)-1,0,2), OFFSET('De Vaucouleurs Deprojection'!$A$3:$A$126, MATCH($C214, 'De Vaucouleurs Deprojection'!$A$3:$A$126,1)-1,0,2))*LCDMTotalBulgeMass</f>
        <v>6.6411533094247379E+40</v>
      </c>
      <c r="F214" s="13">
        <f t="shared" si="23"/>
        <v>1.5286526348891456E+41</v>
      </c>
      <c r="G214" s="13"/>
      <c r="H214" s="13">
        <f t="shared" ca="1" si="24"/>
        <v>2.1927679658316194E+41</v>
      </c>
      <c r="I214" s="14">
        <v>255</v>
      </c>
      <c r="J214" s="14">
        <v>5.8</v>
      </c>
      <c r="K214" s="17">
        <f t="shared" ca="1" si="25"/>
        <v>113.89736503710685</v>
      </c>
      <c r="L214" s="14">
        <f t="shared" ca="1" si="26"/>
        <v>591.85355509724957</v>
      </c>
    </row>
    <row r="215" spans="1:12" s="21" customFormat="1" x14ac:dyDescent="0.25">
      <c r="A215" s="21">
        <v>36.94</v>
      </c>
      <c r="B215" s="21">
        <f t="shared" si="27"/>
        <v>36940</v>
      </c>
      <c r="C215" s="14">
        <f t="shared" si="28"/>
        <v>28.415384615384614</v>
      </c>
      <c r="D215" s="13">
        <f t="shared" si="29"/>
        <v>1.139849298052E+21</v>
      </c>
      <c r="E215" s="13">
        <f ca="1">FORECAST($C215, OFFSET('De Vaucouleurs Deprojection'!$F$3:$F$126, MATCH($C215, 'De Vaucouleurs Deprojection'!$A$3:$A$126,1)-1,0,2), OFFSET('De Vaucouleurs Deprojection'!$A$3:$A$126, MATCH($C215, 'De Vaucouleurs Deprojection'!$A$3:$A$126,1)-1,0,2))*LCDMTotalBulgeMass</f>
        <v>6.6424934805444919E+40</v>
      </c>
      <c r="F215" s="13">
        <f t="shared" si="23"/>
        <v>1.5288773626760351E+41</v>
      </c>
      <c r="G215" s="13"/>
      <c r="H215" s="13">
        <f t="shared" ca="1" si="24"/>
        <v>2.1931267107304842E+41</v>
      </c>
      <c r="I215" s="14">
        <v>271.10000000000002</v>
      </c>
      <c r="J215" s="14">
        <v>7.8</v>
      </c>
      <c r="K215" s="17">
        <f t="shared" ca="1" si="25"/>
        <v>113.31929087682738</v>
      </c>
      <c r="L215" s="14">
        <f t="shared" ca="1" si="26"/>
        <v>409.18396073982933</v>
      </c>
    </row>
    <row r="216" spans="1:12" s="21" customFormat="1" x14ac:dyDescent="0.25">
      <c r="A216" s="21">
        <v>37.32</v>
      </c>
      <c r="B216" s="21">
        <f t="shared" si="27"/>
        <v>37320</v>
      </c>
      <c r="C216" s="14">
        <f t="shared" si="28"/>
        <v>28.707692307692309</v>
      </c>
      <c r="D216" s="13">
        <f t="shared" si="29"/>
        <v>1.1515748728560001E+21</v>
      </c>
      <c r="E216" s="13">
        <f ca="1">FORECAST($C216, OFFSET('De Vaucouleurs Deprojection'!$F$3:$F$126, MATCH($C216, 'De Vaucouleurs Deprojection'!$A$3:$A$126,1)-1,0,2), OFFSET('De Vaucouleurs Deprojection'!$A$3:$A$126, MATCH($C216, 'De Vaucouleurs Deprojection'!$A$3:$A$126,1)-1,0,2))*LCDMTotalBulgeMass</f>
        <v>6.6438336516642459E+40</v>
      </c>
      <c r="F216" s="13">
        <f t="shared" si="23"/>
        <v>1.5290852103682493E+41</v>
      </c>
      <c r="G216" s="13"/>
      <c r="H216" s="13">
        <f t="shared" ca="1" si="24"/>
        <v>2.1934685755346741E+41</v>
      </c>
      <c r="I216" s="14">
        <v>269.8</v>
      </c>
      <c r="J216" s="14">
        <v>4.7</v>
      </c>
      <c r="K216" s="17">
        <f t="shared" ca="1" si="25"/>
        <v>112.74968116881783</v>
      </c>
      <c r="L216" s="14">
        <f t="shared" ca="1" si="26"/>
        <v>1116.5596489350826</v>
      </c>
    </row>
    <row r="217" spans="1:12" s="21" customFormat="1" x14ac:dyDescent="0.25">
      <c r="A217" s="21">
        <v>37.71</v>
      </c>
      <c r="B217" s="21">
        <f t="shared" si="27"/>
        <v>37710</v>
      </c>
      <c r="C217" s="14">
        <f t="shared" si="28"/>
        <v>29.007692307692309</v>
      </c>
      <c r="D217" s="13">
        <f t="shared" si="29"/>
        <v>1.163609015418E+21</v>
      </c>
      <c r="E217" s="13">
        <f ca="1">FORECAST($C217, OFFSET('De Vaucouleurs Deprojection'!$F$3:$F$126, MATCH($C217, 'De Vaucouleurs Deprojection'!$A$3:$A$126,1)-1,0,2), OFFSET('De Vaucouleurs Deprojection'!$A$3:$A$126, MATCH($C217, 'De Vaucouleurs Deprojection'!$A$3:$A$126,1)-1,0,2))*LCDMTotalBulgeMass</f>
        <v>6.6452090904450447E+40</v>
      </c>
      <c r="F217" s="13">
        <f t="shared" si="23"/>
        <v>1.529282283698816E+41</v>
      </c>
      <c r="G217" s="13"/>
      <c r="H217" s="13">
        <f t="shared" ca="1" si="24"/>
        <v>2.1938031927433205E+41</v>
      </c>
      <c r="I217" s="14">
        <v>258.2</v>
      </c>
      <c r="J217" s="14">
        <v>10.7</v>
      </c>
      <c r="K217" s="17">
        <f t="shared" ca="1" si="25"/>
        <v>112.17368768337066</v>
      </c>
      <c r="L217" s="14">
        <f t="shared" ca="1" si="26"/>
        <v>186.2493133792801</v>
      </c>
    </row>
    <row r="218" spans="1:12" s="21" customFormat="1" x14ac:dyDescent="0.25">
      <c r="A218" s="21">
        <v>38.090000000000003</v>
      </c>
      <c r="B218" s="21">
        <f t="shared" si="27"/>
        <v>38090</v>
      </c>
      <c r="C218" s="14">
        <f t="shared" si="28"/>
        <v>29.3</v>
      </c>
      <c r="D218" s="13">
        <f t="shared" si="29"/>
        <v>1.1753345902220001E+21</v>
      </c>
      <c r="E218" s="13">
        <f ca="1">FORECAST($C218, OFFSET('De Vaucouleurs Deprojection'!$F$3:$F$126, MATCH($C218, 'De Vaucouleurs Deprojection'!$A$3:$A$126,1)-1,0,2), OFFSET('De Vaucouleurs Deprojection'!$A$3:$A$126, MATCH($C218, 'De Vaucouleurs Deprojection'!$A$3:$A$126,1)-1,0,2))*LCDMTotalBulgeMass</f>
        <v>6.6465492615647988E+40</v>
      </c>
      <c r="F218" s="13">
        <f t="shared" si="23"/>
        <v>1.5294596581728365E+41</v>
      </c>
      <c r="G218" s="13"/>
      <c r="H218" s="13">
        <f t="shared" ca="1" si="24"/>
        <v>2.1941145843293165E+41</v>
      </c>
      <c r="I218" s="14">
        <v>275.10000000000002</v>
      </c>
      <c r="J218" s="14">
        <v>4.8</v>
      </c>
      <c r="K218" s="17">
        <f t="shared" ca="1" si="25"/>
        <v>111.62066287674898</v>
      </c>
      <c r="L218" s="14">
        <f t="shared" ca="1" si="26"/>
        <v>1159.9606625979848</v>
      </c>
    </row>
    <row r="219" spans="1:12" s="21" customFormat="1" x14ac:dyDescent="0.25">
      <c r="A219" s="14"/>
      <c r="C219" s="14"/>
      <c r="D219" s="13"/>
      <c r="E219" s="13"/>
      <c r="F219" s="13"/>
      <c r="G219" s="13"/>
      <c r="H219" s="13"/>
      <c r="I219" s="14"/>
      <c r="J219" s="14"/>
      <c r="L219" s="14">
        <f ca="1">SUM(L121:L218)/(COUNT(L121:L218)-6)</f>
        <v>1200.9295172991485</v>
      </c>
    </row>
    <row r="220" spans="1:12" s="21" customFormat="1" x14ac:dyDescent="0.25">
      <c r="A220" s="14"/>
      <c r="C220" s="14"/>
      <c r="D220" s="13"/>
      <c r="E220" s="13"/>
      <c r="F220" s="13"/>
      <c r="G220" s="13"/>
      <c r="H220" s="13"/>
      <c r="I220" s="14"/>
      <c r="J220" s="14"/>
      <c r="L220" s="15">
        <f ca="1">SUM(L121:L218)</f>
        <v>110485.51559152166</v>
      </c>
    </row>
    <row r="221" spans="1:12" s="21" customFormat="1" x14ac:dyDescent="0.25">
      <c r="C221" s="14"/>
      <c r="D221" s="13"/>
      <c r="E221" s="13"/>
      <c r="F221" s="13"/>
      <c r="G221" s="13"/>
      <c r="H221" s="13"/>
      <c r="I221" s="14"/>
      <c r="J221" s="14"/>
      <c r="K221" s="17"/>
      <c r="L221" s="14"/>
    </row>
    <row r="222" spans="1:12" s="21" customFormat="1" x14ac:dyDescent="0.25">
      <c r="C222" s="14"/>
      <c r="D222" s="13"/>
      <c r="E222" s="13"/>
      <c r="F222" s="13"/>
      <c r="G222" s="13"/>
      <c r="H222" s="13"/>
      <c r="I222" s="14"/>
      <c r="J222" s="14"/>
      <c r="K222" s="17"/>
      <c r="L222" s="14"/>
    </row>
    <row r="223" spans="1:12" s="21" customFormat="1" x14ac:dyDescent="0.25">
      <c r="C223" s="14"/>
      <c r="D223" s="13"/>
      <c r="E223" s="13"/>
      <c r="F223" s="13"/>
      <c r="G223" s="13"/>
      <c r="H223" s="13"/>
      <c r="I223" s="14"/>
      <c r="J223" s="14"/>
      <c r="K223" s="17"/>
      <c r="L223" s="14"/>
    </row>
    <row r="224" spans="1:12" s="21" customFormat="1" x14ac:dyDescent="0.25">
      <c r="C224" s="14"/>
      <c r="D224" s="13"/>
      <c r="E224" s="13"/>
      <c r="F224" s="13"/>
      <c r="G224" s="13"/>
      <c r="H224" s="13"/>
      <c r="I224" s="14"/>
      <c r="J224" s="14"/>
      <c r="K224" s="17"/>
      <c r="L224" s="14"/>
    </row>
    <row r="225" spans="3:12" s="21" customFormat="1" x14ac:dyDescent="0.25">
      <c r="C225" s="14"/>
      <c r="D225" s="13"/>
      <c r="E225" s="13"/>
      <c r="F225" s="13"/>
      <c r="G225" s="13"/>
      <c r="H225" s="13"/>
      <c r="I225" s="14"/>
      <c r="J225" s="14"/>
      <c r="K225" s="17"/>
      <c r="L225" s="14"/>
    </row>
    <row r="226" spans="3:12" s="21" customFormat="1" x14ac:dyDescent="0.25">
      <c r="C226" s="14"/>
      <c r="D226" s="13"/>
      <c r="E226" s="13"/>
      <c r="F226" s="13"/>
      <c r="G226" s="13"/>
      <c r="H226" s="13"/>
      <c r="I226" s="14"/>
      <c r="J226" s="14"/>
      <c r="K226" s="17"/>
      <c r="L226" s="14"/>
    </row>
    <row r="227" spans="3:12" s="21" customFormat="1" x14ac:dyDescent="0.25">
      <c r="C227" s="14"/>
      <c r="D227" s="13"/>
      <c r="E227" s="13"/>
      <c r="F227" s="13"/>
      <c r="G227" s="13"/>
      <c r="H227" s="13"/>
      <c r="I227" s="14"/>
      <c r="J227" s="14"/>
      <c r="K227" s="17"/>
      <c r="L227" s="14"/>
    </row>
    <row r="228" spans="3:12" s="21" customFormat="1" x14ac:dyDescent="0.25">
      <c r="C228" s="14"/>
      <c r="D228" s="13"/>
      <c r="E228" s="13"/>
      <c r="F228" s="13"/>
      <c r="G228" s="13"/>
      <c r="H228" s="13"/>
      <c r="I228" s="14"/>
      <c r="J228" s="14"/>
      <c r="K228" s="17"/>
      <c r="L228" s="14"/>
    </row>
    <row r="229" spans="3:12" s="21" customFormat="1" x14ac:dyDescent="0.25">
      <c r="C229" s="14"/>
      <c r="D229" s="13"/>
      <c r="E229" s="13"/>
      <c r="F229" s="13"/>
      <c r="G229" s="13"/>
      <c r="H229" s="13"/>
      <c r="I229" s="14"/>
      <c r="J229" s="14"/>
      <c r="K229" s="17"/>
      <c r="L229" s="14"/>
    </row>
    <row r="230" spans="3:12" s="21" customFormat="1" x14ac:dyDescent="0.25">
      <c r="C230" s="14"/>
      <c r="D230" s="13"/>
      <c r="E230" s="13"/>
      <c r="F230" s="13"/>
      <c r="G230" s="13"/>
      <c r="H230" s="13"/>
      <c r="I230" s="14"/>
      <c r="J230" s="14"/>
      <c r="K230" s="17"/>
      <c r="L230" s="14"/>
    </row>
    <row r="231" spans="3:12" s="21" customFormat="1" x14ac:dyDescent="0.25">
      <c r="C231" s="14"/>
      <c r="D231" s="13"/>
      <c r="E231" s="13"/>
      <c r="F231" s="13"/>
      <c r="G231" s="13"/>
      <c r="H231" s="13"/>
      <c r="I231" s="14"/>
      <c r="J231" s="14"/>
      <c r="K231" s="17"/>
      <c r="L231" s="14"/>
    </row>
    <row r="232" spans="3:12" s="21" customFormat="1" x14ac:dyDescent="0.25">
      <c r="C232" s="14"/>
      <c r="D232" s="13"/>
      <c r="E232" s="13"/>
      <c r="F232" s="13"/>
      <c r="G232" s="13"/>
      <c r="H232" s="13"/>
      <c r="I232" s="14"/>
      <c r="J232" s="14"/>
      <c r="K232" s="17"/>
      <c r="L232" s="14"/>
    </row>
    <row r="233" spans="3:12" s="21" customFormat="1" x14ac:dyDescent="0.25">
      <c r="C233" s="14"/>
      <c r="D233" s="13"/>
      <c r="E233" s="13"/>
      <c r="F233" s="13"/>
      <c r="G233" s="13"/>
      <c r="H233" s="13"/>
      <c r="I233" s="14"/>
      <c r="J233" s="14"/>
      <c r="K233" s="17"/>
      <c r="L233" s="14"/>
    </row>
    <row r="234" spans="3:12" s="21" customFormat="1" x14ac:dyDescent="0.25">
      <c r="C234" s="14"/>
      <c r="D234" s="13"/>
      <c r="E234" s="13"/>
      <c r="F234" s="13"/>
      <c r="G234" s="13"/>
      <c r="H234" s="13"/>
      <c r="I234" s="14"/>
      <c r="J234" s="14"/>
      <c r="K234" s="17"/>
      <c r="L234" s="14"/>
    </row>
    <row r="235" spans="3:12" s="21" customFormat="1" x14ac:dyDescent="0.25">
      <c r="C235" s="14"/>
      <c r="D235" s="13"/>
      <c r="E235" s="13"/>
      <c r="F235" s="13"/>
      <c r="G235" s="13"/>
      <c r="H235" s="13"/>
      <c r="I235" s="14"/>
      <c r="J235" s="14"/>
      <c r="K235" s="17"/>
      <c r="L235" s="14"/>
    </row>
    <row r="236" spans="3:12" s="21" customFormat="1" x14ac:dyDescent="0.25">
      <c r="C236" s="14"/>
      <c r="D236" s="13"/>
      <c r="E236" s="13"/>
      <c r="F236" s="13"/>
      <c r="G236" s="13"/>
      <c r="H236" s="13"/>
      <c r="I236" s="14"/>
      <c r="J236" s="14"/>
      <c r="K236" s="17"/>
      <c r="L236" s="14"/>
    </row>
    <row r="237" spans="3:12" s="21" customFormat="1" x14ac:dyDescent="0.25">
      <c r="C237" s="14"/>
      <c r="D237" s="13"/>
      <c r="E237" s="13"/>
      <c r="F237" s="13"/>
      <c r="G237" s="13"/>
      <c r="H237" s="13"/>
      <c r="I237" s="14"/>
      <c r="J237" s="14"/>
      <c r="K237" s="17"/>
      <c r="L237" s="14"/>
    </row>
    <row r="238" spans="3:12" s="21" customFormat="1" x14ac:dyDescent="0.25">
      <c r="C238" s="14"/>
      <c r="D238" s="13"/>
      <c r="E238" s="13"/>
      <c r="F238" s="13"/>
      <c r="G238" s="13"/>
      <c r="H238" s="13"/>
      <c r="I238" s="14"/>
      <c r="J238" s="14"/>
      <c r="K238" s="17"/>
      <c r="L238" s="14"/>
    </row>
    <row r="239" spans="3:12" s="21" customFormat="1" x14ac:dyDescent="0.25">
      <c r="C239" s="14"/>
      <c r="D239" s="13"/>
      <c r="E239" s="13"/>
      <c r="F239" s="13"/>
      <c r="G239" s="13"/>
      <c r="H239" s="13"/>
      <c r="I239" s="14"/>
      <c r="J239" s="14"/>
      <c r="K239" s="17"/>
      <c r="L239" s="14"/>
    </row>
    <row r="240" spans="3:12" s="21" customFormat="1" x14ac:dyDescent="0.25">
      <c r="C240" s="14"/>
      <c r="D240" s="13"/>
      <c r="E240" s="13"/>
      <c r="F240" s="13"/>
      <c r="G240" s="13"/>
      <c r="H240" s="13"/>
      <c r="I240" s="14"/>
      <c r="J240" s="14"/>
      <c r="K240" s="17"/>
      <c r="L240" s="14"/>
    </row>
    <row r="241" spans="3:12" s="21" customFormat="1" x14ac:dyDescent="0.25">
      <c r="C241" s="14"/>
      <c r="D241" s="13"/>
      <c r="E241" s="13"/>
      <c r="F241" s="13"/>
      <c r="G241" s="13"/>
      <c r="H241" s="13"/>
      <c r="I241" s="14"/>
      <c r="J241" s="14"/>
      <c r="K241" s="17"/>
      <c r="L241" s="14"/>
    </row>
    <row r="242" spans="3:12" s="21" customFormat="1" x14ac:dyDescent="0.25">
      <c r="C242" s="14"/>
      <c r="D242" s="13"/>
      <c r="E242" s="13"/>
      <c r="F242" s="13"/>
      <c r="G242" s="13"/>
      <c r="H242" s="13"/>
      <c r="I242" s="14"/>
      <c r="J242" s="14"/>
      <c r="K242" s="17"/>
      <c r="L242" s="14"/>
    </row>
    <row r="243" spans="3:12" s="21" customFormat="1" x14ac:dyDescent="0.25">
      <c r="C243" s="14"/>
      <c r="D243" s="13"/>
      <c r="E243" s="13"/>
      <c r="F243" s="13"/>
      <c r="G243" s="13"/>
      <c r="H243" s="13"/>
      <c r="I243" s="14"/>
      <c r="J243" s="14"/>
      <c r="K243" s="17"/>
      <c r="L243" s="14"/>
    </row>
    <row r="244" spans="3:12" s="21" customFormat="1" x14ac:dyDescent="0.25">
      <c r="C244" s="14"/>
      <c r="D244" s="13"/>
      <c r="E244" s="13"/>
      <c r="F244" s="13"/>
      <c r="G244" s="13"/>
      <c r="H244" s="13"/>
      <c r="I244" s="14"/>
      <c r="J244" s="14"/>
      <c r="K244" s="17"/>
      <c r="L244" s="14"/>
    </row>
    <row r="245" spans="3:12" s="21" customFormat="1" x14ac:dyDescent="0.25">
      <c r="C245" s="14"/>
      <c r="D245" s="13"/>
      <c r="E245" s="13"/>
      <c r="F245" s="13"/>
      <c r="G245" s="13"/>
      <c r="H245" s="13"/>
      <c r="I245" s="14"/>
      <c r="J245" s="14"/>
      <c r="K245" s="17"/>
      <c r="L245" s="14"/>
    </row>
    <row r="246" spans="3:12" s="21" customFormat="1" x14ac:dyDescent="0.25">
      <c r="C246" s="14"/>
      <c r="D246" s="13"/>
      <c r="E246" s="13"/>
      <c r="F246" s="13"/>
      <c r="G246" s="13"/>
      <c r="H246" s="13"/>
      <c r="I246" s="14"/>
      <c r="J246" s="14"/>
      <c r="K246" s="17"/>
      <c r="L246" s="14"/>
    </row>
    <row r="247" spans="3:12" s="21" customFormat="1" x14ac:dyDescent="0.25">
      <c r="C247" s="14"/>
      <c r="D247" s="13"/>
      <c r="E247" s="13"/>
      <c r="F247" s="13"/>
      <c r="G247" s="13"/>
      <c r="H247" s="13"/>
      <c r="I247" s="14"/>
      <c r="J247" s="14"/>
      <c r="K247" s="17"/>
      <c r="L247" s="14"/>
    </row>
    <row r="248" spans="3:12" s="21" customFormat="1" x14ac:dyDescent="0.25">
      <c r="C248" s="14"/>
      <c r="D248" s="13"/>
      <c r="E248" s="13"/>
      <c r="F248" s="13"/>
      <c r="G248" s="13"/>
      <c r="H248" s="13"/>
      <c r="I248" s="14"/>
      <c r="J248" s="14"/>
      <c r="K248" s="17"/>
      <c r="L248" s="14"/>
    </row>
    <row r="249" spans="3:12" s="21" customFormat="1" x14ac:dyDescent="0.25">
      <c r="C249" s="14"/>
      <c r="D249" s="13"/>
      <c r="E249" s="13"/>
      <c r="F249" s="13"/>
      <c r="G249" s="13"/>
      <c r="H249" s="13"/>
      <c r="I249" s="14"/>
      <c r="J249" s="14"/>
      <c r="K249" s="17"/>
      <c r="L249" s="14"/>
    </row>
    <row r="250" spans="3:12" s="21" customFormat="1" x14ac:dyDescent="0.25">
      <c r="C250" s="14"/>
      <c r="D250" s="13"/>
      <c r="E250" s="13"/>
      <c r="F250" s="13"/>
      <c r="G250" s="13"/>
      <c r="H250" s="13"/>
      <c r="I250" s="14"/>
      <c r="J250" s="14"/>
      <c r="K250" s="17"/>
      <c r="L250" s="14"/>
    </row>
    <row r="251" spans="3:12" s="21" customFormat="1" x14ac:dyDescent="0.25">
      <c r="C251" s="14"/>
      <c r="D251" s="13"/>
      <c r="E251" s="13"/>
      <c r="F251" s="13"/>
      <c r="G251" s="13"/>
      <c r="H251" s="13"/>
      <c r="I251" s="14"/>
      <c r="J251" s="14"/>
      <c r="K251" s="17"/>
      <c r="L251" s="14"/>
    </row>
    <row r="252" spans="3:12" s="21" customFormat="1" x14ac:dyDescent="0.25">
      <c r="C252" s="14"/>
      <c r="D252" s="13"/>
      <c r="E252" s="13"/>
      <c r="F252" s="13"/>
      <c r="G252" s="13"/>
      <c r="H252" s="13"/>
      <c r="I252" s="14"/>
      <c r="J252" s="14"/>
      <c r="K252" s="17"/>
      <c r="L252" s="14"/>
    </row>
    <row r="253" spans="3:12" s="21" customFormat="1" x14ac:dyDescent="0.25">
      <c r="C253" s="14"/>
      <c r="D253" s="13"/>
      <c r="E253" s="13"/>
      <c r="F253" s="13"/>
      <c r="G253" s="13"/>
      <c r="H253" s="13"/>
      <c r="I253" s="14"/>
      <c r="J253" s="14"/>
      <c r="K253" s="17"/>
      <c r="L253" s="14"/>
    </row>
    <row r="254" spans="3:12" s="21" customFormat="1" x14ac:dyDescent="0.25">
      <c r="C254" s="14"/>
      <c r="D254" s="13"/>
      <c r="E254" s="13"/>
      <c r="F254" s="13"/>
      <c r="G254" s="13"/>
      <c r="H254" s="13"/>
      <c r="I254" s="14"/>
      <c r="J254" s="14"/>
      <c r="K254" s="17"/>
      <c r="L254" s="14"/>
    </row>
    <row r="255" spans="3:12" s="21" customFormat="1" x14ac:dyDescent="0.25">
      <c r="C255" s="14"/>
      <c r="D255" s="13"/>
      <c r="E255" s="13"/>
      <c r="F255" s="13"/>
      <c r="G255" s="13"/>
      <c r="H255" s="13"/>
      <c r="I255" s="14"/>
      <c r="J255" s="14"/>
      <c r="K255" s="17"/>
      <c r="L255" s="14"/>
    </row>
    <row r="256" spans="3:12" s="21" customFormat="1" x14ac:dyDescent="0.25">
      <c r="C256" s="14"/>
      <c r="D256" s="13"/>
      <c r="E256" s="13"/>
      <c r="F256" s="13"/>
      <c r="G256" s="13"/>
      <c r="H256" s="13"/>
      <c r="I256" s="14"/>
      <c r="J256" s="14"/>
      <c r="K256" s="17"/>
      <c r="L256" s="14"/>
    </row>
    <row r="257" spans="3:12" s="21" customFormat="1" x14ac:dyDescent="0.25">
      <c r="C257" s="14"/>
      <c r="D257" s="13"/>
      <c r="E257" s="13"/>
      <c r="F257" s="13"/>
      <c r="G257" s="13"/>
      <c r="H257" s="13"/>
      <c r="I257" s="14"/>
      <c r="J257" s="14"/>
      <c r="K257" s="17"/>
      <c r="L257" s="14"/>
    </row>
    <row r="258" spans="3:12" s="21" customFormat="1" x14ac:dyDescent="0.25">
      <c r="C258" s="14"/>
      <c r="D258" s="13"/>
      <c r="E258" s="13"/>
      <c r="F258" s="13"/>
      <c r="G258" s="13"/>
      <c r="H258" s="13"/>
      <c r="I258" s="14"/>
      <c r="J258" s="14"/>
      <c r="K258" s="17"/>
      <c r="L258" s="14"/>
    </row>
    <row r="259" spans="3:12" s="21" customFormat="1" x14ac:dyDescent="0.25">
      <c r="C259" s="14"/>
      <c r="D259" s="13"/>
      <c r="E259" s="13"/>
      <c r="F259" s="13"/>
      <c r="G259" s="13"/>
      <c r="H259" s="13"/>
      <c r="I259" s="14"/>
      <c r="J259" s="14"/>
      <c r="K259" s="17"/>
      <c r="L259" s="14"/>
    </row>
    <row r="260" spans="3:12" s="21" customFormat="1" x14ac:dyDescent="0.25">
      <c r="C260" s="14"/>
      <c r="D260" s="13"/>
      <c r="E260" s="13"/>
      <c r="F260" s="13"/>
      <c r="G260" s="13"/>
      <c r="H260" s="13"/>
      <c r="I260" s="14"/>
      <c r="J260" s="14"/>
      <c r="K260" s="17"/>
      <c r="L260" s="14"/>
    </row>
    <row r="261" spans="3:12" s="21" customFormat="1" x14ac:dyDescent="0.25">
      <c r="C261" s="14"/>
      <c r="D261" s="13"/>
      <c r="E261" s="13"/>
      <c r="F261" s="13"/>
      <c r="G261" s="13"/>
      <c r="H261" s="13"/>
      <c r="I261" s="14"/>
      <c r="J261" s="14"/>
      <c r="K261" s="17"/>
      <c r="L261" s="14"/>
    </row>
    <row r="262" spans="3:12" s="21" customFormat="1" x14ac:dyDescent="0.25">
      <c r="C262" s="14"/>
      <c r="D262" s="13"/>
      <c r="E262" s="13"/>
      <c r="F262" s="13"/>
      <c r="G262" s="13"/>
      <c r="H262" s="13"/>
      <c r="I262" s="14"/>
      <c r="J262" s="14"/>
      <c r="K262" s="17"/>
      <c r="L262" s="14"/>
    </row>
    <row r="263" spans="3:12" s="21" customFormat="1" x14ac:dyDescent="0.25">
      <c r="C263" s="14"/>
      <c r="D263" s="13"/>
      <c r="E263" s="13"/>
      <c r="F263" s="13"/>
      <c r="G263" s="13"/>
      <c r="H263" s="13"/>
      <c r="I263" s="14"/>
      <c r="J263" s="14"/>
      <c r="K263" s="17"/>
      <c r="L263" s="14"/>
    </row>
    <row r="264" spans="3:12" s="21" customFormat="1" x14ac:dyDescent="0.25">
      <c r="C264" s="14"/>
      <c r="D264" s="13"/>
      <c r="E264" s="13"/>
      <c r="F264" s="13"/>
      <c r="G264" s="13"/>
      <c r="H264" s="13"/>
      <c r="I264" s="14"/>
      <c r="J264" s="14"/>
      <c r="K264" s="17"/>
      <c r="L264" s="14"/>
    </row>
    <row r="265" spans="3:12" s="21" customFormat="1" x14ac:dyDescent="0.25">
      <c r="C265" s="14"/>
      <c r="D265" s="13"/>
      <c r="E265" s="13"/>
      <c r="F265" s="13"/>
      <c r="G265" s="13"/>
      <c r="H265" s="13"/>
      <c r="I265" s="14"/>
      <c r="J265" s="14"/>
      <c r="K265" s="17"/>
      <c r="L265" s="14"/>
    </row>
    <row r="266" spans="3:12" s="21" customFormat="1" x14ac:dyDescent="0.25">
      <c r="C266" s="14"/>
      <c r="D266" s="13"/>
      <c r="E266" s="13"/>
      <c r="F266" s="13"/>
      <c r="G266" s="13"/>
      <c r="H266" s="13"/>
      <c r="I266" s="14"/>
      <c r="J266" s="14"/>
      <c r="K266" s="17"/>
      <c r="L266" s="14"/>
    </row>
    <row r="267" spans="3:12" s="21" customFormat="1" x14ac:dyDescent="0.25">
      <c r="C267" s="14"/>
      <c r="D267" s="13"/>
      <c r="E267" s="13"/>
      <c r="F267" s="13"/>
      <c r="G267" s="13"/>
      <c r="H267" s="13"/>
      <c r="I267" s="14"/>
      <c r="J267" s="14"/>
      <c r="K267" s="17"/>
      <c r="L267" s="14"/>
    </row>
    <row r="268" spans="3:12" s="21" customFormat="1" x14ac:dyDescent="0.25">
      <c r="C268" s="14"/>
      <c r="D268" s="13"/>
      <c r="E268" s="13"/>
      <c r="F268" s="13"/>
      <c r="G268" s="13"/>
      <c r="H268" s="13"/>
      <c r="I268" s="14"/>
      <c r="J268" s="14"/>
      <c r="K268" s="17"/>
      <c r="L268" s="14"/>
    </row>
    <row r="269" spans="3:12" s="21" customFormat="1" x14ac:dyDescent="0.25">
      <c r="C269" s="14"/>
      <c r="D269" s="13"/>
      <c r="E269" s="13"/>
      <c r="F269" s="13"/>
      <c r="G269" s="13"/>
      <c r="H269" s="13"/>
      <c r="I269" s="14"/>
      <c r="J269" s="14"/>
      <c r="K269" s="17"/>
      <c r="L269" s="14"/>
    </row>
    <row r="270" spans="3:12" s="21" customFormat="1" x14ac:dyDescent="0.25">
      <c r="C270" s="14"/>
      <c r="D270" s="13"/>
      <c r="E270" s="13"/>
      <c r="F270" s="13"/>
      <c r="G270" s="13"/>
      <c r="H270" s="13"/>
      <c r="I270" s="14"/>
      <c r="J270" s="14"/>
      <c r="K270" s="17"/>
      <c r="L270" s="14"/>
    </row>
    <row r="271" spans="3:12" s="21" customFormat="1" x14ac:dyDescent="0.25">
      <c r="C271" s="14"/>
      <c r="D271" s="13"/>
      <c r="E271" s="13"/>
      <c r="F271" s="13"/>
      <c r="G271" s="13"/>
      <c r="H271" s="13"/>
      <c r="I271" s="14"/>
      <c r="J271" s="14"/>
      <c r="K271" s="17"/>
      <c r="L271" s="14"/>
    </row>
    <row r="272" spans="3:12" s="21" customFormat="1" x14ac:dyDescent="0.25">
      <c r="C272" s="14"/>
      <c r="D272" s="13"/>
      <c r="E272" s="13"/>
      <c r="F272" s="13"/>
      <c r="G272" s="13"/>
      <c r="H272" s="13"/>
      <c r="I272" s="14"/>
      <c r="J272" s="14"/>
      <c r="K272" s="17"/>
      <c r="L272" s="14"/>
    </row>
    <row r="273" spans="3:12" s="21" customFormat="1" x14ac:dyDescent="0.25">
      <c r="C273" s="14"/>
      <c r="D273" s="13"/>
      <c r="E273" s="13"/>
      <c r="F273" s="13"/>
      <c r="G273" s="13"/>
      <c r="H273" s="13"/>
      <c r="I273" s="14"/>
      <c r="J273" s="14"/>
      <c r="K273" s="17"/>
      <c r="L273" s="14"/>
    </row>
    <row r="274" spans="3:12" s="21" customFormat="1" x14ac:dyDescent="0.25">
      <c r="C274" s="14"/>
      <c r="D274" s="13"/>
      <c r="E274" s="13"/>
      <c r="F274" s="13"/>
      <c r="G274" s="13"/>
      <c r="H274" s="13"/>
      <c r="I274" s="14"/>
      <c r="J274" s="14"/>
      <c r="K274" s="17"/>
      <c r="L274" s="14"/>
    </row>
    <row r="275" spans="3:12" s="21" customFormat="1" x14ac:dyDescent="0.25">
      <c r="C275" s="14"/>
      <c r="D275" s="13"/>
      <c r="E275" s="13"/>
      <c r="F275" s="13"/>
      <c r="G275" s="13"/>
      <c r="H275" s="13"/>
      <c r="I275" s="14"/>
      <c r="J275" s="14"/>
      <c r="K275" s="17"/>
      <c r="L275" s="14"/>
    </row>
    <row r="276" spans="3:12" s="21" customFormat="1" x14ac:dyDescent="0.25">
      <c r="C276" s="14"/>
      <c r="D276" s="13"/>
      <c r="E276" s="13"/>
      <c r="F276" s="13"/>
      <c r="G276" s="13"/>
      <c r="H276" s="13"/>
      <c r="I276" s="14"/>
      <c r="J276" s="14"/>
      <c r="K276" s="17"/>
      <c r="L276" s="14"/>
    </row>
    <row r="277" spans="3:12" s="21" customFormat="1" x14ac:dyDescent="0.25">
      <c r="C277" s="14"/>
      <c r="D277" s="13"/>
      <c r="E277" s="13"/>
      <c r="F277" s="13"/>
      <c r="G277" s="13"/>
      <c r="H277" s="13"/>
      <c r="I277" s="14"/>
      <c r="J277" s="14"/>
      <c r="K277" s="17"/>
      <c r="L277" s="14"/>
    </row>
    <row r="278" spans="3:12" s="21" customFormat="1" x14ac:dyDescent="0.25">
      <c r="C278" s="14"/>
      <c r="D278" s="13"/>
      <c r="E278" s="13"/>
      <c r="F278" s="13"/>
      <c r="G278" s="13"/>
      <c r="H278" s="13"/>
      <c r="I278" s="14"/>
      <c r="J278" s="14"/>
      <c r="K278" s="17"/>
      <c r="L278" s="14"/>
    </row>
    <row r="279" spans="3:12" s="21" customFormat="1" x14ac:dyDescent="0.25">
      <c r="C279" s="14"/>
      <c r="D279" s="13"/>
      <c r="E279" s="13"/>
      <c r="F279" s="13"/>
      <c r="G279" s="13"/>
      <c r="H279" s="13"/>
      <c r="I279" s="14"/>
      <c r="J279" s="14"/>
      <c r="K279" s="17"/>
      <c r="L279" s="14"/>
    </row>
    <row r="280" spans="3:12" s="21" customFormat="1" x14ac:dyDescent="0.25">
      <c r="C280" s="14"/>
      <c r="D280" s="13"/>
      <c r="E280" s="13"/>
      <c r="F280" s="13"/>
      <c r="G280" s="13"/>
      <c r="H280" s="13"/>
      <c r="I280" s="14"/>
      <c r="J280" s="14"/>
      <c r="K280" s="17"/>
      <c r="L280" s="14"/>
    </row>
    <row r="281" spans="3:12" s="21" customFormat="1" x14ac:dyDescent="0.25">
      <c r="C281" s="14"/>
      <c r="D281" s="13"/>
      <c r="E281" s="13"/>
      <c r="F281" s="13"/>
      <c r="G281" s="13"/>
      <c r="H281" s="13"/>
      <c r="I281" s="14"/>
      <c r="J281" s="14"/>
      <c r="K281" s="17"/>
      <c r="L281" s="14"/>
    </row>
    <row r="282" spans="3:12" s="21" customFormat="1" x14ac:dyDescent="0.25">
      <c r="C282" s="14"/>
      <c r="D282" s="13"/>
      <c r="E282" s="13"/>
      <c r="F282" s="13"/>
      <c r="G282" s="13"/>
      <c r="H282" s="13"/>
      <c r="I282" s="14"/>
      <c r="J282" s="14"/>
      <c r="K282" s="17"/>
      <c r="L282" s="14"/>
    </row>
    <row r="283" spans="3:12" s="21" customFormat="1" x14ac:dyDescent="0.25">
      <c r="C283" s="14"/>
      <c r="D283" s="13"/>
      <c r="E283" s="13"/>
      <c r="F283" s="13"/>
      <c r="G283" s="13"/>
      <c r="H283" s="13"/>
      <c r="I283" s="14"/>
      <c r="J283" s="14"/>
      <c r="K283" s="17"/>
      <c r="L283" s="14"/>
    </row>
    <row r="284" spans="3:12" s="21" customFormat="1" x14ac:dyDescent="0.25">
      <c r="C284" s="14"/>
      <c r="D284" s="13"/>
      <c r="E284" s="13"/>
      <c r="F284" s="13"/>
      <c r="G284" s="13"/>
      <c r="H284" s="13"/>
      <c r="I284" s="14"/>
      <c r="J284" s="14"/>
      <c r="K284" s="17"/>
      <c r="L284" s="14"/>
    </row>
    <row r="285" spans="3:12" s="21" customFormat="1" x14ac:dyDescent="0.25">
      <c r="C285" s="14"/>
      <c r="D285" s="13"/>
      <c r="E285" s="13"/>
      <c r="F285" s="13"/>
      <c r="G285" s="13"/>
      <c r="H285" s="13"/>
      <c r="I285" s="14"/>
      <c r="J285" s="14"/>
      <c r="K285" s="17"/>
      <c r="L285" s="14"/>
    </row>
    <row r="286" spans="3:12" s="21" customFormat="1" x14ac:dyDescent="0.25">
      <c r="C286" s="14"/>
      <c r="D286" s="13"/>
      <c r="E286" s="13"/>
      <c r="F286" s="13"/>
      <c r="G286" s="13"/>
      <c r="H286" s="13"/>
      <c r="I286" s="14"/>
      <c r="J286" s="14"/>
      <c r="K286" s="17"/>
      <c r="L286" s="14"/>
    </row>
    <row r="287" spans="3:12" s="21" customFormat="1" x14ac:dyDescent="0.25">
      <c r="C287" s="14"/>
      <c r="D287" s="13"/>
      <c r="E287" s="13"/>
      <c r="F287" s="13"/>
      <c r="G287" s="13"/>
      <c r="H287" s="13"/>
      <c r="I287" s="14"/>
      <c r="J287" s="14"/>
      <c r="K287" s="17"/>
      <c r="L287" s="14"/>
    </row>
    <row r="288" spans="3:12" s="21" customFormat="1" x14ac:dyDescent="0.25">
      <c r="C288" s="14"/>
      <c r="D288" s="13"/>
      <c r="E288" s="13"/>
      <c r="F288" s="13"/>
      <c r="G288" s="13"/>
      <c r="H288" s="13"/>
      <c r="I288" s="14"/>
      <c r="J288" s="14"/>
      <c r="K288" s="17"/>
      <c r="L288" s="14"/>
    </row>
    <row r="289" spans="3:12" s="21" customFormat="1" x14ac:dyDescent="0.25">
      <c r="C289" s="14"/>
      <c r="D289" s="13"/>
      <c r="E289" s="13"/>
      <c r="F289" s="13"/>
      <c r="G289" s="13"/>
      <c r="H289" s="13"/>
      <c r="I289" s="14"/>
      <c r="J289" s="14"/>
      <c r="K289" s="17"/>
      <c r="L289" s="14"/>
    </row>
    <row r="290" spans="3:12" s="21" customFormat="1" x14ac:dyDescent="0.25">
      <c r="C290" s="14"/>
      <c r="D290" s="13"/>
      <c r="E290" s="13"/>
      <c r="F290" s="13"/>
      <c r="G290" s="13"/>
      <c r="H290" s="13"/>
      <c r="I290" s="14"/>
      <c r="J290" s="14"/>
      <c r="K290" s="17"/>
      <c r="L290" s="14"/>
    </row>
    <row r="291" spans="3:12" s="21" customFormat="1" x14ac:dyDescent="0.25">
      <c r="C291" s="14"/>
      <c r="D291" s="13"/>
      <c r="E291" s="13"/>
      <c r="F291" s="13"/>
      <c r="G291" s="13"/>
      <c r="H291" s="13"/>
      <c r="I291" s="14"/>
      <c r="J291" s="14"/>
      <c r="K291" s="17"/>
      <c r="L291" s="14"/>
    </row>
    <row r="292" spans="3:12" s="21" customFormat="1" x14ac:dyDescent="0.25">
      <c r="C292" s="14"/>
      <c r="D292" s="13"/>
      <c r="E292" s="13"/>
      <c r="F292" s="13"/>
      <c r="G292" s="13"/>
      <c r="H292" s="13"/>
      <c r="I292" s="14"/>
      <c r="J292" s="14"/>
      <c r="K292" s="17"/>
      <c r="L292" s="14"/>
    </row>
    <row r="293" spans="3:12" s="21" customFormat="1" x14ac:dyDescent="0.25">
      <c r="C293" s="14"/>
      <c r="D293" s="13"/>
      <c r="E293" s="13"/>
      <c r="F293" s="13"/>
      <c r="G293" s="13"/>
      <c r="H293" s="13"/>
      <c r="I293" s="14"/>
      <c r="J293" s="14"/>
      <c r="K293" s="17"/>
      <c r="L293" s="14"/>
    </row>
    <row r="294" spans="3:12" s="21" customFormat="1" x14ac:dyDescent="0.25">
      <c r="C294" s="14"/>
      <c r="D294" s="13"/>
      <c r="E294" s="13"/>
      <c r="F294" s="13"/>
      <c r="G294" s="13"/>
      <c r="H294" s="13"/>
      <c r="I294" s="14"/>
      <c r="J294" s="14"/>
      <c r="K294" s="17"/>
      <c r="L294" s="14"/>
    </row>
    <row r="295" spans="3:12" s="21" customFormat="1" x14ac:dyDescent="0.25">
      <c r="C295" s="14"/>
      <c r="D295" s="13"/>
      <c r="E295" s="13"/>
      <c r="F295" s="13"/>
      <c r="G295" s="13"/>
      <c r="H295" s="13"/>
      <c r="I295" s="14"/>
      <c r="J295" s="14"/>
      <c r="K295" s="17"/>
      <c r="L295" s="14"/>
    </row>
    <row r="296" spans="3:12" s="21" customFormat="1" x14ac:dyDescent="0.25">
      <c r="C296" s="14"/>
      <c r="D296" s="13"/>
      <c r="E296" s="13"/>
      <c r="F296" s="13"/>
      <c r="G296" s="13"/>
      <c r="H296" s="13"/>
      <c r="I296" s="14"/>
      <c r="J296" s="14"/>
      <c r="K296" s="17"/>
      <c r="L296" s="14"/>
    </row>
    <row r="297" spans="3:12" s="21" customFormat="1" x14ac:dyDescent="0.25">
      <c r="C297" s="14"/>
      <c r="D297" s="13"/>
      <c r="E297" s="13"/>
      <c r="F297" s="13"/>
      <c r="G297" s="13"/>
      <c r="H297" s="13"/>
      <c r="I297" s="14"/>
      <c r="J297" s="14"/>
      <c r="K297" s="17"/>
      <c r="L297" s="14"/>
    </row>
    <row r="298" spans="3:12" s="21" customFormat="1" x14ac:dyDescent="0.25">
      <c r="C298" s="14"/>
      <c r="D298" s="13"/>
      <c r="E298" s="13"/>
      <c r="F298" s="13"/>
      <c r="G298" s="13"/>
      <c r="H298" s="13"/>
      <c r="I298" s="14"/>
      <c r="J298" s="14"/>
      <c r="K298" s="17"/>
      <c r="L298" s="14"/>
    </row>
    <row r="299" spans="3:12" s="21" customFormat="1" x14ac:dyDescent="0.25">
      <c r="C299" s="14"/>
      <c r="D299" s="13"/>
      <c r="E299" s="13"/>
      <c r="F299" s="13"/>
      <c r="G299" s="13"/>
      <c r="H299" s="13"/>
      <c r="I299" s="14"/>
      <c r="J299" s="14"/>
      <c r="K299" s="17"/>
      <c r="L299" s="14"/>
    </row>
    <row r="300" spans="3:12" s="21" customFormat="1" x14ac:dyDescent="0.25">
      <c r="C300" s="14"/>
      <c r="D300" s="13"/>
      <c r="E300" s="13"/>
      <c r="F300" s="13"/>
      <c r="G300" s="13"/>
      <c r="H300" s="13"/>
      <c r="I300" s="14"/>
      <c r="J300" s="14"/>
      <c r="K300" s="17"/>
      <c r="L300" s="14"/>
    </row>
    <row r="301" spans="3:12" s="21" customFormat="1" x14ac:dyDescent="0.25">
      <c r="C301" s="14"/>
      <c r="D301" s="13"/>
      <c r="E301" s="13"/>
      <c r="F301" s="13"/>
      <c r="G301" s="13"/>
      <c r="H301" s="13"/>
      <c r="I301" s="14"/>
      <c r="J301" s="14"/>
      <c r="K301" s="17"/>
      <c r="L301" s="14"/>
    </row>
    <row r="302" spans="3:12" s="21" customFormat="1" x14ac:dyDescent="0.25">
      <c r="C302" s="14"/>
      <c r="D302" s="13"/>
      <c r="E302" s="13"/>
      <c r="F302" s="13"/>
      <c r="G302" s="13"/>
      <c r="H302" s="13"/>
      <c r="I302" s="14"/>
      <c r="J302" s="14"/>
      <c r="K302" s="17"/>
      <c r="L302" s="14"/>
    </row>
    <row r="303" spans="3:12" s="21" customFormat="1" x14ac:dyDescent="0.25">
      <c r="C303" s="14"/>
      <c r="D303" s="13"/>
      <c r="E303" s="13"/>
      <c r="F303" s="13"/>
      <c r="G303" s="13"/>
      <c r="H303" s="13"/>
      <c r="I303" s="14"/>
      <c r="J303" s="14"/>
      <c r="K303" s="17"/>
      <c r="L303" s="14"/>
    </row>
    <row r="304" spans="3:12" s="21" customFormat="1" x14ac:dyDescent="0.25">
      <c r="C304" s="14"/>
      <c r="D304" s="13"/>
      <c r="E304" s="13"/>
      <c r="F304" s="13"/>
      <c r="G304" s="13"/>
      <c r="H304" s="13"/>
      <c r="I304" s="14"/>
      <c r="J304" s="14"/>
      <c r="K304" s="17"/>
      <c r="L304" s="14"/>
    </row>
    <row r="305" spans="3:12" s="21" customFormat="1" x14ac:dyDescent="0.25">
      <c r="C305" s="14"/>
      <c r="D305" s="13"/>
      <c r="E305" s="13"/>
      <c r="F305" s="13"/>
      <c r="G305" s="13"/>
      <c r="H305" s="13"/>
      <c r="I305" s="14"/>
      <c r="J305" s="14"/>
      <c r="K305" s="17"/>
      <c r="L305" s="14"/>
    </row>
    <row r="306" spans="3:12" s="21" customFormat="1" x14ac:dyDescent="0.25">
      <c r="C306" s="14"/>
      <c r="D306" s="13"/>
      <c r="E306" s="13"/>
      <c r="F306" s="13"/>
      <c r="G306" s="13"/>
      <c r="H306" s="13"/>
      <c r="I306" s="14"/>
      <c r="J306" s="14"/>
      <c r="K306" s="17"/>
      <c r="L306" s="14"/>
    </row>
    <row r="307" spans="3:12" s="21" customFormat="1" x14ac:dyDescent="0.25">
      <c r="C307" s="14"/>
      <c r="D307" s="13"/>
      <c r="E307" s="13"/>
      <c r="F307" s="13"/>
      <c r="G307" s="13"/>
      <c r="H307" s="13"/>
      <c r="I307" s="14"/>
      <c r="J307" s="14"/>
      <c r="K307" s="17"/>
      <c r="L307" s="14"/>
    </row>
    <row r="308" spans="3:12" s="21" customFormat="1" x14ac:dyDescent="0.25">
      <c r="C308" s="14"/>
      <c r="D308" s="13"/>
      <c r="E308" s="13"/>
      <c r="F308" s="13"/>
      <c r="G308" s="13"/>
      <c r="H308" s="13"/>
      <c r="I308" s="14"/>
      <c r="J308" s="14"/>
      <c r="K308" s="17"/>
      <c r="L308" s="14"/>
    </row>
    <row r="309" spans="3:12" s="21" customFormat="1" x14ac:dyDescent="0.25">
      <c r="C309" s="14"/>
      <c r="D309" s="13"/>
      <c r="E309" s="13"/>
      <c r="F309" s="13"/>
      <c r="G309" s="13"/>
      <c r="H309" s="13"/>
      <c r="I309" s="14"/>
      <c r="J309" s="14"/>
      <c r="K309" s="17"/>
      <c r="L309" s="14"/>
    </row>
    <row r="310" spans="3:12" s="21" customFormat="1" x14ac:dyDescent="0.25">
      <c r="C310" s="14"/>
      <c r="D310" s="13"/>
      <c r="E310" s="13"/>
      <c r="F310" s="13"/>
      <c r="G310" s="13"/>
      <c r="H310" s="13"/>
      <c r="I310" s="14"/>
      <c r="J310" s="14"/>
      <c r="K310" s="17"/>
      <c r="L310" s="14"/>
    </row>
    <row r="311" spans="3:12" s="21" customFormat="1" x14ac:dyDescent="0.25">
      <c r="C311" s="14"/>
      <c r="D311" s="13"/>
      <c r="E311" s="13"/>
      <c r="F311" s="13"/>
      <c r="G311" s="13"/>
      <c r="H311" s="13"/>
      <c r="I311" s="14"/>
      <c r="J311" s="14"/>
      <c r="K311" s="17"/>
      <c r="L311" s="14"/>
    </row>
    <row r="312" spans="3:12" s="21" customFormat="1" x14ac:dyDescent="0.25">
      <c r="C312" s="14"/>
      <c r="D312" s="13"/>
      <c r="E312" s="13"/>
      <c r="F312" s="13"/>
      <c r="G312" s="13"/>
      <c r="H312" s="13"/>
      <c r="I312" s="14"/>
      <c r="J312" s="14"/>
      <c r="K312" s="17"/>
      <c r="L312" s="14"/>
    </row>
    <row r="313" spans="3:12" s="21" customFormat="1" x14ac:dyDescent="0.25">
      <c r="C313" s="14"/>
      <c r="D313" s="13"/>
      <c r="E313" s="13"/>
      <c r="F313" s="13"/>
      <c r="G313" s="13"/>
      <c r="H313" s="13"/>
      <c r="I313" s="14"/>
      <c r="J313" s="14"/>
      <c r="K313" s="17"/>
      <c r="L313" s="14"/>
    </row>
    <row r="314" spans="3:12" s="21" customFormat="1" x14ac:dyDescent="0.25">
      <c r="C314" s="14"/>
      <c r="D314" s="13"/>
      <c r="E314" s="13"/>
      <c r="F314" s="13"/>
      <c r="G314" s="13"/>
      <c r="H314" s="13"/>
      <c r="I314" s="14"/>
      <c r="J314" s="14"/>
      <c r="K314" s="17"/>
      <c r="L314" s="14"/>
    </row>
    <row r="315" spans="3:12" s="21" customFormat="1" x14ac:dyDescent="0.25">
      <c r="C315" s="14"/>
      <c r="D315" s="13"/>
      <c r="E315" s="13"/>
      <c r="F315" s="13"/>
      <c r="G315" s="13"/>
      <c r="H315" s="13"/>
      <c r="I315" s="14"/>
      <c r="J315" s="14"/>
      <c r="K315" s="17"/>
      <c r="L315" s="14"/>
    </row>
    <row r="316" spans="3:12" s="21" customFormat="1" x14ac:dyDescent="0.25">
      <c r="C316" s="14"/>
      <c r="D316" s="13"/>
      <c r="E316" s="13"/>
      <c r="F316" s="13"/>
      <c r="G316" s="13"/>
      <c r="H316" s="13"/>
      <c r="I316" s="14"/>
      <c r="J316" s="14"/>
      <c r="K316" s="17"/>
      <c r="L316" s="14"/>
    </row>
    <row r="317" spans="3:12" s="21" customFormat="1" x14ac:dyDescent="0.25">
      <c r="C317" s="14"/>
      <c r="D317" s="13"/>
      <c r="E317" s="13"/>
      <c r="F317" s="13"/>
      <c r="G317" s="13"/>
      <c r="H317" s="13"/>
      <c r="I317" s="14"/>
      <c r="J317" s="14"/>
      <c r="K317" s="17"/>
      <c r="L317" s="14"/>
    </row>
    <row r="318" spans="3:12" s="21" customFormat="1" x14ac:dyDescent="0.25">
      <c r="C318" s="14"/>
      <c r="D318" s="13"/>
      <c r="E318" s="13"/>
      <c r="F318" s="13"/>
      <c r="G318" s="13"/>
      <c r="H318" s="13"/>
      <c r="I318" s="14"/>
      <c r="J318" s="14"/>
      <c r="K318" s="17"/>
      <c r="L318" s="14"/>
    </row>
    <row r="319" spans="3:12" s="21" customFormat="1" x14ac:dyDescent="0.25">
      <c r="C319" s="14"/>
      <c r="D319" s="13"/>
      <c r="E319" s="13"/>
      <c r="F319" s="13"/>
      <c r="G319" s="13"/>
      <c r="H319" s="13"/>
      <c r="I319" s="14"/>
      <c r="J319" s="14"/>
      <c r="K319" s="17"/>
      <c r="L319" s="14"/>
    </row>
    <row r="320" spans="3:12" s="21" customFormat="1" x14ac:dyDescent="0.25">
      <c r="C320" s="14"/>
      <c r="D320" s="13"/>
      <c r="E320" s="13"/>
      <c r="F320" s="13"/>
      <c r="G320" s="13"/>
      <c r="H320" s="13"/>
      <c r="I320" s="14"/>
      <c r="J320" s="14"/>
      <c r="K320" s="17"/>
      <c r="L320" s="14"/>
    </row>
    <row r="321" spans="3:12" s="21" customFormat="1" x14ac:dyDescent="0.25">
      <c r="C321" s="14"/>
      <c r="D321" s="13"/>
      <c r="E321" s="13"/>
      <c r="F321" s="13"/>
      <c r="G321" s="13"/>
      <c r="H321" s="13"/>
      <c r="I321" s="14"/>
      <c r="J321" s="14"/>
      <c r="K321" s="17"/>
      <c r="L321" s="14"/>
    </row>
    <row r="322" spans="3:12" s="21" customFormat="1" x14ac:dyDescent="0.25">
      <c r="C322" s="14"/>
      <c r="D322" s="13"/>
      <c r="E322" s="13"/>
      <c r="F322" s="13"/>
      <c r="G322" s="13"/>
      <c r="H322" s="13"/>
      <c r="I322" s="14"/>
      <c r="J322" s="14"/>
      <c r="K322" s="17"/>
      <c r="L322" s="14"/>
    </row>
    <row r="323" spans="3:12" s="21" customFormat="1" x14ac:dyDescent="0.25">
      <c r="C323" s="14"/>
      <c r="D323" s="13"/>
      <c r="E323" s="13"/>
      <c r="F323" s="13"/>
      <c r="G323" s="13"/>
      <c r="H323" s="13"/>
      <c r="I323" s="14"/>
      <c r="J323" s="14"/>
      <c r="K323" s="17"/>
      <c r="L323" s="14"/>
    </row>
    <row r="324" spans="3:12" s="21" customFormat="1" x14ac:dyDescent="0.25">
      <c r="C324" s="14"/>
      <c r="D324" s="13"/>
      <c r="E324" s="13"/>
      <c r="F324" s="13"/>
      <c r="G324" s="13"/>
      <c r="H324" s="13"/>
      <c r="I324" s="14"/>
      <c r="J324" s="14"/>
      <c r="K324" s="17"/>
      <c r="L324" s="14"/>
    </row>
    <row r="325" spans="3:12" s="21" customFormat="1" x14ac:dyDescent="0.25">
      <c r="C325" s="14"/>
      <c r="D325" s="13"/>
      <c r="E325" s="13"/>
      <c r="F325" s="13"/>
      <c r="G325" s="13"/>
      <c r="H325" s="13"/>
      <c r="I325" s="14"/>
      <c r="J325" s="14"/>
      <c r="K325" s="17"/>
      <c r="L325" s="14"/>
    </row>
    <row r="326" spans="3:12" s="21" customFormat="1" x14ac:dyDescent="0.25">
      <c r="C326" s="14"/>
      <c r="D326" s="13"/>
      <c r="E326" s="13"/>
      <c r="F326" s="13"/>
      <c r="G326" s="13"/>
      <c r="H326" s="13"/>
      <c r="I326" s="14"/>
      <c r="J326" s="14"/>
      <c r="K326" s="17"/>
      <c r="L326" s="14"/>
    </row>
    <row r="327" spans="3:12" s="21" customFormat="1" x14ac:dyDescent="0.25">
      <c r="C327" s="14"/>
      <c r="D327" s="13"/>
      <c r="E327" s="13"/>
      <c r="F327" s="13"/>
      <c r="G327" s="13"/>
      <c r="H327" s="13"/>
      <c r="I327" s="14"/>
      <c r="J327" s="14"/>
      <c r="K327" s="17"/>
      <c r="L327" s="14"/>
    </row>
    <row r="328" spans="3:12" s="21" customFormat="1" x14ac:dyDescent="0.25">
      <c r="C328" s="14"/>
      <c r="D328" s="13"/>
      <c r="E328" s="13"/>
      <c r="F328" s="13"/>
      <c r="G328" s="13"/>
      <c r="H328" s="13"/>
      <c r="I328" s="14"/>
      <c r="J328" s="14"/>
      <c r="K328" s="17"/>
      <c r="L328" s="14"/>
    </row>
    <row r="329" spans="3:12" s="21" customFormat="1" x14ac:dyDescent="0.25">
      <c r="C329" s="14"/>
      <c r="D329" s="13"/>
      <c r="E329" s="13"/>
      <c r="F329" s="13"/>
      <c r="G329" s="13"/>
      <c r="H329" s="13"/>
      <c r="I329" s="14"/>
      <c r="J329" s="14"/>
      <c r="K329" s="17"/>
      <c r="L329" s="14"/>
    </row>
    <row r="330" spans="3:12" s="21" customFormat="1" x14ac:dyDescent="0.25">
      <c r="C330" s="14"/>
      <c r="D330" s="13"/>
      <c r="E330" s="13"/>
      <c r="F330" s="13"/>
      <c r="G330" s="13"/>
      <c r="H330" s="13"/>
      <c r="I330" s="14"/>
      <c r="J330" s="14"/>
      <c r="K330" s="17"/>
      <c r="L330" s="14"/>
    </row>
    <row r="331" spans="3:12" s="21" customFormat="1" x14ac:dyDescent="0.25">
      <c r="C331" s="14"/>
      <c r="D331" s="13"/>
      <c r="E331" s="13"/>
      <c r="F331" s="13"/>
      <c r="G331" s="13"/>
      <c r="H331" s="13"/>
      <c r="I331" s="14"/>
      <c r="J331" s="14"/>
      <c r="K331" s="17"/>
      <c r="L331" s="14"/>
    </row>
    <row r="332" spans="3:12" s="21" customFormat="1" x14ac:dyDescent="0.25">
      <c r="C332" s="14"/>
      <c r="D332" s="13"/>
      <c r="E332" s="13"/>
      <c r="F332" s="13"/>
      <c r="G332" s="13"/>
      <c r="H332" s="13"/>
      <c r="I332" s="14"/>
      <c r="J332" s="14"/>
      <c r="K332" s="17"/>
      <c r="L332" s="14"/>
    </row>
    <row r="333" spans="3:12" s="21" customFormat="1" x14ac:dyDescent="0.25">
      <c r="C333" s="14"/>
      <c r="D333" s="13"/>
      <c r="E333" s="13"/>
      <c r="F333" s="13"/>
      <c r="G333" s="13"/>
      <c r="H333" s="13"/>
      <c r="I333" s="14"/>
      <c r="J333" s="14"/>
      <c r="K333" s="17"/>
      <c r="L333" s="14"/>
    </row>
    <row r="334" spans="3:12" s="21" customFormat="1" x14ac:dyDescent="0.25">
      <c r="C334" s="14"/>
      <c r="D334" s="13"/>
      <c r="E334" s="13"/>
      <c r="F334" s="13"/>
      <c r="G334" s="13"/>
      <c r="H334" s="13"/>
      <c r="I334" s="14"/>
      <c r="J334" s="14"/>
      <c r="K334" s="17"/>
      <c r="L334" s="14"/>
    </row>
    <row r="335" spans="3:12" s="21" customFormat="1" x14ac:dyDescent="0.25">
      <c r="C335" s="14"/>
      <c r="D335" s="13"/>
      <c r="E335" s="13"/>
      <c r="F335" s="13"/>
      <c r="G335" s="13"/>
      <c r="H335" s="13"/>
      <c r="I335" s="14"/>
      <c r="J335" s="14"/>
      <c r="K335" s="17"/>
      <c r="L335" s="14"/>
    </row>
    <row r="336" spans="3:12" s="21" customFormat="1" x14ac:dyDescent="0.25">
      <c r="C336" s="14"/>
      <c r="D336" s="13"/>
      <c r="E336" s="13"/>
      <c r="F336" s="13"/>
      <c r="G336" s="13"/>
      <c r="H336" s="13"/>
      <c r="I336" s="14"/>
      <c r="J336" s="14"/>
      <c r="K336" s="17"/>
      <c r="L336" s="14"/>
    </row>
    <row r="337" spans="3:12" s="21" customFormat="1" x14ac:dyDescent="0.25">
      <c r="C337" s="14"/>
      <c r="D337" s="13"/>
      <c r="E337" s="13"/>
      <c r="F337" s="13"/>
      <c r="G337" s="13"/>
      <c r="H337" s="13"/>
      <c r="I337" s="14"/>
      <c r="J337" s="14"/>
      <c r="K337" s="17"/>
      <c r="L337" s="14"/>
    </row>
    <row r="338" spans="3:12" s="21" customFormat="1" x14ac:dyDescent="0.25">
      <c r="C338" s="14"/>
      <c r="D338" s="13"/>
      <c r="E338" s="13"/>
      <c r="F338" s="13"/>
      <c r="G338" s="13"/>
      <c r="H338" s="13"/>
      <c r="I338" s="14"/>
      <c r="J338" s="14"/>
      <c r="K338" s="17"/>
      <c r="L338" s="14"/>
    </row>
    <row r="339" spans="3:12" s="21" customFormat="1" x14ac:dyDescent="0.25">
      <c r="C339" s="14"/>
      <c r="D339" s="13"/>
      <c r="E339" s="13"/>
      <c r="F339" s="13"/>
      <c r="G339" s="13"/>
      <c r="H339" s="13"/>
      <c r="I339" s="14"/>
      <c r="J339" s="14"/>
      <c r="K339" s="17"/>
      <c r="L339" s="14"/>
    </row>
    <row r="340" spans="3:12" s="21" customFormat="1" x14ac:dyDescent="0.25">
      <c r="C340" s="14"/>
      <c r="D340" s="13"/>
      <c r="E340" s="13"/>
      <c r="F340" s="13"/>
      <c r="G340" s="13"/>
      <c r="H340" s="13"/>
      <c r="I340" s="14"/>
      <c r="J340" s="14"/>
      <c r="K340" s="17"/>
      <c r="L340" s="14"/>
    </row>
    <row r="341" spans="3:12" s="21" customFormat="1" x14ac:dyDescent="0.25">
      <c r="C341" s="14"/>
      <c r="D341" s="13"/>
      <c r="E341" s="13"/>
      <c r="F341" s="13"/>
      <c r="G341" s="13"/>
      <c r="H341" s="13"/>
      <c r="I341" s="14"/>
      <c r="J341" s="14"/>
      <c r="K341" s="17"/>
      <c r="L341" s="14"/>
    </row>
    <row r="342" spans="3:12" s="21" customFormat="1" x14ac:dyDescent="0.25">
      <c r="C342" s="14"/>
      <c r="D342" s="13"/>
      <c r="E342" s="13"/>
      <c r="F342" s="13"/>
      <c r="G342" s="13"/>
      <c r="H342" s="13"/>
      <c r="I342" s="14"/>
      <c r="J342" s="14"/>
      <c r="K342" s="17"/>
      <c r="L342" s="14"/>
    </row>
    <row r="343" spans="3:12" s="21" customFormat="1" x14ac:dyDescent="0.25">
      <c r="C343" s="14"/>
      <c r="D343" s="13"/>
      <c r="E343" s="13"/>
      <c r="F343" s="13"/>
      <c r="G343" s="13"/>
      <c r="H343" s="13"/>
      <c r="I343" s="14"/>
      <c r="J343" s="14"/>
      <c r="K343" s="17"/>
      <c r="L343" s="14"/>
    </row>
    <row r="344" spans="3:12" s="21" customFormat="1" x14ac:dyDescent="0.25">
      <c r="C344" s="14"/>
      <c r="D344" s="13"/>
      <c r="E344" s="13"/>
      <c r="F344" s="13"/>
      <c r="G344" s="13"/>
      <c r="H344" s="13"/>
      <c r="I344" s="14"/>
      <c r="J344" s="14"/>
      <c r="K344" s="17"/>
      <c r="L344" s="14"/>
    </row>
    <row r="345" spans="3:12" s="21" customFormat="1" x14ac:dyDescent="0.25">
      <c r="C345" s="14"/>
      <c r="D345" s="13"/>
      <c r="E345" s="13"/>
      <c r="F345" s="13"/>
      <c r="G345" s="13"/>
      <c r="H345" s="13"/>
      <c r="I345" s="14"/>
      <c r="J345" s="14"/>
      <c r="K345" s="17"/>
      <c r="L345" s="14"/>
    </row>
    <row r="346" spans="3:12" s="21" customFormat="1" x14ac:dyDescent="0.25">
      <c r="C346" s="14"/>
      <c r="D346" s="13"/>
      <c r="E346" s="13"/>
      <c r="F346" s="13"/>
      <c r="G346" s="13"/>
      <c r="H346" s="13"/>
      <c r="I346" s="14"/>
      <c r="J346" s="14"/>
      <c r="K346" s="17"/>
      <c r="L346" s="14"/>
    </row>
    <row r="347" spans="3:12" s="21" customFormat="1" x14ac:dyDescent="0.25">
      <c r="C347" s="14"/>
      <c r="D347" s="13"/>
      <c r="E347" s="13"/>
      <c r="F347" s="13"/>
      <c r="G347" s="13"/>
      <c r="H347" s="13"/>
      <c r="I347" s="14"/>
      <c r="J347" s="14"/>
      <c r="K347" s="17"/>
      <c r="L347" s="14"/>
    </row>
    <row r="348" spans="3:12" s="21" customFormat="1" x14ac:dyDescent="0.25">
      <c r="C348" s="14"/>
      <c r="D348" s="13"/>
      <c r="E348" s="13"/>
      <c r="F348" s="13"/>
      <c r="G348" s="13"/>
      <c r="H348" s="13"/>
      <c r="I348" s="14"/>
      <c r="J348" s="14"/>
      <c r="K348" s="17"/>
      <c r="L348" s="14"/>
    </row>
    <row r="349" spans="3:12" s="21" customFormat="1" x14ac:dyDescent="0.25">
      <c r="C349" s="14"/>
      <c r="D349" s="13"/>
      <c r="E349" s="13"/>
      <c r="F349" s="13"/>
      <c r="G349" s="13"/>
      <c r="H349" s="13"/>
      <c r="I349" s="14"/>
      <c r="J349" s="14"/>
      <c r="K349" s="17"/>
      <c r="L349" s="14"/>
    </row>
    <row r="350" spans="3:12" s="21" customFormat="1" x14ac:dyDescent="0.25">
      <c r="C350" s="14"/>
      <c r="D350" s="13"/>
      <c r="E350" s="13"/>
      <c r="F350" s="13"/>
      <c r="G350" s="13"/>
      <c r="H350" s="13"/>
      <c r="I350" s="14"/>
      <c r="J350" s="14"/>
      <c r="K350" s="17"/>
      <c r="L350" s="14"/>
    </row>
    <row r="351" spans="3:12" s="21" customFormat="1" x14ac:dyDescent="0.25">
      <c r="C351" s="14"/>
      <c r="D351" s="13"/>
      <c r="E351" s="13"/>
      <c r="F351" s="13"/>
      <c r="G351" s="13"/>
      <c r="H351" s="13"/>
      <c r="I351" s="14"/>
      <c r="J351" s="14"/>
      <c r="K351" s="17"/>
      <c r="L351" s="14"/>
    </row>
    <row r="352" spans="3:12" s="21" customFormat="1" x14ac:dyDescent="0.25">
      <c r="C352" s="14"/>
      <c r="D352" s="13"/>
      <c r="E352" s="13"/>
      <c r="F352" s="13"/>
      <c r="G352" s="13"/>
      <c r="H352" s="13"/>
      <c r="I352" s="14"/>
      <c r="J352" s="14"/>
      <c r="K352" s="17"/>
      <c r="L352" s="14"/>
    </row>
    <row r="353" spans="1:23" x14ac:dyDescent="0.25">
      <c r="A353" s="21"/>
      <c r="L353" s="14"/>
    </row>
    <row r="354" spans="1:23" x14ac:dyDescent="0.25">
      <c r="A354" s="21"/>
      <c r="L354" s="14"/>
    </row>
    <row r="355" spans="1:23" x14ac:dyDescent="0.25">
      <c r="A355" s="21"/>
      <c r="L355" s="14"/>
    </row>
    <row r="356" spans="1:23" x14ac:dyDescent="0.25">
      <c r="A356" s="21"/>
      <c r="L356" s="14"/>
    </row>
    <row r="357" spans="1:23" x14ac:dyDescent="0.25">
      <c r="A357" s="21"/>
      <c r="L357" s="14"/>
    </row>
    <row r="358" spans="1:23" x14ac:dyDescent="0.25">
      <c r="A358" s="21"/>
      <c r="L358" s="14"/>
    </row>
    <row r="359" spans="1:23" x14ac:dyDescent="0.25">
      <c r="A359" s="21"/>
      <c r="L359" s="14"/>
    </row>
    <row r="360" spans="1:23" x14ac:dyDescent="0.25">
      <c r="A360" s="21"/>
      <c r="L360" s="14"/>
    </row>
    <row r="361" spans="1:23" x14ac:dyDescent="0.25">
      <c r="A361" s="21"/>
      <c r="L361" s="14"/>
    </row>
    <row r="362" spans="1:23" x14ac:dyDescent="0.25">
      <c r="L362" s="14">
        <f ca="1">SUM(L9:L106)/(COUNT(L9:L106)-4)</f>
        <v>24.394964247908465</v>
      </c>
      <c r="V362" s="21"/>
      <c r="W362" s="21"/>
    </row>
    <row r="363" spans="1:23" x14ac:dyDescent="0.25">
      <c r="L363" s="14"/>
      <c r="V363" s="21"/>
      <c r="W363" s="21"/>
    </row>
    <row r="364" spans="1:23" ht="21" x14ac:dyDescent="0.35">
      <c r="A364" s="23" t="s">
        <v>21</v>
      </c>
      <c r="L364" s="14"/>
      <c r="V364" s="21"/>
      <c r="W364" s="21"/>
    </row>
    <row r="365" spans="1:23" x14ac:dyDescent="0.25">
      <c r="A365" s="14" t="s">
        <v>16</v>
      </c>
      <c r="D365" s="14">
        <v>1.3</v>
      </c>
      <c r="E365" s="15">
        <f>$D$365*1000</f>
        <v>1300</v>
      </c>
      <c r="F365" s="15"/>
      <c r="G365" s="15"/>
      <c r="K365" s="13"/>
      <c r="L365" s="15"/>
      <c r="M365" s="21"/>
      <c r="V365" s="21"/>
      <c r="W365" s="21"/>
    </row>
    <row r="366" spans="1:23" x14ac:dyDescent="0.25">
      <c r="A366" s="14" t="s">
        <v>2</v>
      </c>
      <c r="D366" s="14">
        <v>3.36</v>
      </c>
      <c r="E366" s="13">
        <f>D366*10000000000*SolarMass</f>
        <v>6.6833759999999992E+40</v>
      </c>
      <c r="F366" s="20"/>
      <c r="G366" s="20"/>
      <c r="K366" s="13"/>
      <c r="L366" s="15"/>
      <c r="M366" s="21"/>
      <c r="V366" s="21"/>
      <c r="W366" s="21"/>
    </row>
    <row r="367" spans="1:23" x14ac:dyDescent="0.25">
      <c r="A367" s="14" t="s">
        <v>24</v>
      </c>
      <c r="D367" s="14">
        <v>4.3</v>
      </c>
      <c r="E367" s="13">
        <f>D367*1000</f>
        <v>4300</v>
      </c>
      <c r="K367" s="13"/>
      <c r="L367" s="15"/>
      <c r="M367" s="21"/>
    </row>
    <row r="368" spans="1:23" x14ac:dyDescent="0.25">
      <c r="A368" s="14" t="s">
        <v>3</v>
      </c>
      <c r="D368" s="14">
        <v>7.7</v>
      </c>
      <c r="G368" s="14"/>
      <c r="K368" s="13"/>
      <c r="L368" s="15"/>
      <c r="M368" s="21"/>
    </row>
    <row r="369" spans="1:29" x14ac:dyDescent="0.25">
      <c r="A369" s="14" t="s">
        <v>25</v>
      </c>
      <c r="D369" s="14">
        <v>30.5</v>
      </c>
      <c r="E369" s="15">
        <f>D369*1000</f>
        <v>30500</v>
      </c>
      <c r="K369" s="13"/>
      <c r="L369" s="15"/>
      <c r="M369" s="21"/>
    </row>
    <row r="370" spans="1:29" x14ac:dyDescent="0.25">
      <c r="A370" s="14" t="s">
        <v>26</v>
      </c>
      <c r="D370" s="14">
        <v>27.9</v>
      </c>
      <c r="G370" s="8"/>
      <c r="H370" s="14"/>
      <c r="K370" s="13"/>
      <c r="L370" s="15"/>
      <c r="M370" s="21"/>
    </row>
    <row r="371" spans="1:29" x14ac:dyDescent="0.25">
      <c r="D371" s="10"/>
      <c r="K371" s="13"/>
      <c r="L371" s="15"/>
      <c r="M371" s="21"/>
    </row>
    <row r="372" spans="1:29" x14ac:dyDescent="0.25">
      <c r="A372" s="14" t="s">
        <v>23</v>
      </c>
      <c r="D372" s="15">
        <f>(D368*10000000000)/(2*PI()*DiskScaleLengthPc^2)</f>
        <v>662.78694527181938</v>
      </c>
      <c r="K372" s="13"/>
      <c r="L372" s="15"/>
      <c r="M372" s="21"/>
    </row>
    <row r="373" spans="1:29" x14ac:dyDescent="0.25">
      <c r="A373" s="14" t="s">
        <v>22</v>
      </c>
      <c r="D373" s="8">
        <f>(D370*10000000000)/(4*PI()*(LCDMHaloScaleLengthPc)^3*(LN(2)-1/2))</f>
        <v>4.0514123556774882E-3</v>
      </c>
      <c r="K373" s="13"/>
      <c r="L373" s="15"/>
      <c r="M373" s="21"/>
    </row>
    <row r="374" spans="1:29" x14ac:dyDescent="0.25">
      <c r="K374" s="13"/>
      <c r="L374" s="15"/>
      <c r="M374" s="21"/>
    </row>
    <row r="375" spans="1:29" ht="45" x14ac:dyDescent="0.25">
      <c r="A375" s="7" t="s">
        <v>6</v>
      </c>
      <c r="B375" s="3" t="s">
        <v>5</v>
      </c>
      <c r="C375" s="7" t="s">
        <v>13</v>
      </c>
      <c r="D375" s="4" t="s">
        <v>64</v>
      </c>
      <c r="E375" s="4" t="s">
        <v>7</v>
      </c>
      <c r="F375" s="4" t="s">
        <v>8</v>
      </c>
      <c r="G375" s="4" t="s">
        <v>14</v>
      </c>
      <c r="H375" s="4" t="s">
        <v>9</v>
      </c>
      <c r="I375" s="7" t="s">
        <v>60</v>
      </c>
      <c r="J375" s="7" t="s">
        <v>61</v>
      </c>
      <c r="K375" s="18" t="s">
        <v>62</v>
      </c>
      <c r="L375" s="3" t="s">
        <v>63</v>
      </c>
      <c r="M375" s="3"/>
      <c r="N375" s="3"/>
      <c r="O375" s="3"/>
      <c r="P375" s="3"/>
      <c r="Q375" s="3"/>
      <c r="R375" s="3"/>
      <c r="S375" s="3"/>
      <c r="T375" s="3"/>
      <c r="U375" s="3"/>
      <c r="V375" s="7"/>
      <c r="W375" s="7"/>
      <c r="X375" s="3"/>
      <c r="Y375" s="3"/>
      <c r="Z375" s="3"/>
      <c r="AA375" s="3"/>
      <c r="AB375" s="3"/>
      <c r="AC375" s="3"/>
    </row>
    <row r="376" spans="1:29" x14ac:dyDescent="0.25">
      <c r="A376" s="21">
        <v>1.1399999999999999</v>
      </c>
      <c r="B376" s="21">
        <f>A376*1000</f>
        <v>1140</v>
      </c>
      <c r="C376" s="14">
        <f>B376/LCDMBulgeEffectiveRadius</f>
        <v>0.87692307692307692</v>
      </c>
      <c r="D376" s="13">
        <f>A376*kpc</f>
        <v>3.5176724411999998E+19</v>
      </c>
      <c r="E376" s="13">
        <f ca="1">FORECAST($C376, OFFSET('De Vaucouleurs Deprojection'!$F$3:$F$126, MATCH($C376, 'De Vaucouleurs Deprojection'!$A$3:$A$126,1)-1,0,2), OFFSET('De Vaucouleurs Deprojection'!$A$3:$A$126, MATCH($C376, 'De Vaucouleurs Deprojection'!$A$3:$A$126,1)-1,0,2))*LCDMTotalBulgeMass</f>
        <v>2.5364234489353839E+40</v>
      </c>
      <c r="F376" s="13">
        <f t="shared" ref="F376:F439" si="30">2*PI()*LCDMDiskSurfaceDensity*LCDMScaleLength*(LCDMScaleLength-EXP(-RadiusPc/LCDMScaleLength)*(RadiusPc+LCDMScaleLength))*SolarMass</f>
        <v>4.5194839688669635E+39</v>
      </c>
      <c r="G376" s="13">
        <f t="shared" ref="G376:G439" si="31">4*PI()*LCDMHaloRepresentativeDensity*LCDMHaloScaleLengthPc^3*(LN(1+RadiusPc/LCDMHaloScaleLengthPc)-RadiusPc/(RadiusPc+LCDMHaloScaleLengthPc))*SolarMass</f>
        <v>1.9110458802380045E+39</v>
      </c>
      <c r="H376" s="13">
        <f t="shared" ref="H376:H439" ca="1" si="32">BulgeMass+DiskMass+HaloMass</f>
        <v>3.1794764338458807E+40</v>
      </c>
      <c r="I376" s="14">
        <v>336.2</v>
      </c>
      <c r="J376" s="14">
        <v>171.7</v>
      </c>
      <c r="K376" s="17">
        <f t="shared" ref="K376:K407" ca="1" si="33">SQRT(TotalMass*GravitationalConstant/RadiusKm)/km</f>
        <v>245.60986763186398</v>
      </c>
      <c r="L376" s="14">
        <f t="shared" ref="L376:L439" ca="1" si="34">(ObservedVelocity-ModelVelocity)^2/(VelocityError)^2</f>
        <v>0.2783692107828632</v>
      </c>
      <c r="M376" s="21"/>
    </row>
    <row r="377" spans="1:29" x14ac:dyDescent="0.25">
      <c r="A377" s="21">
        <v>1.52</v>
      </c>
      <c r="B377" s="21">
        <f t="shared" ref="B377:B440" si="35">A377*1000</f>
        <v>1520</v>
      </c>
      <c r="C377" s="14">
        <f t="shared" ref="C377:C440" si="36">B377/LCDMBulgeEffectiveRadius</f>
        <v>1.1692307692307693</v>
      </c>
      <c r="D377" s="13">
        <f t="shared" ref="D377:D440" si="37">A377*kpc</f>
        <v>4.6902299216E+19</v>
      </c>
      <c r="E377" s="13">
        <f ca="1">FORECAST($C377, OFFSET('De Vaucouleurs Deprojection'!$F$3:$F$126, MATCH($C377, 'De Vaucouleurs Deprojection'!$A$3:$A$126,1)-1,0,2), OFFSET('De Vaucouleurs Deprojection'!$A$3:$A$126, MATCH($C377, 'De Vaucouleurs Deprojection'!$A$3:$A$126,1)-1,0,2))*LCDMTotalBulgeMass</f>
        <v>3.067551339655384E+40</v>
      </c>
      <c r="F377" s="13">
        <f t="shared" si="30"/>
        <v>7.5866977370332263E+39</v>
      </c>
      <c r="G377" s="13">
        <f t="shared" si="31"/>
        <v>3.3435732096482763E+39</v>
      </c>
      <c r="H377" s="13">
        <f t="shared" ca="1" si="32"/>
        <v>4.1605784343235339E+40</v>
      </c>
      <c r="I377" s="14">
        <v>324.60000000000002</v>
      </c>
      <c r="J377" s="14">
        <v>125.1</v>
      </c>
      <c r="K377" s="17">
        <f t="shared" ca="1" si="33"/>
        <v>243.3187038877669</v>
      </c>
      <c r="L377" s="14">
        <f t="shared" ca="1" si="34"/>
        <v>0.4221498323441662</v>
      </c>
      <c r="M377" s="21"/>
    </row>
    <row r="378" spans="1:29" x14ac:dyDescent="0.25">
      <c r="A378" s="21">
        <v>1.9</v>
      </c>
      <c r="B378" s="21">
        <f t="shared" si="35"/>
        <v>1900</v>
      </c>
      <c r="C378" s="14">
        <f t="shared" si="36"/>
        <v>1.4615384615384615</v>
      </c>
      <c r="D378" s="13">
        <f t="shared" si="37"/>
        <v>5.8627874019999998E+19</v>
      </c>
      <c r="E378" s="13">
        <f ca="1">FORECAST($C378, OFFSET('De Vaucouleurs Deprojection'!$F$3:$F$126, MATCH($C378, 'De Vaucouleurs Deprojection'!$A$3:$A$126,1)-1,0,2), OFFSET('De Vaucouleurs Deprojection'!$A$3:$A$126, MATCH($C378, 'De Vaucouleurs Deprojection'!$A$3:$A$126,1)-1,0,2))*LCDMTotalBulgeMass</f>
        <v>3.49714332576E+40</v>
      </c>
      <c r="F378" s="13">
        <f t="shared" si="30"/>
        <v>1.1198403999959209E+40</v>
      </c>
      <c r="G378" s="13">
        <f t="shared" si="31"/>
        <v>5.1424275992967165E+39</v>
      </c>
      <c r="H378" s="13">
        <f t="shared" ca="1" si="32"/>
        <v>5.1312264856855926E+40</v>
      </c>
      <c r="I378" s="14">
        <v>339</v>
      </c>
      <c r="J378" s="14">
        <v>52.8</v>
      </c>
      <c r="K378" s="17">
        <f t="shared" ca="1" si="33"/>
        <v>241.68751880142835</v>
      </c>
      <c r="L378" s="14">
        <f t="shared" ca="1" si="34"/>
        <v>3.396794291287291</v>
      </c>
      <c r="M378" s="21"/>
    </row>
    <row r="379" spans="1:29" x14ac:dyDescent="0.25">
      <c r="A379" s="21">
        <v>2.2799999999999998</v>
      </c>
      <c r="B379" s="21">
        <f t="shared" si="35"/>
        <v>2280</v>
      </c>
      <c r="C379" s="14">
        <f t="shared" si="36"/>
        <v>1.7538461538461538</v>
      </c>
      <c r="D379" s="13">
        <f t="shared" si="37"/>
        <v>7.0353448823999996E+19</v>
      </c>
      <c r="E379" s="13">
        <f ca="1">FORECAST($C379, OFFSET('De Vaucouleurs Deprojection'!$F$3:$F$126, MATCH($C379, 'De Vaucouleurs Deprojection'!$A$3:$A$126,1)-1,0,2), OFFSET('De Vaucouleurs Deprojection'!$A$3:$A$126, MATCH($C379, 'De Vaucouleurs Deprojection'!$A$3:$A$126,1)-1,0,2))*LCDMTotalBulgeMass</f>
        <v>3.8514445106953844E+40</v>
      </c>
      <c r="F379" s="13">
        <f t="shared" si="30"/>
        <v>1.5240554554269814E+40</v>
      </c>
      <c r="G379" s="13">
        <f t="shared" si="31"/>
        <v>7.2902328109553655E+39</v>
      </c>
      <c r="H379" s="13">
        <f t="shared" ca="1" si="32"/>
        <v>6.1045232472179028E+40</v>
      </c>
      <c r="I379" s="14">
        <v>243.6</v>
      </c>
      <c r="J379" s="14">
        <v>25.8</v>
      </c>
      <c r="K379" s="17">
        <f t="shared" ca="1" si="33"/>
        <v>240.64613118759516</v>
      </c>
      <c r="L379" s="14">
        <f t="shared" ca="1" si="34"/>
        <v>1.3108198066369132E-2</v>
      </c>
      <c r="M379" s="21"/>
    </row>
    <row r="380" spans="1:29" x14ac:dyDescent="0.25">
      <c r="A380" s="21">
        <v>2.66</v>
      </c>
      <c r="B380" s="21">
        <f t="shared" si="35"/>
        <v>2660</v>
      </c>
      <c r="C380" s="14">
        <f t="shared" si="36"/>
        <v>2.046153846153846</v>
      </c>
      <c r="D380" s="13">
        <f t="shared" si="37"/>
        <v>8.2079023628000002E+19</v>
      </c>
      <c r="E380" s="13">
        <f ca="1">FORECAST($C380, OFFSET('De Vaucouleurs Deprojection'!$F$3:$F$126, MATCH($C380, 'De Vaucouleurs Deprojection'!$A$3:$A$126,1)-1,0,2), OFFSET('De Vaucouleurs Deprojection'!$A$3:$A$126, MATCH($C380, 'De Vaucouleurs Deprojection'!$A$3:$A$126,1)-1,0,2))*LCDMTotalBulgeMass</f>
        <v>4.148268662030769E+40</v>
      </c>
      <c r="F380" s="13">
        <f t="shared" si="30"/>
        <v>1.9614498387020369E+40</v>
      </c>
      <c r="G380" s="13">
        <f t="shared" si="31"/>
        <v>9.7705153736971105E+39</v>
      </c>
      <c r="H380" s="13">
        <f t="shared" ca="1" si="32"/>
        <v>7.0867700381025169E+40</v>
      </c>
      <c r="I380" s="14">
        <v>235.2</v>
      </c>
      <c r="J380" s="14">
        <v>17</v>
      </c>
      <c r="K380" s="17">
        <f t="shared" ca="1" si="33"/>
        <v>240.05114588096134</v>
      </c>
      <c r="L380" s="14">
        <f t="shared" ca="1" si="34"/>
        <v>8.143119847186267E-2</v>
      </c>
      <c r="M380" s="21"/>
    </row>
    <row r="381" spans="1:29" x14ac:dyDescent="0.25">
      <c r="A381" s="21">
        <v>3.04</v>
      </c>
      <c r="B381" s="21">
        <f t="shared" si="35"/>
        <v>3040</v>
      </c>
      <c r="C381" s="14">
        <f t="shared" si="36"/>
        <v>2.3384615384615386</v>
      </c>
      <c r="D381" s="13">
        <f t="shared" si="37"/>
        <v>9.3804598432E+19</v>
      </c>
      <c r="E381" s="13">
        <f ca="1">FORECAST($C381, OFFSET('De Vaucouleurs Deprojection'!$F$3:$F$126, MATCH($C381, 'De Vaucouleurs Deprojection'!$A$3:$A$126,1)-1,0,2), OFFSET('De Vaucouleurs Deprojection'!$A$3:$A$126, MATCH($C381, 'De Vaucouleurs Deprojection'!$A$3:$A$126,1)-1,0,2))*LCDMTotalBulgeMass</f>
        <v>4.4001342571199993E+40</v>
      </c>
      <c r="F381" s="13">
        <f t="shared" si="30"/>
        <v>2.4235192964516325E+40</v>
      </c>
      <c r="G381" s="13">
        <f t="shared" si="31"/>
        <v>1.2567649830900149E+40</v>
      </c>
      <c r="H381" s="13">
        <f t="shared" ca="1" si="32"/>
        <v>8.0804185366616471E+40</v>
      </c>
      <c r="I381" s="14">
        <v>238.9</v>
      </c>
      <c r="J381" s="14">
        <v>5.7</v>
      </c>
      <c r="K381" s="17">
        <f t="shared" ca="1" si="33"/>
        <v>239.77316051217454</v>
      </c>
      <c r="L381" s="14">
        <f t="shared" ca="1" si="34"/>
        <v>2.3465967375220009E-2</v>
      </c>
      <c r="M381" s="21"/>
    </row>
    <row r="382" spans="1:29" x14ac:dyDescent="0.25">
      <c r="A382" s="21">
        <v>3.43</v>
      </c>
      <c r="B382" s="21">
        <f t="shared" si="35"/>
        <v>3430</v>
      </c>
      <c r="C382" s="14">
        <f t="shared" si="36"/>
        <v>2.6384615384615384</v>
      </c>
      <c r="D382" s="13">
        <f t="shared" si="37"/>
        <v>1.0583874099400001E+20</v>
      </c>
      <c r="E382" s="13">
        <f ca="1">FORECAST($C382, OFFSET('De Vaucouleurs Deprojection'!$F$3:$F$126, MATCH($C382, 'De Vaucouleurs Deprojection'!$A$3:$A$126,1)-1,0,2), OFFSET('De Vaucouleurs Deprojection'!$A$3:$A$126, MATCH($C382, 'De Vaucouleurs Deprojection'!$A$3:$A$126,1)-1,0,2))*LCDMTotalBulgeMass</f>
        <v>4.6213385795446133E+40</v>
      </c>
      <c r="F382" s="13">
        <f t="shared" si="30"/>
        <v>2.9157531428104157E+40</v>
      </c>
      <c r="G382" s="13">
        <f t="shared" si="31"/>
        <v>1.5752313173368525E+40</v>
      </c>
      <c r="H382" s="13">
        <f t="shared" ca="1" si="32"/>
        <v>9.1123230396918824E+40</v>
      </c>
      <c r="I382" s="14">
        <v>239.3</v>
      </c>
      <c r="J382" s="14">
        <v>18.3</v>
      </c>
      <c r="K382" s="17">
        <f t="shared" ca="1" si="33"/>
        <v>239.71097880259268</v>
      </c>
      <c r="L382" s="14">
        <f t="shared" ca="1" si="34"/>
        <v>5.0435538887545653E-4</v>
      </c>
      <c r="M382" s="21"/>
    </row>
    <row r="383" spans="1:29" x14ac:dyDescent="0.25">
      <c r="A383" s="21">
        <v>3.81</v>
      </c>
      <c r="B383" s="21">
        <f t="shared" si="35"/>
        <v>3810</v>
      </c>
      <c r="C383" s="14">
        <f t="shared" si="36"/>
        <v>2.9307692307692306</v>
      </c>
      <c r="D383" s="13">
        <f t="shared" si="37"/>
        <v>1.1756431579800001E+20</v>
      </c>
      <c r="E383" s="13">
        <f ca="1">FORECAST($C383, OFFSET('De Vaucouleurs Deprojection'!$F$3:$F$126, MATCH($C383, 'De Vaucouleurs Deprojection'!$A$3:$A$126,1)-1,0,2), OFFSET('De Vaucouleurs Deprojection'!$A$3:$A$126, MATCH($C383, 'De Vaucouleurs Deprojection'!$A$3:$A$126,1)-1,0,2))*LCDMTotalBulgeMass</f>
        <v>4.8076248328984607E+40</v>
      </c>
      <c r="F383" s="13">
        <f t="shared" si="30"/>
        <v>3.4065397875778631E+40</v>
      </c>
      <c r="G383" s="13">
        <f t="shared" si="31"/>
        <v>1.914680999598031E+40</v>
      </c>
      <c r="H383" s="13">
        <f t="shared" ca="1" si="32"/>
        <v>1.0128845620074355E+41</v>
      </c>
      <c r="I383" s="14">
        <v>226.3</v>
      </c>
      <c r="J383" s="14">
        <v>16.100000000000001</v>
      </c>
      <c r="K383" s="17">
        <f t="shared" ca="1" si="33"/>
        <v>239.79378323424805</v>
      </c>
      <c r="L383" s="14">
        <f t="shared" ca="1" si="34"/>
        <v>0.70245046862726568</v>
      </c>
      <c r="M383" s="21"/>
      <c r="V383" s="21"/>
      <c r="W383" s="21"/>
    </row>
    <row r="384" spans="1:29" x14ac:dyDescent="0.25">
      <c r="A384" s="21">
        <v>4.1900000000000004</v>
      </c>
      <c r="B384" s="21">
        <f t="shared" si="35"/>
        <v>4190</v>
      </c>
      <c r="C384" s="14">
        <f t="shared" si="36"/>
        <v>3.2230769230769232</v>
      </c>
      <c r="D384" s="13">
        <f t="shared" si="37"/>
        <v>1.2928989060200001E+20</v>
      </c>
      <c r="E384" s="13">
        <f ca="1">FORECAST($C384, OFFSET('De Vaucouleurs Deprojection'!$F$3:$F$126, MATCH($C384, 'De Vaucouleurs Deprojection'!$A$3:$A$126,1)-1,0,2), OFFSET('De Vaucouleurs Deprojection'!$A$3:$A$126, MATCH($C384, 'De Vaucouleurs Deprojection'!$A$3:$A$126,1)-1,0,2))*LCDMTotalBulgeMass</f>
        <v>4.9701902425107692E+40</v>
      </c>
      <c r="F384" s="13">
        <f t="shared" si="30"/>
        <v>3.9030138434550022E+40</v>
      </c>
      <c r="G384" s="13">
        <f t="shared" si="31"/>
        <v>2.2815535944061287E+40</v>
      </c>
      <c r="H384" s="13">
        <f t="shared" ca="1" si="32"/>
        <v>1.1154757680371901E+41</v>
      </c>
      <c r="I384" s="14">
        <v>202.6</v>
      </c>
      <c r="J384" s="14">
        <v>4.7</v>
      </c>
      <c r="K384" s="17">
        <f t="shared" ca="1" si="33"/>
        <v>239.96256207118407</v>
      </c>
      <c r="L384" s="14">
        <f t="shared" ca="1" si="34"/>
        <v>63.194252807744789</v>
      </c>
      <c r="M384" s="21"/>
      <c r="V384" s="21"/>
      <c r="W384" s="21"/>
    </row>
    <row r="385" spans="1:23" x14ac:dyDescent="0.25">
      <c r="A385" s="21">
        <v>4.57</v>
      </c>
      <c r="B385" s="21">
        <f t="shared" si="35"/>
        <v>4570</v>
      </c>
      <c r="C385" s="14">
        <f t="shared" si="36"/>
        <v>3.5153846153846153</v>
      </c>
      <c r="D385" s="13">
        <f t="shared" si="37"/>
        <v>1.4101546540600001E+20</v>
      </c>
      <c r="E385" s="13">
        <f ca="1">FORECAST($C385, OFFSET('De Vaucouleurs Deprojection'!$F$3:$F$126, MATCH($C385, 'De Vaucouleurs Deprojection'!$A$3:$A$126,1)-1,0,2), OFFSET('De Vaucouleurs Deprojection'!$A$3:$A$126, MATCH($C385, 'De Vaucouleurs Deprojection'!$A$3:$A$126,1)-1,0,2))*LCDMTotalBulgeMass</f>
        <v>5.1129831412799995E+40</v>
      </c>
      <c r="F385" s="13">
        <f t="shared" si="30"/>
        <v>4.4007022681742297E+40</v>
      </c>
      <c r="G385" s="13">
        <f t="shared" si="31"/>
        <v>2.6745799447963252E+40</v>
      </c>
      <c r="H385" s="13">
        <f t="shared" ca="1" si="32"/>
        <v>1.2188265354250555E+41</v>
      </c>
      <c r="I385" s="14">
        <v>207.3</v>
      </c>
      <c r="J385" s="14">
        <v>10.7</v>
      </c>
      <c r="K385" s="17">
        <f t="shared" ca="1" si="33"/>
        <v>240.1780319890994</v>
      </c>
      <c r="L385" s="14">
        <f t="shared" ca="1" si="34"/>
        <v>9.4415668396911752</v>
      </c>
      <c r="M385" s="21"/>
      <c r="V385" s="21"/>
      <c r="W385" s="21"/>
    </row>
    <row r="386" spans="1:23" x14ac:dyDescent="0.25">
      <c r="A386" s="21">
        <v>4.95</v>
      </c>
      <c r="B386" s="21">
        <f t="shared" si="35"/>
        <v>4950</v>
      </c>
      <c r="C386" s="14">
        <f t="shared" si="36"/>
        <v>3.8076923076923075</v>
      </c>
      <c r="D386" s="13">
        <f t="shared" si="37"/>
        <v>1.5274104021000002E+20</v>
      </c>
      <c r="E386" s="13">
        <f ca="1">FORECAST($C386, OFFSET('De Vaucouleurs Deprojection'!$F$3:$F$126, MATCH($C386, 'De Vaucouleurs Deprojection'!$A$3:$A$126,1)-1,0,2), OFFSET('De Vaucouleurs Deprojection'!$A$3:$A$126, MATCH($C386, 'De Vaucouleurs Deprojection'!$A$3:$A$126,1)-1,0,2))*LCDMTotalBulgeMass</f>
        <v>5.2392321139199994E+40</v>
      </c>
      <c r="F386" s="13">
        <f t="shared" si="30"/>
        <v>4.8958479912986101E+40</v>
      </c>
      <c r="G386" s="13">
        <f t="shared" si="31"/>
        <v>3.0925534104545114E+40</v>
      </c>
      <c r="H386" s="13">
        <f t="shared" ca="1" si="32"/>
        <v>1.3227633515673119E+41</v>
      </c>
      <c r="I386" s="14">
        <v>202.5</v>
      </c>
      <c r="J386" s="14">
        <v>21.7</v>
      </c>
      <c r="K386" s="17">
        <f t="shared" ca="1" si="33"/>
        <v>240.41353207516255</v>
      </c>
      <c r="L386" s="14">
        <f t="shared" ca="1" si="34"/>
        <v>3.0525938423291632</v>
      </c>
      <c r="M386" s="21"/>
      <c r="V386" s="21"/>
      <c r="W386" s="21"/>
    </row>
    <row r="387" spans="1:23" x14ac:dyDescent="0.25">
      <c r="A387" s="21">
        <v>5.33</v>
      </c>
      <c r="B387" s="21">
        <f t="shared" si="35"/>
        <v>5330</v>
      </c>
      <c r="C387" s="14">
        <f t="shared" si="36"/>
        <v>4.0999999999999996</v>
      </c>
      <c r="D387" s="13">
        <f t="shared" si="37"/>
        <v>1.64466615014E+20</v>
      </c>
      <c r="E387" s="13">
        <f ca="1">FORECAST($C387, OFFSET('De Vaucouleurs Deprojection'!$F$3:$F$126, MATCH($C387, 'De Vaucouleurs Deprojection'!$A$3:$A$126,1)-1,0,2), OFFSET('De Vaucouleurs Deprojection'!$A$3:$A$126, MATCH($C387, 'De Vaucouleurs Deprojection'!$A$3:$A$126,1)-1,0,2))*LCDMTotalBulgeMass</f>
        <v>5.3514459969599992E+40</v>
      </c>
      <c r="F387" s="13">
        <f t="shared" si="30"/>
        <v>5.385320799700777E+40</v>
      </c>
      <c r="G387" s="13">
        <f t="shared" si="31"/>
        <v>3.534326294878827E+40</v>
      </c>
      <c r="H387" s="13">
        <f t="shared" ca="1" si="32"/>
        <v>1.4271093091539604E+41</v>
      </c>
      <c r="I387" s="14">
        <v>208.9</v>
      </c>
      <c r="J387" s="14">
        <v>15.6</v>
      </c>
      <c r="K387" s="17">
        <f t="shared" ca="1" si="33"/>
        <v>240.64976758057375</v>
      </c>
      <c r="L387" s="14">
        <f t="shared" ca="1" si="34"/>
        <v>4.1422080104390684</v>
      </c>
      <c r="M387" s="21"/>
      <c r="V387" s="21"/>
      <c r="W387" s="21"/>
    </row>
    <row r="388" spans="1:23" x14ac:dyDescent="0.25">
      <c r="A388" s="21">
        <v>5.71</v>
      </c>
      <c r="B388" s="21">
        <f t="shared" si="35"/>
        <v>5710</v>
      </c>
      <c r="C388" s="14">
        <f t="shared" si="36"/>
        <v>4.3923076923076927</v>
      </c>
      <c r="D388" s="13">
        <f t="shared" si="37"/>
        <v>1.7619218981799998E+20</v>
      </c>
      <c r="E388" s="13">
        <f ca="1">FORECAST($C388, OFFSET('De Vaucouleurs Deprojection'!$F$3:$F$126, MATCH($C388, 'De Vaucouleurs Deprojection'!$A$3:$A$126,1)-1,0,2), OFFSET('De Vaucouleurs Deprojection'!$A$3:$A$126, MATCH($C388, 'De Vaucouleurs Deprojection'!$A$3:$A$126,1)-1,0,2))*LCDMTotalBulgeMass</f>
        <v>5.4515064177969225E+40</v>
      </c>
      <c r="F388" s="13">
        <f t="shared" si="30"/>
        <v>5.8665381757408865E+40</v>
      </c>
      <c r="G388" s="13">
        <f t="shared" si="31"/>
        <v>3.9988065083270096E+40</v>
      </c>
      <c r="H388" s="13">
        <f t="shared" ca="1" si="32"/>
        <v>1.5316851101864819E+41</v>
      </c>
      <c r="I388" s="14">
        <v>221.6</v>
      </c>
      <c r="J388" s="14">
        <v>13.4</v>
      </c>
      <c r="K388" s="17">
        <f t="shared" ca="1" si="33"/>
        <v>240.87244592552699</v>
      </c>
      <c r="L388" s="14">
        <f t="shared" ca="1" si="34"/>
        <v>2.068540721499009</v>
      </c>
      <c r="M388" s="21"/>
      <c r="V388" s="21"/>
      <c r="W388" s="21"/>
    </row>
    <row r="389" spans="1:23" x14ac:dyDescent="0.25">
      <c r="A389" s="21">
        <v>6.09</v>
      </c>
      <c r="B389" s="21">
        <f t="shared" si="35"/>
        <v>6090</v>
      </c>
      <c r="C389" s="14">
        <f t="shared" si="36"/>
        <v>4.6846153846153848</v>
      </c>
      <c r="D389" s="13">
        <f t="shared" si="37"/>
        <v>1.87917764622E+20</v>
      </c>
      <c r="E389" s="13">
        <f ca="1">FORECAST($C389, OFFSET('De Vaucouleurs Deprojection'!$F$3:$F$126, MATCH($C389, 'De Vaucouleurs Deprojection'!$A$3:$A$126,1)-1,0,2), OFFSET('De Vaucouleurs Deprojection'!$A$3:$A$126, MATCH($C389, 'De Vaucouleurs Deprojection'!$A$3:$A$126,1)-1,0,2))*LCDMTotalBulgeMass</f>
        <v>5.5413309912369216E+40</v>
      </c>
      <c r="F389" s="13">
        <f t="shared" si="30"/>
        <v>6.3373950420513323E+40</v>
      </c>
      <c r="G389" s="13">
        <f t="shared" si="31"/>
        <v>4.484954448846674E+40</v>
      </c>
      <c r="H389" s="13">
        <f t="shared" ca="1" si="32"/>
        <v>1.6363680482134929E+41</v>
      </c>
      <c r="I389" s="14">
        <v>232.2</v>
      </c>
      <c r="J389" s="14">
        <v>13.7</v>
      </c>
      <c r="K389" s="17">
        <f t="shared" ca="1" si="33"/>
        <v>241.07505840745483</v>
      </c>
      <c r="L389" s="14">
        <f t="shared" ca="1" si="34"/>
        <v>0.41966360347240089</v>
      </c>
      <c r="M389" s="21"/>
      <c r="V389" s="21"/>
      <c r="W389" s="21"/>
    </row>
    <row r="390" spans="1:23" x14ac:dyDescent="0.25">
      <c r="A390" s="21">
        <v>6.47</v>
      </c>
      <c r="B390" s="21">
        <f t="shared" si="35"/>
        <v>6470</v>
      </c>
      <c r="C390" s="14">
        <f t="shared" si="36"/>
        <v>4.976923076923077</v>
      </c>
      <c r="D390" s="13">
        <f t="shared" si="37"/>
        <v>1.9964333942599998E+20</v>
      </c>
      <c r="E390" s="13">
        <f ca="1">FORECAST($C390, OFFSET('De Vaucouleurs Deprojection'!$F$3:$F$126, MATCH($C390, 'De Vaucouleurs Deprojection'!$A$3:$A$126,1)-1,0,2), OFFSET('De Vaucouleurs Deprojection'!$A$3:$A$126, MATCH($C390, 'De Vaucouleurs Deprojection'!$A$3:$A$126,1)-1,0,2))*LCDMTotalBulgeMass</f>
        <v>5.6222152640123071E+40</v>
      </c>
      <c r="F390" s="13">
        <f t="shared" si="30"/>
        <v>6.7962014725934187E+40</v>
      </c>
      <c r="G390" s="13">
        <f t="shared" si="31"/>
        <v>4.991780085176106E+40</v>
      </c>
      <c r="H390" s="13">
        <f t="shared" ca="1" si="32"/>
        <v>1.7410196821781831E+41</v>
      </c>
      <c r="I390" s="14">
        <v>237.6</v>
      </c>
      <c r="J390" s="14">
        <v>8.3000000000000007</v>
      </c>
      <c r="K390" s="17">
        <f t="shared" ca="1" si="33"/>
        <v>241.25156073802927</v>
      </c>
      <c r="L390" s="14">
        <f t="shared" ca="1" si="34"/>
        <v>0.19355343044733489</v>
      </c>
      <c r="M390" s="21"/>
      <c r="V390" s="21"/>
      <c r="W390" s="21"/>
    </row>
    <row r="391" spans="1:23" x14ac:dyDescent="0.25">
      <c r="A391" s="21">
        <v>6.85</v>
      </c>
      <c r="B391" s="21">
        <f t="shared" si="35"/>
        <v>6850</v>
      </c>
      <c r="C391" s="14">
        <f t="shared" si="36"/>
        <v>5.2692307692307692</v>
      </c>
      <c r="D391" s="13">
        <f t="shared" si="37"/>
        <v>2.1136891422999999E+20</v>
      </c>
      <c r="E391" s="13">
        <f ca="1">FORECAST($C391, OFFSET('De Vaucouleurs Deprojection'!$F$3:$F$126, MATCH($C391, 'De Vaucouleurs Deprojection'!$A$3:$A$126,1)-1,0,2), OFFSET('De Vaucouleurs Deprojection'!$A$3:$A$126, MATCH($C391, 'De Vaucouleurs Deprojection'!$A$3:$A$126,1)-1,0,2))*LCDMTotalBulgeMass</f>
        <v>5.6880413765538447E+40</v>
      </c>
      <c r="F391" s="13">
        <f t="shared" si="30"/>
        <v>7.2416275250023568E+40</v>
      </c>
      <c r="G391" s="13">
        <f t="shared" si="31"/>
        <v>5.5183402266540942E+40</v>
      </c>
      <c r="H391" s="13">
        <f t="shared" ca="1" si="32"/>
        <v>1.8448009128210296E+41</v>
      </c>
      <c r="I391" s="14">
        <v>239.8</v>
      </c>
      <c r="J391" s="14">
        <v>2.2000000000000002</v>
      </c>
      <c r="K391" s="17">
        <f t="shared" ca="1" si="33"/>
        <v>241.35144215519639</v>
      </c>
      <c r="L391" s="14">
        <f t="shared" ca="1" si="34"/>
        <v>0.49730842167776834</v>
      </c>
      <c r="M391" s="21"/>
      <c r="V391" s="21"/>
      <c r="W391" s="21"/>
    </row>
    <row r="392" spans="1:23" x14ac:dyDescent="0.25">
      <c r="A392" s="21">
        <v>7.23</v>
      </c>
      <c r="B392" s="21">
        <f t="shared" si="35"/>
        <v>7230</v>
      </c>
      <c r="C392" s="14">
        <f t="shared" si="36"/>
        <v>5.5615384615384613</v>
      </c>
      <c r="D392" s="13">
        <f t="shared" si="37"/>
        <v>2.2309448903400001E+20</v>
      </c>
      <c r="E392" s="13">
        <f ca="1">FORECAST($C392, OFFSET('De Vaucouleurs Deprojection'!$F$3:$F$126, MATCH($C392, 'De Vaucouleurs Deprojection'!$A$3:$A$126,1)-1,0,2), OFFSET('De Vaucouleurs Deprojection'!$A$3:$A$126, MATCH($C392, 'De Vaucouleurs Deprojection'!$A$3:$A$126,1)-1,0,2))*LCDMTotalBulgeMass</f>
        <v>5.7528618980603072E+40</v>
      </c>
      <c r="F392" s="13">
        <f t="shared" si="30"/>
        <v>7.6726544351852968E+40</v>
      </c>
      <c r="G392" s="13">
        <f t="shared" si="31"/>
        <v>6.0637359665051054E+40</v>
      </c>
      <c r="H392" s="13">
        <f t="shared" ca="1" si="32"/>
        <v>1.9489252299750709E+41</v>
      </c>
      <c r="I392" s="14">
        <v>235.6</v>
      </c>
      <c r="J392" s="14">
        <v>6.1</v>
      </c>
      <c r="K392" s="17">
        <f t="shared" ca="1" si="33"/>
        <v>241.46204353083851</v>
      </c>
      <c r="L392" s="14">
        <f t="shared" ca="1" si="34"/>
        <v>0.92350320767121052</v>
      </c>
      <c r="M392" s="21"/>
      <c r="V392" s="21"/>
      <c r="W392" s="21"/>
    </row>
    <row r="393" spans="1:23" x14ac:dyDescent="0.25">
      <c r="A393" s="21">
        <v>7.61</v>
      </c>
      <c r="B393" s="21">
        <f t="shared" si="35"/>
        <v>7610</v>
      </c>
      <c r="C393" s="14">
        <f t="shared" si="36"/>
        <v>5.8538461538461535</v>
      </c>
      <c r="D393" s="13">
        <f t="shared" si="37"/>
        <v>2.3482006383800002E+20</v>
      </c>
      <c r="E393" s="13">
        <f ca="1">FORECAST($C393, OFFSET('De Vaucouleurs Deprojection'!$F$3:$F$126, MATCH($C393, 'De Vaucouleurs Deprojection'!$A$3:$A$126,1)-1,0,2), OFFSET('De Vaucouleurs Deprojection'!$A$3:$A$126, MATCH($C393, 'De Vaucouleurs Deprojection'!$A$3:$A$126,1)-1,0,2))*LCDMTotalBulgeMass</f>
        <v>5.8176824195667679E+40</v>
      </c>
      <c r="F393" s="13">
        <f t="shared" si="30"/>
        <v>8.0885314925913876E+40</v>
      </c>
      <c r="G393" s="13">
        <f t="shared" si="31"/>
        <v>6.6271102859790004E+40</v>
      </c>
      <c r="H393" s="13">
        <f t="shared" ca="1" si="32"/>
        <v>2.0533324198137156E+41</v>
      </c>
      <c r="I393" s="14">
        <v>241.7</v>
      </c>
      <c r="J393" s="14">
        <v>3.3</v>
      </c>
      <c r="K393" s="17">
        <f t="shared" ca="1" si="33"/>
        <v>241.57819680551489</v>
      </c>
      <c r="L393" s="14">
        <f t="shared" ca="1" si="34"/>
        <v>1.3623524505761439E-3</v>
      </c>
      <c r="M393" s="21"/>
      <c r="V393" s="21"/>
      <c r="W393" s="21"/>
    </row>
    <row r="394" spans="1:23" x14ac:dyDescent="0.25">
      <c r="A394" s="21">
        <v>7.99</v>
      </c>
      <c r="B394" s="21">
        <f t="shared" si="35"/>
        <v>7990</v>
      </c>
      <c r="C394" s="14">
        <f t="shared" si="36"/>
        <v>6.1461538461538465</v>
      </c>
      <c r="D394" s="13">
        <f t="shared" si="37"/>
        <v>2.46545638642E+20</v>
      </c>
      <c r="E394" s="13">
        <f ca="1">FORECAST($C394, OFFSET('De Vaucouleurs Deprojection'!$F$3:$F$126, MATCH($C394, 'De Vaucouleurs Deprojection'!$A$3:$A$126,1)-1,0,2), OFFSET('De Vaucouleurs Deprojection'!$A$3:$A$126, MATCH($C394, 'De Vaucouleurs Deprojection'!$A$3:$A$126,1)-1,0,2))*LCDMTotalBulgeMass</f>
        <v>5.8738289472369225E+40</v>
      </c>
      <c r="F394" s="13">
        <f t="shared" si="30"/>
        <v>8.488737984354942E+40</v>
      </c>
      <c r="G394" s="13">
        <f t="shared" si="31"/>
        <v>7.2076458078396252E+40</v>
      </c>
      <c r="H394" s="13">
        <f t="shared" ca="1" si="32"/>
        <v>2.157021273943149E+41</v>
      </c>
      <c r="I394" s="14">
        <v>244.3</v>
      </c>
      <c r="J394" s="14">
        <v>6.4</v>
      </c>
      <c r="K394" s="17">
        <f t="shared" ca="1" si="33"/>
        <v>241.64302071624246</v>
      </c>
      <c r="L394" s="14">
        <f t="shared" ca="1" si="34"/>
        <v>0.17235202427531213</v>
      </c>
      <c r="M394" s="21"/>
      <c r="V394" s="21"/>
      <c r="W394" s="21"/>
    </row>
    <row r="395" spans="1:23" x14ac:dyDescent="0.25">
      <c r="A395" s="21">
        <v>8.3699999999999992</v>
      </c>
      <c r="B395" s="21">
        <f t="shared" si="35"/>
        <v>8370</v>
      </c>
      <c r="C395" s="14">
        <f t="shared" si="36"/>
        <v>6.4384615384615387</v>
      </c>
      <c r="D395" s="13">
        <f t="shared" si="37"/>
        <v>2.5827121344599998E+20</v>
      </c>
      <c r="E395" s="13">
        <f ca="1">FORECAST($C395, OFFSET('De Vaucouleurs Deprojection'!$F$3:$F$126, MATCH($C395, 'De Vaucouleurs Deprojection'!$A$3:$A$126,1)-1,0,2), OFFSET('De Vaucouleurs Deprojection'!$A$3:$A$126, MATCH($C395, 'De Vaucouleurs Deprojection'!$A$3:$A$126,1)-1,0,2))*LCDMTotalBulgeMass</f>
        <v>5.9213014810707681E+40</v>
      </c>
      <c r="F395" s="13">
        <f t="shared" si="30"/>
        <v>8.872949659366334E+40</v>
      </c>
      <c r="G395" s="13">
        <f t="shared" si="31"/>
        <v>7.8045626886186303E+40</v>
      </c>
      <c r="H395" s="13">
        <f t="shared" ca="1" si="32"/>
        <v>2.2598813829055732E+41</v>
      </c>
      <c r="I395" s="14">
        <v>248.8</v>
      </c>
      <c r="J395" s="14">
        <v>6.4</v>
      </c>
      <c r="K395" s="17">
        <f t="shared" ca="1" si="33"/>
        <v>241.65763713443701</v>
      </c>
      <c r="L395" s="14">
        <f t="shared" ca="1" si="34"/>
        <v>1.2454430493987625</v>
      </c>
      <c r="M395" s="21"/>
      <c r="V395" s="21"/>
      <c r="W395" s="21"/>
    </row>
    <row r="396" spans="1:23" x14ac:dyDescent="0.25">
      <c r="A396" s="21">
        <v>8.75</v>
      </c>
      <c r="B396" s="21">
        <f t="shared" si="35"/>
        <v>8750</v>
      </c>
      <c r="C396" s="14">
        <f t="shared" si="36"/>
        <v>6.7307692307692308</v>
      </c>
      <c r="D396" s="13">
        <f t="shared" si="37"/>
        <v>2.6999678825E+20</v>
      </c>
      <c r="E396" s="13">
        <f ca="1">FORECAST($C396, OFFSET('De Vaucouleurs Deprojection'!$F$3:$F$126, MATCH($C396, 'De Vaucouleurs Deprojection'!$A$3:$A$126,1)-1,0,2), OFFSET('De Vaucouleurs Deprojection'!$A$3:$A$126, MATCH($C396, 'De Vaucouleurs Deprojection'!$A$3:$A$126,1)-1,0,2))*LCDMTotalBulgeMass</f>
        <v>5.9687740149046148E+40</v>
      </c>
      <c r="F396" s="13">
        <f t="shared" si="30"/>
        <v>9.2410092199232452E+40</v>
      </c>
      <c r="G396" s="13">
        <f t="shared" si="31"/>
        <v>8.4171166398917609E+40</v>
      </c>
      <c r="H396" s="13">
        <f t="shared" ca="1" si="32"/>
        <v>2.3626899874719621E+41</v>
      </c>
      <c r="I396" s="14">
        <v>251.8</v>
      </c>
      <c r="J396" s="14">
        <v>5.5</v>
      </c>
      <c r="K396" s="17">
        <f t="shared" ca="1" si="33"/>
        <v>241.66834918433659</v>
      </c>
      <c r="L396" s="14">
        <f t="shared" ca="1" si="34"/>
        <v>3.3933999421663881</v>
      </c>
      <c r="M396" s="21"/>
      <c r="V396" s="21"/>
      <c r="W396" s="21"/>
    </row>
    <row r="397" spans="1:23" x14ac:dyDescent="0.25">
      <c r="A397" s="21">
        <v>9.1300000000000008</v>
      </c>
      <c r="B397" s="21">
        <f t="shared" si="35"/>
        <v>9130</v>
      </c>
      <c r="C397" s="14">
        <f t="shared" si="36"/>
        <v>7.023076923076923</v>
      </c>
      <c r="D397" s="13">
        <f t="shared" si="37"/>
        <v>2.8172236305400001E+20</v>
      </c>
      <c r="E397" s="13">
        <f ca="1">FORECAST($C397, OFFSET('De Vaucouleurs Deprojection'!$F$3:$F$126, MATCH($C397, 'De Vaucouleurs Deprojection'!$A$3:$A$126,1)-1,0,2), OFFSET('De Vaucouleurs Deprojection'!$A$3:$A$126, MATCH($C397, 'De Vaucouleurs Deprojection'!$A$3:$A$126,1)-1,0,2))*LCDMTotalBulgeMass</f>
        <v>6.0153227005329222E+40</v>
      </c>
      <c r="F397" s="13">
        <f t="shared" si="30"/>
        <v>9.5929003995657575E+40</v>
      </c>
      <c r="G397" s="13">
        <f t="shared" si="31"/>
        <v>9.0445970696018116E+40</v>
      </c>
      <c r="H397" s="13">
        <f t="shared" ca="1" si="32"/>
        <v>2.4652820169700489E+41</v>
      </c>
      <c r="I397" s="14">
        <v>253</v>
      </c>
      <c r="J397" s="14">
        <v>9.1999999999999993</v>
      </c>
      <c r="K397" s="17">
        <f t="shared" ca="1" si="33"/>
        <v>241.66755410768769</v>
      </c>
      <c r="L397" s="14">
        <f t="shared" ca="1" si="34"/>
        <v>1.5173006840995524</v>
      </c>
      <c r="M397" s="21"/>
      <c r="V397" s="21"/>
      <c r="W397" s="21"/>
    </row>
    <row r="398" spans="1:23" x14ac:dyDescent="0.25">
      <c r="A398" s="21">
        <v>9.51</v>
      </c>
      <c r="B398" s="21">
        <f t="shared" si="35"/>
        <v>9510</v>
      </c>
      <c r="C398" s="14">
        <f t="shared" si="36"/>
        <v>7.3153846153846152</v>
      </c>
      <c r="D398" s="13">
        <f t="shared" si="37"/>
        <v>2.9344793785799999E+20</v>
      </c>
      <c r="E398" s="13">
        <f ca="1">FORECAST($C398, OFFSET('De Vaucouleurs Deprojection'!$F$3:$F$126, MATCH($C398, 'De Vaucouleurs Deprojection'!$A$3:$A$126,1)-1,0,2), OFFSET('De Vaucouleurs Deprojection'!$A$3:$A$126, MATCH($C398, 'De Vaucouleurs Deprojection'!$A$3:$A$126,1)-1,0,2))*LCDMTotalBulgeMass</f>
        <v>6.0510931570966149E+40</v>
      </c>
      <c r="F398" s="13">
        <f t="shared" si="30"/>
        <v>9.9287252315530038E+40</v>
      </c>
      <c r="G398" s="13">
        <f t="shared" si="31"/>
        <v>9.686325335152439E+40</v>
      </c>
      <c r="H398" s="13">
        <f t="shared" ca="1" si="32"/>
        <v>2.5666143723802059E+41</v>
      </c>
      <c r="I398" s="14">
        <v>258.8</v>
      </c>
      <c r="J398" s="14">
        <v>9.6</v>
      </c>
      <c r="K398" s="17">
        <f t="shared" ca="1" si="33"/>
        <v>241.60754030343841</v>
      </c>
      <c r="L398" s="14">
        <f t="shared" ca="1" si="34"/>
        <v>3.2072555383886172</v>
      </c>
      <c r="M398" s="21"/>
      <c r="V398" s="21"/>
      <c r="W398" s="21"/>
    </row>
    <row r="399" spans="1:23" x14ac:dyDescent="0.25">
      <c r="A399" s="21">
        <v>9.9</v>
      </c>
      <c r="B399" s="21">
        <f t="shared" si="35"/>
        <v>9900</v>
      </c>
      <c r="C399" s="14">
        <f t="shared" si="36"/>
        <v>7.615384615384615</v>
      </c>
      <c r="D399" s="13">
        <f t="shared" si="37"/>
        <v>3.0548208042000004E+20</v>
      </c>
      <c r="E399" s="13">
        <f ca="1">FORECAST($C399, OFFSET('De Vaucouleurs Deprojection'!$F$3:$F$126, MATCH($C399, 'De Vaucouleurs Deprojection'!$A$3:$A$126,1)-1,0,2), OFFSET('De Vaucouleurs Deprojection'!$A$3:$A$126, MATCH($C399, 'De Vaucouleurs Deprojection'!$A$3:$A$126,1)-1,0,2))*LCDMTotalBulgeMass</f>
        <v>6.0878049414646147E+40</v>
      </c>
      <c r="F399" s="13">
        <f t="shared" si="30"/>
        <v>1.0256892278300802E+41</v>
      </c>
      <c r="G399" s="13">
        <f t="shared" si="31"/>
        <v>1.0359076504758041E+41</v>
      </c>
      <c r="H399" s="13">
        <f t="shared" ca="1" si="32"/>
        <v>2.6703773724523457E+41</v>
      </c>
      <c r="I399" s="14">
        <v>259</v>
      </c>
      <c r="J399" s="14">
        <v>9.5</v>
      </c>
      <c r="K399" s="17">
        <f t="shared" ca="1" si="33"/>
        <v>241.54005113829905</v>
      </c>
      <c r="L399" s="14">
        <f t="shared" ca="1" si="34"/>
        <v>3.3778372770439042</v>
      </c>
      <c r="M399" s="21"/>
      <c r="V399" s="21"/>
      <c r="W399" s="21"/>
    </row>
    <row r="400" spans="1:23" x14ac:dyDescent="0.25">
      <c r="A400" s="21">
        <v>10.28</v>
      </c>
      <c r="B400" s="21">
        <f t="shared" si="35"/>
        <v>10280</v>
      </c>
      <c r="C400" s="14">
        <f t="shared" si="36"/>
        <v>7.907692307692308</v>
      </c>
      <c r="D400" s="13">
        <f t="shared" si="37"/>
        <v>3.1720765522399999E+20</v>
      </c>
      <c r="E400" s="13">
        <f ca="1">FORECAST($C400, OFFSET('De Vaucouleurs Deprojection'!$F$3:$F$126, MATCH($C400, 'De Vaucouleurs Deprojection'!$A$3:$A$126,1)-1,0,2), OFFSET('De Vaucouleurs Deprojection'!$A$3:$A$126, MATCH($C400, 'De Vaucouleurs Deprojection'!$A$3:$A$126,1)-1,0,2))*LCDMTotalBulgeMass</f>
        <v>6.1235753980283065E+40</v>
      </c>
      <c r="F400" s="13">
        <f t="shared" si="30"/>
        <v>1.0560861072818525E+41</v>
      </c>
      <c r="G400" s="13">
        <f t="shared" si="31"/>
        <v>1.1027717657584787E+41</v>
      </c>
      <c r="H400" s="13">
        <f t="shared" ca="1" si="32"/>
        <v>2.7712154128431618E+41</v>
      </c>
      <c r="I400" s="14">
        <v>262.2</v>
      </c>
      <c r="J400" s="14">
        <v>10.8</v>
      </c>
      <c r="K400" s="17">
        <f t="shared" ca="1" si="33"/>
        <v>241.46768424598071</v>
      </c>
      <c r="L400" s="14">
        <f t="shared" ca="1" si="34"/>
        <v>3.6850901622458512</v>
      </c>
      <c r="M400" s="21"/>
      <c r="V400" s="21"/>
      <c r="W400" s="21"/>
    </row>
    <row r="401" spans="1:23" x14ac:dyDescent="0.25">
      <c r="A401" s="21">
        <v>10.66</v>
      </c>
      <c r="B401" s="21">
        <f t="shared" si="35"/>
        <v>10660</v>
      </c>
      <c r="C401" s="14">
        <f t="shared" si="36"/>
        <v>8.1999999999999993</v>
      </c>
      <c r="D401" s="13">
        <f t="shared" si="37"/>
        <v>3.28933230028E+20</v>
      </c>
      <c r="E401" s="13">
        <f ca="1">FORECAST($C401, OFFSET('De Vaucouleurs Deprojection'!$F$3:$F$126, MATCH($C401, 'De Vaucouleurs Deprojection'!$A$3:$A$126,1)-1,0,2), OFFSET('De Vaucouleurs Deprojection'!$A$3:$A$126, MATCH($C401, 'De Vaucouleurs Deprojection'!$A$3:$A$126,1)-1,0,2))*LCDMTotalBulgeMass</f>
        <v>6.1537050852479995E+40</v>
      </c>
      <c r="F401" s="13">
        <f t="shared" si="30"/>
        <v>1.0849602684683528E+41</v>
      </c>
      <c r="G401" s="13">
        <f t="shared" si="31"/>
        <v>1.1708731236443162E+41</v>
      </c>
      <c r="H401" s="13">
        <f t="shared" ca="1" si="32"/>
        <v>2.871203900637469E+41</v>
      </c>
      <c r="I401" s="14">
        <v>266.8</v>
      </c>
      <c r="J401" s="14">
        <v>13</v>
      </c>
      <c r="K401" s="17">
        <f t="shared" ca="1" si="33"/>
        <v>241.36475155609551</v>
      </c>
      <c r="L401" s="14">
        <f t="shared" ca="1" si="34"/>
        <v>3.8281175349298597</v>
      </c>
      <c r="M401" s="21"/>
      <c r="V401" s="21"/>
      <c r="W401" s="21"/>
    </row>
    <row r="402" spans="1:23" x14ac:dyDescent="0.25">
      <c r="A402" s="21">
        <v>11.04</v>
      </c>
      <c r="B402" s="21">
        <f t="shared" si="35"/>
        <v>11040</v>
      </c>
      <c r="C402" s="14">
        <f t="shared" si="36"/>
        <v>8.4923076923076923</v>
      </c>
      <c r="D402" s="13">
        <f t="shared" si="37"/>
        <v>3.4065880483199995E+20</v>
      </c>
      <c r="E402" s="13">
        <f ca="1">FORECAST($C402, OFFSET('De Vaucouleurs Deprojection'!$F$3:$F$126, MATCH($C402, 'De Vaucouleurs Deprojection'!$A$3:$A$126,1)-1,0,2), OFFSET('De Vaucouleurs Deprojection'!$A$3:$A$126, MATCH($C402, 'De Vaucouleurs Deprojection'!$A$3:$A$126,1)-1,0,2))*LCDMTotalBulgeMass</f>
        <v>6.181231340462768E+40</v>
      </c>
      <c r="F402" s="13">
        <f t="shared" si="30"/>
        <v>1.112351842334749E+41</v>
      </c>
      <c r="G402" s="13">
        <f t="shared" si="31"/>
        <v>1.2401551572331886E+41</v>
      </c>
      <c r="H402" s="13">
        <f t="shared" ca="1" si="32"/>
        <v>2.9706301336142144E+41</v>
      </c>
      <c r="I402" s="14">
        <v>266.8</v>
      </c>
      <c r="J402" s="14">
        <v>11.7</v>
      </c>
      <c r="K402" s="17">
        <f t="shared" ca="1" si="33"/>
        <v>241.24603594186129</v>
      </c>
      <c r="L402" s="14">
        <f t="shared" ca="1" si="34"/>
        <v>4.7702905916038096</v>
      </c>
      <c r="M402" s="21"/>
      <c r="V402" s="21"/>
      <c r="W402" s="21"/>
    </row>
    <row r="403" spans="1:23" x14ac:dyDescent="0.25">
      <c r="A403" s="21">
        <v>11.42</v>
      </c>
      <c r="B403" s="21">
        <f t="shared" si="35"/>
        <v>11420</v>
      </c>
      <c r="C403" s="14">
        <f t="shared" si="36"/>
        <v>8.7846153846153854</v>
      </c>
      <c r="D403" s="13">
        <f t="shared" si="37"/>
        <v>3.5238437963599997E+20</v>
      </c>
      <c r="E403" s="13">
        <f ca="1">FORECAST($C403, OFFSET('De Vaucouleurs Deprojection'!$F$3:$F$126, MATCH($C403, 'De Vaucouleurs Deprojection'!$A$3:$A$126,1)-1,0,2), OFFSET('De Vaucouleurs Deprojection'!$A$3:$A$126, MATCH($C403, 'De Vaucouleurs Deprojection'!$A$3:$A$126,1)-1,0,2))*LCDMTotalBulgeMass</f>
        <v>6.2087575956775375E+40</v>
      </c>
      <c r="F403" s="13">
        <f t="shared" si="30"/>
        <v>1.1383050644274896E+41</v>
      </c>
      <c r="G403" s="13">
        <f t="shared" si="31"/>
        <v>1.3105637606956111E+41</v>
      </c>
      <c r="H403" s="13">
        <f t="shared" ca="1" si="32"/>
        <v>3.0697445846908546E+41</v>
      </c>
      <c r="I403" s="14">
        <v>265.89999999999998</v>
      </c>
      <c r="J403" s="14">
        <v>9.9</v>
      </c>
      <c r="K403" s="17">
        <f t="shared" ca="1" si="33"/>
        <v>241.1229234570387</v>
      </c>
      <c r="L403" s="14">
        <f t="shared" ca="1" si="34"/>
        <v>6.263682501946354</v>
      </c>
      <c r="M403" s="21"/>
      <c r="V403" s="21"/>
      <c r="W403" s="21"/>
    </row>
    <row r="404" spans="1:23" x14ac:dyDescent="0.25">
      <c r="A404" s="21">
        <v>11.8</v>
      </c>
      <c r="B404" s="21">
        <f t="shared" si="35"/>
        <v>11800</v>
      </c>
      <c r="C404" s="14">
        <f t="shared" si="36"/>
        <v>9.0769230769230766</v>
      </c>
      <c r="D404" s="13">
        <f t="shared" si="37"/>
        <v>3.6410995444000005E+20</v>
      </c>
      <c r="E404" s="13">
        <f ca="1">FORECAST($C404, OFFSET('De Vaucouleurs Deprojection'!$F$3:$F$126, MATCH($C404, 'De Vaucouleurs Deprojection'!$A$3:$A$126,1)-1,0,2), OFFSET('De Vaucouleurs Deprojection'!$A$3:$A$126, MATCH($C404, 'De Vaucouleurs Deprojection'!$A$3:$A$126,1)-1,0,2))*LCDMTotalBulgeMass</f>
        <v>6.2347261101784604E+40</v>
      </c>
      <c r="F404" s="13">
        <f t="shared" si="30"/>
        <v>1.1628672934750212E+41</v>
      </c>
      <c r="G404" s="13">
        <f t="shared" si="31"/>
        <v>1.3820471676785284E+41</v>
      </c>
      <c r="H404" s="13">
        <f t="shared" ca="1" si="32"/>
        <v>3.1683870721713958E+41</v>
      </c>
      <c r="I404" s="14">
        <v>264.39999999999998</v>
      </c>
      <c r="J404" s="14">
        <v>7.2</v>
      </c>
      <c r="K404" s="17">
        <f t="shared" ca="1" si="33"/>
        <v>240.98973503525235</v>
      </c>
      <c r="L404" s="14">
        <f t="shared" ca="1" si="34"/>
        <v>10.571769014654516</v>
      </c>
      <c r="M404" s="21"/>
      <c r="V404" s="21"/>
      <c r="W404" s="21"/>
    </row>
    <row r="405" spans="1:23" x14ac:dyDescent="0.25">
      <c r="A405" s="21">
        <v>12.18</v>
      </c>
      <c r="B405" s="21">
        <f t="shared" si="35"/>
        <v>12180</v>
      </c>
      <c r="C405" s="14">
        <f t="shared" si="36"/>
        <v>9.3692307692307697</v>
      </c>
      <c r="D405" s="13">
        <f t="shared" si="37"/>
        <v>3.7583552924399999E+20</v>
      </c>
      <c r="E405" s="13">
        <f ca="1">FORECAST($C405, OFFSET('De Vaucouleurs Deprojection'!$F$3:$F$126, MATCH($C405, 'De Vaucouleurs Deprojection'!$A$3:$A$126,1)-1,0,2), OFFSET('De Vaucouleurs Deprojection'!$A$3:$A$126, MATCH($C405, 'De Vaucouleurs Deprojection'!$A$3:$A$126,1)-1,0,2))*LCDMTotalBulgeMass</f>
        <v>6.2563329506806143E+40</v>
      </c>
      <c r="F405" s="13">
        <f t="shared" si="30"/>
        <v>1.1860881666217486E+41</v>
      </c>
      <c r="G405" s="13">
        <f t="shared" si="31"/>
        <v>1.4545558366001578E+41</v>
      </c>
      <c r="H405" s="13">
        <f t="shared" ca="1" si="32"/>
        <v>3.2662772982899676E+41</v>
      </c>
      <c r="I405" s="14">
        <v>264.7</v>
      </c>
      <c r="J405" s="14">
        <v>5.3</v>
      </c>
      <c r="K405" s="17">
        <f t="shared" ca="1" si="33"/>
        <v>240.83705814259349</v>
      </c>
      <c r="L405" s="14">
        <f t="shared" ca="1" si="34"/>
        <v>20.271982701671877</v>
      </c>
      <c r="M405" s="21"/>
      <c r="V405" s="21"/>
      <c r="W405" s="21"/>
    </row>
    <row r="406" spans="1:23" x14ac:dyDescent="0.25">
      <c r="A406" s="21">
        <v>12.56</v>
      </c>
      <c r="B406" s="21">
        <f t="shared" si="35"/>
        <v>12560</v>
      </c>
      <c r="C406" s="14">
        <f t="shared" si="36"/>
        <v>9.661538461538461</v>
      </c>
      <c r="D406" s="13">
        <f t="shared" si="37"/>
        <v>3.8756110404800001E+20</v>
      </c>
      <c r="E406" s="13">
        <f ca="1">FORECAST($C406, OFFSET('De Vaucouleurs Deprojection'!$F$3:$F$126, MATCH($C406, 'De Vaucouleurs Deprojection'!$A$3:$A$126,1)-1,0,2), OFFSET('De Vaucouleurs Deprojection'!$A$3:$A$126, MATCH($C406, 'De Vaucouleurs Deprojection'!$A$3:$A$126,1)-1,0,2))*LCDMTotalBulgeMass</f>
        <v>6.2779397911827691E+40</v>
      </c>
      <c r="F406" s="13">
        <f t="shared" si="30"/>
        <v>1.2080188752198473E+41</v>
      </c>
      <c r="G406" s="13">
        <f t="shared" si="31"/>
        <v>1.528042342391262E+41</v>
      </c>
      <c r="H406" s="13">
        <f t="shared" ca="1" si="32"/>
        <v>3.3638551967293863E+41</v>
      </c>
      <c r="I406" s="14">
        <v>265.3</v>
      </c>
      <c r="J406" s="14">
        <v>5.4</v>
      </c>
      <c r="K406" s="17">
        <f t="shared" ca="1" si="33"/>
        <v>240.68235823279713</v>
      </c>
      <c r="L406" s="14">
        <f t="shared" ca="1" si="34"/>
        <v>20.782863037665699</v>
      </c>
      <c r="M406" s="21"/>
      <c r="V406" s="21"/>
      <c r="W406" s="21"/>
    </row>
    <row r="407" spans="1:23" x14ac:dyDescent="0.25">
      <c r="A407" s="21">
        <v>12.94</v>
      </c>
      <c r="B407" s="21">
        <f t="shared" si="35"/>
        <v>12940</v>
      </c>
      <c r="C407" s="14">
        <f t="shared" si="36"/>
        <v>9.953846153846154</v>
      </c>
      <c r="D407" s="13">
        <f t="shared" si="37"/>
        <v>3.9928667885199996E+20</v>
      </c>
      <c r="E407" s="13">
        <f ca="1">FORECAST($C407, OFFSET('De Vaucouleurs Deprojection'!$F$3:$F$126, MATCH($C407, 'De Vaucouleurs Deprojection'!$A$3:$A$126,1)-1,0,2), OFFSET('De Vaucouleurs Deprojection'!$A$3:$A$126, MATCH($C407, 'De Vaucouleurs Deprojection'!$A$3:$A$126,1)-1,0,2))*LCDMTotalBulgeMass</f>
        <v>6.299546631684922E+40</v>
      </c>
      <c r="F407" s="13">
        <f t="shared" si="30"/>
        <v>1.2287115468286538E+41</v>
      </c>
      <c r="G407" s="13">
        <f t="shared" si="31"/>
        <v>1.6024612742715443E+41</v>
      </c>
      <c r="H407" s="13">
        <f t="shared" ca="1" si="32"/>
        <v>3.4611274842686901E+41</v>
      </c>
      <c r="I407" s="14">
        <v>265.2</v>
      </c>
      <c r="J407" s="14">
        <v>3.9</v>
      </c>
      <c r="K407" s="17">
        <f t="shared" ca="1" si="33"/>
        <v>240.52603459337621</v>
      </c>
      <c r="L407" s="14">
        <f t="shared" ca="1" si="34"/>
        <v>40.026598874902497</v>
      </c>
      <c r="M407" s="21"/>
      <c r="V407" s="21"/>
      <c r="W407" s="21"/>
    </row>
    <row r="408" spans="1:23" x14ac:dyDescent="0.25">
      <c r="A408" s="21">
        <v>13.32</v>
      </c>
      <c r="B408" s="21">
        <f t="shared" si="35"/>
        <v>13320</v>
      </c>
      <c r="C408" s="14">
        <f t="shared" si="36"/>
        <v>10.246153846153845</v>
      </c>
      <c r="D408" s="13">
        <f t="shared" si="37"/>
        <v>4.1101225365600004E+20</v>
      </c>
      <c r="E408" s="13">
        <f ca="1">FORECAST($C408, OFFSET('De Vaucouleurs Deprojection'!$F$3:$F$126, MATCH($C408, 'De Vaucouleurs Deprojection'!$A$3:$A$126,1)-1,0,2), OFFSET('De Vaucouleurs Deprojection'!$A$3:$A$126, MATCH($C408, 'De Vaucouleurs Deprojection'!$A$3:$A$126,1)-1,0,2))*LCDMTotalBulgeMass</f>
        <v>6.3174354587076915E+40</v>
      </c>
      <c r="F408" s="13">
        <f t="shared" si="30"/>
        <v>1.2482187206363956E+41</v>
      </c>
      <c r="G408" s="13">
        <f t="shared" si="31"/>
        <v>1.6777691391796865E+41</v>
      </c>
      <c r="H408" s="13">
        <f t="shared" ca="1" si="32"/>
        <v>3.557731405686851E+41</v>
      </c>
      <c r="I408" s="14">
        <v>262</v>
      </c>
      <c r="J408" s="14">
        <v>2.4</v>
      </c>
      <c r="K408" s="17">
        <f t="shared" ref="K408:K439" ca="1" si="38">SQRT(TotalMass*GravitationalConstant/RadiusKm)/km</f>
        <v>240.35596125857538</v>
      </c>
      <c r="L408" s="14">
        <f t="shared" ca="1" si="34"/>
        <v>81.330627263939235</v>
      </c>
      <c r="M408" s="21"/>
      <c r="V408" s="21"/>
      <c r="W408" s="21"/>
    </row>
    <row r="409" spans="1:23" x14ac:dyDescent="0.25">
      <c r="A409" s="21">
        <v>13.7</v>
      </c>
      <c r="B409" s="21">
        <f t="shared" si="35"/>
        <v>13700</v>
      </c>
      <c r="C409" s="14">
        <f t="shared" si="36"/>
        <v>10.538461538461538</v>
      </c>
      <c r="D409" s="13">
        <f t="shared" si="37"/>
        <v>4.2273782845999999E+20</v>
      </c>
      <c r="E409" s="13">
        <f ca="1">FORECAST($C409, OFFSET('De Vaucouleurs Deprojection'!$F$3:$F$126, MATCH($C409, 'De Vaucouleurs Deprojection'!$A$3:$A$126,1)-1,0,2), OFFSET('De Vaucouleurs Deprojection'!$A$3:$A$126, MATCH($C409, 'De Vaucouleurs Deprojection'!$A$3:$A$126,1)-1,0,2))*LCDMTotalBulgeMass</f>
        <v>6.3346271582030763E+40</v>
      </c>
      <c r="F409" s="13">
        <f t="shared" si="30"/>
        <v>1.2665929049219934E+41</v>
      </c>
      <c r="G409" s="13">
        <f t="shared" si="31"/>
        <v>1.7539242705022897E+41</v>
      </c>
      <c r="H409" s="13">
        <f t="shared" ca="1" si="32"/>
        <v>3.6539798912445906E+41</v>
      </c>
      <c r="I409" s="14">
        <v>260.8</v>
      </c>
      <c r="J409" s="14">
        <v>4.5</v>
      </c>
      <c r="K409" s="17">
        <f t="shared" ca="1" si="38"/>
        <v>240.18353058461634</v>
      </c>
      <c r="L409" s="14">
        <f t="shared" ca="1" si="34"/>
        <v>20.989570921256817</v>
      </c>
      <c r="M409" s="21"/>
      <c r="V409" s="21"/>
      <c r="W409" s="21"/>
    </row>
    <row r="410" spans="1:23" x14ac:dyDescent="0.25">
      <c r="A410" s="21">
        <v>14.08</v>
      </c>
      <c r="B410" s="21">
        <f t="shared" si="35"/>
        <v>14080</v>
      </c>
      <c r="C410" s="14">
        <f t="shared" si="36"/>
        <v>10.830769230769231</v>
      </c>
      <c r="D410" s="13">
        <f t="shared" si="37"/>
        <v>4.34463403264E+20</v>
      </c>
      <c r="E410" s="13">
        <f ca="1">FORECAST($C410, OFFSET('De Vaucouleurs Deprojection'!$F$3:$F$126, MATCH($C410, 'De Vaucouleurs Deprojection'!$A$3:$A$126,1)-1,0,2), OFFSET('De Vaucouleurs Deprojection'!$A$3:$A$126, MATCH($C410, 'De Vaucouleurs Deprojection'!$A$3:$A$126,1)-1,0,2))*LCDMTotalBulgeMass</f>
        <v>6.3518188576984602E+40</v>
      </c>
      <c r="F410" s="13">
        <f t="shared" si="30"/>
        <v>1.2838862064317692E+41</v>
      </c>
      <c r="G410" s="13">
        <f t="shared" si="31"/>
        <v>1.8308867417720532E+41</v>
      </c>
      <c r="H410" s="13">
        <f t="shared" ca="1" si="32"/>
        <v>3.7499548339736682E+41</v>
      </c>
      <c r="I410" s="14">
        <v>259.2</v>
      </c>
      <c r="J410" s="14">
        <v>5.4</v>
      </c>
      <c r="K410" s="17">
        <f t="shared" ca="1" si="38"/>
        <v>240.01153948588012</v>
      </c>
      <c r="L410" s="14">
        <f t="shared" ca="1" si="34"/>
        <v>12.626783844373705</v>
      </c>
      <c r="M410" s="21"/>
      <c r="V410" s="21"/>
      <c r="W410" s="21"/>
    </row>
    <row r="411" spans="1:23" x14ac:dyDescent="0.25">
      <c r="A411" s="21">
        <v>14.46</v>
      </c>
      <c r="B411" s="21">
        <f t="shared" si="35"/>
        <v>14460</v>
      </c>
      <c r="C411" s="14">
        <f t="shared" si="36"/>
        <v>11.123076923076923</v>
      </c>
      <c r="D411" s="13">
        <f t="shared" si="37"/>
        <v>4.4618897806800001E+20</v>
      </c>
      <c r="E411" s="13">
        <f ca="1">FORECAST($C411, OFFSET('De Vaucouleurs Deprojection'!$F$3:$F$126, MATCH($C411, 'De Vaucouleurs Deprojection'!$A$3:$A$126,1)-1,0,2), OFFSET('De Vaucouleurs Deprojection'!$A$3:$A$126, MATCH($C411, 'De Vaucouleurs Deprojection'!$A$3:$A$126,1)-1,0,2))*LCDMTotalBulgeMass</f>
        <v>6.3676204149858446E+40</v>
      </c>
      <c r="F411" s="13">
        <f t="shared" si="30"/>
        <v>1.3001500226717638E+41</v>
      </c>
      <c r="G411" s="13">
        <f t="shared" si="31"/>
        <v>1.9086182850284647E+41</v>
      </c>
      <c r="H411" s="13">
        <f t="shared" ca="1" si="32"/>
        <v>3.8455303491988125E+41</v>
      </c>
      <c r="I411" s="14">
        <v>258.10000000000002</v>
      </c>
      <c r="J411" s="14">
        <v>6.8</v>
      </c>
      <c r="K411" s="17">
        <f t="shared" ca="1" si="38"/>
        <v>239.83601893204406</v>
      </c>
      <c r="L411" s="14">
        <f t="shared" ca="1" si="34"/>
        <v>7.2139490581888843</v>
      </c>
      <c r="M411" s="21"/>
      <c r="V411" s="21"/>
      <c r="W411" s="21"/>
    </row>
    <row r="412" spans="1:23" x14ac:dyDescent="0.25">
      <c r="A412" s="21">
        <v>14.84</v>
      </c>
      <c r="B412" s="21">
        <f t="shared" si="35"/>
        <v>14840</v>
      </c>
      <c r="C412" s="14">
        <f t="shared" si="36"/>
        <v>11.415384615384616</v>
      </c>
      <c r="D412" s="13">
        <f t="shared" si="37"/>
        <v>4.5791455287199996E+20</v>
      </c>
      <c r="E412" s="13">
        <f ca="1">FORECAST($C412, OFFSET('De Vaucouleurs Deprojection'!$F$3:$F$126, MATCH($C412, 'De Vaucouleurs Deprojection'!$A$3:$A$126,1)-1,0,2), OFFSET('De Vaucouleurs Deprojection'!$A$3:$A$126, MATCH($C412, 'De Vaucouleurs Deprojection'!$A$3:$A$126,1)-1,0,2))*LCDMTotalBulgeMass</f>
        <v>6.3815105267372298E+40</v>
      </c>
      <c r="F412" s="13">
        <f t="shared" si="30"/>
        <v>1.3154347891242294E+41</v>
      </c>
      <c r="G412" s="13">
        <f t="shared" si="31"/>
        <v>1.987082213555452E+41</v>
      </c>
      <c r="H412" s="13">
        <f t="shared" ca="1" si="32"/>
        <v>3.9406680553534042E+41</v>
      </c>
      <c r="I412" s="14">
        <v>258.39999999999998</v>
      </c>
      <c r="J412" s="14">
        <v>6.1</v>
      </c>
      <c r="K412" s="17">
        <f t="shared" ca="1" si="38"/>
        <v>239.65605591588209</v>
      </c>
      <c r="L412" s="14">
        <f t="shared" ca="1" si="34"/>
        <v>9.4419629085874206</v>
      </c>
      <c r="M412" s="21"/>
      <c r="V412" s="21"/>
      <c r="W412" s="21"/>
    </row>
    <row r="413" spans="1:23" x14ac:dyDescent="0.25">
      <c r="A413" s="21">
        <v>15.23</v>
      </c>
      <c r="B413" s="21">
        <f t="shared" si="35"/>
        <v>15230</v>
      </c>
      <c r="C413" s="14">
        <f t="shared" si="36"/>
        <v>11.715384615384615</v>
      </c>
      <c r="D413" s="13">
        <f t="shared" si="37"/>
        <v>4.6994869543400001E+20</v>
      </c>
      <c r="E413" s="13">
        <f ca="1">FORECAST($C413, OFFSET('De Vaucouleurs Deprojection'!$F$3:$F$126, MATCH($C413, 'De Vaucouleurs Deprojection'!$A$3:$A$126,1)-1,0,2), OFFSET('De Vaucouleurs Deprojection'!$A$3:$A$126, MATCH($C413, 'De Vaucouleurs Deprojection'!$A$3:$A$126,1)-1,0,2))*LCDMTotalBulgeMass</f>
        <v>6.3957661677452299E+40</v>
      </c>
      <c r="F413" s="13">
        <f t="shared" si="30"/>
        <v>1.3301554215500599E+41</v>
      </c>
      <c r="G413" s="13">
        <f t="shared" si="31"/>
        <v>2.0683356408311963E+41</v>
      </c>
      <c r="H413" s="13">
        <f t="shared" ca="1" si="32"/>
        <v>4.0380676791557787E+41</v>
      </c>
      <c r="I413" s="14">
        <v>259.2</v>
      </c>
      <c r="J413" s="14">
        <v>4.5999999999999996</v>
      </c>
      <c r="K413" s="17">
        <f t="shared" ca="1" si="38"/>
        <v>239.47339800348254</v>
      </c>
      <c r="L413" s="14">
        <f t="shared" ca="1" si="34"/>
        <v>18.390303701748874</v>
      </c>
      <c r="M413" s="21"/>
      <c r="V413" s="21"/>
      <c r="W413" s="21"/>
    </row>
    <row r="414" spans="1:23" x14ac:dyDescent="0.25">
      <c r="A414" s="21">
        <v>15.61</v>
      </c>
      <c r="B414" s="21">
        <f t="shared" si="35"/>
        <v>15610</v>
      </c>
      <c r="C414" s="14">
        <f t="shared" si="36"/>
        <v>12.007692307692308</v>
      </c>
      <c r="D414" s="13">
        <f t="shared" si="37"/>
        <v>4.8167427023799996E+20</v>
      </c>
      <c r="E414" s="13">
        <f ca="1">FORECAST($C414, OFFSET('De Vaucouleurs Deprojection'!$F$3:$F$126, MATCH($C414, 'De Vaucouleurs Deprojection'!$A$3:$A$126,1)-1,0,2), OFFSET('De Vaucouleurs Deprojection'!$A$3:$A$126, MATCH($C414, 'De Vaucouleurs Deprojection'!$A$3:$A$126,1)-1,0,2))*LCDMTotalBulgeMass</f>
        <v>6.4095889316307689E+40</v>
      </c>
      <c r="F414" s="13">
        <f t="shared" si="30"/>
        <v>1.3436059914931572E+41</v>
      </c>
      <c r="G414" s="13">
        <f t="shared" si="31"/>
        <v>2.148177259527106E+41</v>
      </c>
      <c r="H414" s="13">
        <f t="shared" ca="1" si="32"/>
        <v>4.1327421441833401E+41</v>
      </c>
      <c r="I414" s="14">
        <v>262.7</v>
      </c>
      <c r="J414" s="14">
        <v>4.2</v>
      </c>
      <c r="K414" s="17">
        <f t="shared" ca="1" si="38"/>
        <v>239.29748515836386</v>
      </c>
      <c r="L414" s="14">
        <f t="shared" ca="1" si="34"/>
        <v>31.04748871388886</v>
      </c>
      <c r="M414" s="21"/>
      <c r="V414" s="21"/>
      <c r="W414" s="21"/>
    </row>
    <row r="415" spans="1:23" x14ac:dyDescent="0.25">
      <c r="A415" s="21">
        <v>15.99</v>
      </c>
      <c r="B415" s="21">
        <f t="shared" si="35"/>
        <v>15990</v>
      </c>
      <c r="C415" s="14">
        <f t="shared" si="36"/>
        <v>12.3</v>
      </c>
      <c r="D415" s="13">
        <f t="shared" si="37"/>
        <v>4.9339984504200004E+20</v>
      </c>
      <c r="E415" s="13">
        <f ca="1">FORECAST($C415, OFFSET('De Vaucouleurs Deprojection'!$F$3:$F$126, MATCH($C415, 'De Vaucouleurs Deprojection'!$A$3:$A$126,1)-1,0,2), OFFSET('De Vaucouleurs Deprojection'!$A$3:$A$126, MATCH($C415, 'De Vaucouleurs Deprojection'!$A$3:$A$126,1)-1,0,2))*LCDMTotalBulgeMass</f>
        <v>6.4209198244799993E+40</v>
      </c>
      <c r="F415" s="13">
        <f t="shared" si="30"/>
        <v>1.3562224011953556E+41</v>
      </c>
      <c r="G415" s="13">
        <f t="shared" si="31"/>
        <v>2.2286491445975251E+41</v>
      </c>
      <c r="H415" s="13">
        <f t="shared" ca="1" si="32"/>
        <v>4.2269635282408806E+41</v>
      </c>
      <c r="I415" s="14">
        <v>266.10000000000002</v>
      </c>
      <c r="J415" s="14">
        <v>4</v>
      </c>
      <c r="K415" s="17">
        <f t="shared" ca="1" si="38"/>
        <v>239.11699814389982</v>
      </c>
      <c r="L415" s="14">
        <f t="shared" ca="1" si="34"/>
        <v>45.505149322894184</v>
      </c>
      <c r="M415" s="21"/>
      <c r="V415" s="21"/>
      <c r="W415" s="21"/>
    </row>
    <row r="416" spans="1:23" x14ac:dyDescent="0.25">
      <c r="A416" s="21">
        <v>16.37</v>
      </c>
      <c r="B416" s="21">
        <f t="shared" si="35"/>
        <v>16370.000000000002</v>
      </c>
      <c r="C416" s="14">
        <f t="shared" si="36"/>
        <v>12.592307692307694</v>
      </c>
      <c r="D416" s="13">
        <f t="shared" si="37"/>
        <v>5.0512541984600005E+20</v>
      </c>
      <c r="E416" s="13">
        <f ca="1">FORECAST($C416, OFFSET('De Vaucouleurs Deprojection'!$F$3:$F$126, MATCH($C416, 'De Vaucouleurs Deprojection'!$A$3:$A$126,1)-1,0,2), OFFSET('De Vaucouleurs Deprojection'!$A$3:$A$126, MATCH($C416, 'De Vaucouleurs Deprojection'!$A$3:$A$126,1)-1,0,2))*LCDMTotalBulgeMass</f>
        <v>6.4322507173292298E+40</v>
      </c>
      <c r="F416" s="13">
        <f t="shared" si="30"/>
        <v>1.368049534949645E+41</v>
      </c>
      <c r="G416" s="13">
        <f t="shared" si="31"/>
        <v>2.3097202739697524E+41</v>
      </c>
      <c r="H416" s="13">
        <f t="shared" ca="1" si="32"/>
        <v>4.3209948806523205E+41</v>
      </c>
      <c r="I416" s="14">
        <v>270</v>
      </c>
      <c r="J416" s="14">
        <v>2.2999999999999998</v>
      </c>
      <c r="K416" s="17">
        <f t="shared" ca="1" si="38"/>
        <v>238.93950944191093</v>
      </c>
      <c r="L416" s="14">
        <f t="shared" ca="1" si="34"/>
        <v>182.37317083348591</v>
      </c>
      <c r="M416" s="21"/>
      <c r="V416" s="21"/>
      <c r="W416" s="21"/>
    </row>
    <row r="417" spans="1:23" x14ac:dyDescent="0.25">
      <c r="A417" s="21">
        <v>16.75</v>
      </c>
      <c r="B417" s="21">
        <f t="shared" si="35"/>
        <v>16750</v>
      </c>
      <c r="C417" s="14">
        <f t="shared" si="36"/>
        <v>12.884615384615385</v>
      </c>
      <c r="D417" s="13">
        <f t="shared" si="37"/>
        <v>5.1685099465E+20</v>
      </c>
      <c r="E417" s="13">
        <f ca="1">FORECAST($C417, OFFSET('De Vaucouleurs Deprojection'!$F$3:$F$126, MATCH($C417, 'De Vaucouleurs Deprojection'!$A$3:$A$126,1)-1,0,2), OFFSET('De Vaucouleurs Deprojection'!$A$3:$A$126, MATCH($C417, 'De Vaucouleurs Deprojection'!$A$3:$A$126,1)-1,0,2))*LCDMTotalBulgeMass</f>
        <v>6.4435816101784613E+40</v>
      </c>
      <c r="F417" s="13">
        <f t="shared" si="30"/>
        <v>1.3791306518080072E+41</v>
      </c>
      <c r="G417" s="13">
        <f t="shared" si="31"/>
        <v>2.3913608759443822E+41</v>
      </c>
      <c r="H417" s="13">
        <f t="shared" ca="1" si="32"/>
        <v>4.4148496887702354E+41</v>
      </c>
      <c r="I417" s="14">
        <v>269.8</v>
      </c>
      <c r="J417" s="14">
        <v>1</v>
      </c>
      <c r="K417" s="17">
        <f t="shared" ca="1" si="38"/>
        <v>238.76517695479657</v>
      </c>
      <c r="L417" s="14">
        <f t="shared" ca="1" si="34"/>
        <v>963.16024144709047</v>
      </c>
      <c r="M417" s="21"/>
      <c r="V417" s="21"/>
      <c r="W417" s="21"/>
    </row>
    <row r="418" spans="1:23" x14ac:dyDescent="0.25">
      <c r="A418" s="21">
        <v>17.13</v>
      </c>
      <c r="B418" s="21">
        <f t="shared" si="35"/>
        <v>17130</v>
      </c>
      <c r="C418" s="14">
        <f t="shared" si="36"/>
        <v>13.176923076923076</v>
      </c>
      <c r="D418" s="13">
        <f t="shared" si="37"/>
        <v>5.2857656945399995E+20</v>
      </c>
      <c r="E418" s="13">
        <f ca="1">FORECAST($C418, OFFSET('De Vaucouleurs Deprojection'!$F$3:$F$126, MATCH($C418, 'De Vaucouleurs Deprojection'!$A$3:$A$126,1)-1,0,2), OFFSET('De Vaucouleurs Deprojection'!$A$3:$A$126, MATCH($C418, 'De Vaucouleurs Deprojection'!$A$3:$A$126,1)-1,0,2))*LCDMTotalBulgeMass</f>
        <v>6.4537182351470752E+40</v>
      </c>
      <c r="F418" s="13">
        <f t="shared" si="30"/>
        <v>1.3895073394158229E+41</v>
      </c>
      <c r="G418" s="13">
        <f t="shared" si="31"/>
        <v>2.4735423732752133E+41</v>
      </c>
      <c r="H418" s="13">
        <f t="shared" ca="1" si="32"/>
        <v>4.5084215362057435E+41</v>
      </c>
      <c r="I418" s="14">
        <v>269.10000000000002</v>
      </c>
      <c r="J418" s="14">
        <v>3.9</v>
      </c>
      <c r="K418" s="17">
        <f t="shared" ca="1" si="38"/>
        <v>238.5909727953316</v>
      </c>
      <c r="L418" s="14">
        <f t="shared" ca="1" si="34"/>
        <v>61.196629912899297</v>
      </c>
      <c r="M418" s="21"/>
      <c r="V418" s="21"/>
      <c r="W418" s="21"/>
    </row>
    <row r="419" spans="1:23" x14ac:dyDescent="0.25">
      <c r="A419" s="21">
        <v>17.510000000000002</v>
      </c>
      <c r="B419" s="21">
        <f t="shared" si="35"/>
        <v>17510</v>
      </c>
      <c r="C419" s="14">
        <f t="shared" si="36"/>
        <v>13.469230769230769</v>
      </c>
      <c r="D419" s="13">
        <f t="shared" si="37"/>
        <v>5.4030214425800003E+20</v>
      </c>
      <c r="E419" s="13">
        <f ca="1">FORECAST($C419, OFFSET('De Vaucouleurs Deprojection'!$F$3:$F$126, MATCH($C419, 'De Vaucouleurs Deprojection'!$A$3:$A$126,1)-1,0,2), OFFSET('De Vaucouleurs Deprojection'!$A$3:$A$126, MATCH($C419, 'De Vaucouleurs Deprojection'!$A$3:$A$126,1)-1,0,2))*LCDMTotalBulgeMass</f>
        <v>6.4630759897587678E+40</v>
      </c>
      <c r="F419" s="13">
        <f t="shared" si="30"/>
        <v>1.3992194872821907E+41</v>
      </c>
      <c r="G419" s="13">
        <f t="shared" si="31"/>
        <v>2.5562373300961015E+41</v>
      </c>
      <c r="H419" s="13">
        <f t="shared" ca="1" si="32"/>
        <v>4.6017644163541686E+41</v>
      </c>
      <c r="I419" s="14">
        <v>268.5</v>
      </c>
      <c r="J419" s="14">
        <v>7.1</v>
      </c>
      <c r="K419" s="17">
        <f t="shared" ca="1" si="38"/>
        <v>238.41827929270013</v>
      </c>
      <c r="L419" s="14">
        <f t="shared" ca="1" si="34"/>
        <v>17.951000212497394</v>
      </c>
      <c r="M419" s="21"/>
      <c r="V419" s="21"/>
      <c r="W419" s="21"/>
    </row>
    <row r="420" spans="1:23" x14ac:dyDescent="0.25">
      <c r="A420" s="21">
        <v>17.89</v>
      </c>
      <c r="B420" s="21">
        <f t="shared" si="35"/>
        <v>17890</v>
      </c>
      <c r="C420" s="14">
        <f t="shared" si="36"/>
        <v>13.761538461538462</v>
      </c>
      <c r="D420" s="13">
        <f t="shared" si="37"/>
        <v>5.5202771906200004E+20</v>
      </c>
      <c r="E420" s="13">
        <f ca="1">FORECAST($C420, OFFSET('De Vaucouleurs Deprojection'!$F$3:$F$126, MATCH($C420, 'De Vaucouleurs Deprojection'!$A$3:$A$126,1)-1,0,2), OFFSET('De Vaucouleurs Deprojection'!$A$3:$A$126, MATCH($C420, 'De Vaucouleurs Deprojection'!$A$3:$A$126,1)-1,0,2))*LCDMTotalBulgeMass</f>
        <v>6.4724337443704595E+40</v>
      </c>
      <c r="F420" s="13">
        <f t="shared" si="30"/>
        <v>1.4083052765286396E+41</v>
      </c>
      <c r="G420" s="13">
        <f t="shared" si="31"/>
        <v>2.639419401530715E+41</v>
      </c>
      <c r="H420" s="13">
        <f t="shared" ca="1" si="32"/>
        <v>4.6949680524964004E+41</v>
      </c>
      <c r="I420" s="14">
        <v>263</v>
      </c>
      <c r="J420" s="14">
        <v>15</v>
      </c>
      <c r="K420" s="17">
        <f t="shared" ca="1" si="38"/>
        <v>238.24927182764389</v>
      </c>
      <c r="L420" s="14">
        <f t="shared" ca="1" si="34"/>
        <v>2.7226602002749432</v>
      </c>
      <c r="M420" s="21"/>
      <c r="V420" s="21"/>
      <c r="W420" s="21"/>
    </row>
    <row r="421" spans="1:23" x14ac:dyDescent="0.25">
      <c r="A421" s="21">
        <v>18.27</v>
      </c>
      <c r="B421" s="21">
        <f t="shared" si="35"/>
        <v>18270</v>
      </c>
      <c r="C421" s="14">
        <f t="shared" si="36"/>
        <v>14.053846153846154</v>
      </c>
      <c r="D421" s="13">
        <f t="shared" si="37"/>
        <v>5.6375329386599999E+20</v>
      </c>
      <c r="E421" s="13">
        <f ca="1">FORECAST($C421, OFFSET('De Vaucouleurs Deprojection'!$F$3:$F$126, MATCH($C421, 'De Vaucouleurs Deprojection'!$A$3:$A$126,1)-1,0,2), OFFSET('De Vaucouleurs Deprojection'!$A$3:$A$126, MATCH($C421, 'De Vaucouleurs Deprojection'!$A$3:$A$126,1)-1,0,2))*LCDMTotalBulgeMass</f>
        <v>6.4815000009673843E+40</v>
      </c>
      <c r="F421" s="13">
        <f t="shared" si="30"/>
        <v>1.4168011835199837E+41</v>
      </c>
      <c r="G421" s="13">
        <f t="shared" si="31"/>
        <v>2.7230632858318205E+41</v>
      </c>
      <c r="H421" s="13">
        <f t="shared" ca="1" si="32"/>
        <v>4.7880144694485424E+41</v>
      </c>
      <c r="I421" s="14">
        <v>257.10000000000002</v>
      </c>
      <c r="J421" s="14">
        <v>13.5</v>
      </c>
      <c r="K421" s="17">
        <f t="shared" ca="1" si="38"/>
        <v>238.08327337057642</v>
      </c>
      <c r="L421" s="14">
        <f t="shared" ca="1" si="34"/>
        <v>1.9842847281109943</v>
      </c>
      <c r="M421" s="21"/>
      <c r="V421" s="21"/>
      <c r="W421" s="21"/>
    </row>
    <row r="422" spans="1:23" x14ac:dyDescent="0.25">
      <c r="A422" s="21">
        <v>18.649999999999999</v>
      </c>
      <c r="B422" s="21">
        <f t="shared" si="35"/>
        <v>18650</v>
      </c>
      <c r="C422" s="14">
        <f t="shared" si="36"/>
        <v>14.346153846153847</v>
      </c>
      <c r="D422" s="13">
        <f t="shared" si="37"/>
        <v>5.7547886866999994E+20</v>
      </c>
      <c r="E422" s="13">
        <f ca="1">FORECAST($C422, OFFSET('De Vaucouleurs Deprojection'!$F$3:$F$126, MATCH($C422, 'De Vaucouleurs Deprojection'!$A$3:$A$126,1)-1,0,2), OFFSET('De Vaucouleurs Deprojection'!$A$3:$A$126, MATCH($C422, 'De Vaucouleurs Deprojection'!$A$3:$A$126,1)-1,0,2))*LCDMTotalBulgeMass</f>
        <v>6.4892753377846152E+40</v>
      </c>
      <c r="F422" s="13">
        <f t="shared" si="30"/>
        <v>1.4247419951023461E+41</v>
      </c>
      <c r="G422" s="13">
        <f t="shared" si="31"/>
        <v>2.8071446789064366E+41</v>
      </c>
      <c r="H422" s="13">
        <f t="shared" ca="1" si="32"/>
        <v>4.8808142077872445E+41</v>
      </c>
      <c r="I422" s="14">
        <v>254.1</v>
      </c>
      <c r="J422" s="14">
        <v>10.6</v>
      </c>
      <c r="K422" s="17">
        <f t="shared" ca="1" si="38"/>
        <v>237.91791846376918</v>
      </c>
      <c r="L422" s="14">
        <f t="shared" ca="1" si="34"/>
        <v>2.3305425671522082</v>
      </c>
      <c r="M422" s="21"/>
      <c r="V422" s="21"/>
      <c r="W422" s="21"/>
    </row>
    <row r="423" spans="1:23" x14ac:dyDescent="0.25">
      <c r="A423" s="21">
        <v>19.03</v>
      </c>
      <c r="B423" s="21">
        <f t="shared" si="35"/>
        <v>19030</v>
      </c>
      <c r="C423" s="14">
        <f t="shared" si="36"/>
        <v>14.638461538461538</v>
      </c>
      <c r="D423" s="13">
        <f t="shared" si="37"/>
        <v>5.8720444347400002E+20</v>
      </c>
      <c r="E423" s="13">
        <f ca="1">FORECAST($C423, OFFSET('De Vaucouleurs Deprojection'!$F$3:$F$126, MATCH($C423, 'De Vaucouleurs Deprojection'!$A$3:$A$126,1)-1,0,2), OFFSET('De Vaucouleurs Deprojection'!$A$3:$A$126, MATCH($C423, 'De Vaucouleurs Deprojection'!$A$3:$A$126,1)-1,0,2))*LCDMTotalBulgeMass</f>
        <v>6.4970506746018462E+40</v>
      </c>
      <c r="F423" s="13">
        <f t="shared" si="30"/>
        <v>1.4321608334589176E+41</v>
      </c>
      <c r="G423" s="13">
        <f t="shared" si="31"/>
        <v>2.8916402310923994E+41</v>
      </c>
      <c r="H423" s="13">
        <f t="shared" ca="1" si="32"/>
        <v>4.9735061320115013E+41</v>
      </c>
      <c r="I423" s="14">
        <v>251.9</v>
      </c>
      <c r="J423" s="14">
        <v>11.1</v>
      </c>
      <c r="K423" s="17">
        <f t="shared" ca="1" si="38"/>
        <v>237.75648213239134</v>
      </c>
      <c r="L423" s="14">
        <f t="shared" ca="1" si="34"/>
        <v>1.6235621919597889</v>
      </c>
      <c r="M423" s="21"/>
      <c r="V423" s="21"/>
      <c r="W423" s="21"/>
    </row>
    <row r="424" spans="1:23" x14ac:dyDescent="0.25">
      <c r="A424" s="21">
        <v>19.41</v>
      </c>
      <c r="B424" s="21">
        <f t="shared" si="35"/>
        <v>19410</v>
      </c>
      <c r="C424" s="14">
        <f t="shared" si="36"/>
        <v>14.930769230769231</v>
      </c>
      <c r="D424" s="13">
        <f t="shared" si="37"/>
        <v>5.9893001827800003E+20</v>
      </c>
      <c r="E424" s="13">
        <f ca="1">FORECAST($C424, OFFSET('De Vaucouleurs Deprojection'!$F$3:$F$126, MATCH($C424, 'De Vaucouleurs Deprojection'!$A$3:$A$126,1)-1,0,2), OFFSET('De Vaucouleurs Deprojection'!$A$3:$A$126, MATCH($C424, 'De Vaucouleurs Deprojection'!$A$3:$A$126,1)-1,0,2))*LCDMTotalBulgeMass</f>
        <v>6.5048260114190761E+40</v>
      </c>
      <c r="F424" s="13">
        <f t="shared" si="30"/>
        <v>1.439089188847511E+41</v>
      </c>
      <c r="G424" s="13">
        <f t="shared" si="31"/>
        <v>2.9765275060602945E+41</v>
      </c>
      <c r="H424" s="13">
        <f t="shared" ca="1" si="32"/>
        <v>5.0660992960497131E+41</v>
      </c>
      <c r="I424" s="14">
        <v>249.5</v>
      </c>
      <c r="J424" s="14">
        <v>8.1</v>
      </c>
      <c r="K424" s="17">
        <f t="shared" ca="1" si="38"/>
        <v>237.59894761983037</v>
      </c>
      <c r="L424" s="14">
        <f t="shared" ca="1" si="34"/>
        <v>2.158741773442177</v>
      </c>
      <c r="M424" s="21"/>
      <c r="V424" s="21"/>
      <c r="W424" s="21"/>
    </row>
    <row r="425" spans="1:23" x14ac:dyDescent="0.25">
      <c r="A425" s="21">
        <v>19.79</v>
      </c>
      <c r="B425" s="21">
        <f t="shared" si="35"/>
        <v>19790</v>
      </c>
      <c r="C425" s="14">
        <f t="shared" si="36"/>
        <v>15.223076923076922</v>
      </c>
      <c r="D425" s="13">
        <f t="shared" si="37"/>
        <v>6.1065559308199998E+20</v>
      </c>
      <c r="E425" s="13">
        <f ca="1">FORECAST($C425, OFFSET('De Vaucouleurs Deprojection'!$F$3:$F$126, MATCH($C425, 'De Vaucouleurs Deprojection'!$A$3:$A$126,1)-1,0,2), OFFSET('De Vaucouleurs Deprojection'!$A$3:$A$126, MATCH($C425, 'De Vaucouleurs Deprojection'!$A$3:$A$126,1)-1,0,2))*LCDMTotalBulgeMass</f>
        <v>6.5103590241777225E+40</v>
      </c>
      <c r="F425" s="13">
        <f t="shared" si="30"/>
        <v>1.4455569587088138E+41</v>
      </c>
      <c r="G425" s="13">
        <f t="shared" si="31"/>
        <v>3.0617849417227078E+41</v>
      </c>
      <c r="H425" s="13">
        <f t="shared" ca="1" si="32"/>
        <v>5.1583778028492938E+41</v>
      </c>
      <c r="I425" s="14">
        <v>245.7</v>
      </c>
      <c r="J425" s="14">
        <v>7.4</v>
      </c>
      <c r="K425" s="17">
        <f t="shared" ca="1" si="38"/>
        <v>237.44012264361515</v>
      </c>
      <c r="L425" s="14">
        <f t="shared" ca="1" si="34"/>
        <v>1.2459016424857361</v>
      </c>
      <c r="M425" s="21"/>
      <c r="V425" s="21"/>
      <c r="W425" s="21"/>
    </row>
    <row r="426" spans="1:23" x14ac:dyDescent="0.25">
      <c r="A426" s="21">
        <v>20.18</v>
      </c>
      <c r="B426" s="21">
        <f t="shared" si="35"/>
        <v>20180</v>
      </c>
      <c r="C426" s="14">
        <f t="shared" si="36"/>
        <v>15.523076923076923</v>
      </c>
      <c r="D426" s="13">
        <f t="shared" si="37"/>
        <v>6.2268973564400003E+20</v>
      </c>
      <c r="E426" s="13">
        <f ca="1">FORECAST($C426, OFFSET('De Vaucouleurs Deprojection'!$F$3:$F$126, MATCH($C426, 'De Vaucouleurs Deprojection'!$A$3:$A$126,1)-1,0,2), OFFSET('De Vaucouleurs Deprojection'!$A$3:$A$126, MATCH($C426, 'De Vaucouleurs Deprojection'!$A$3:$A$126,1)-1,0,2))*LCDMTotalBulgeMass</f>
        <v>6.5153234358705228E+40</v>
      </c>
      <c r="F426" s="13">
        <f t="shared" si="30"/>
        <v>1.4517457328136177E+41</v>
      </c>
      <c r="G426" s="13">
        <f t="shared" si="31"/>
        <v>3.1496491608165691E+41</v>
      </c>
      <c r="H426" s="13">
        <f t="shared" ca="1" si="32"/>
        <v>5.2529272372172394E+41</v>
      </c>
      <c r="I426" s="14">
        <v>243.7</v>
      </c>
      <c r="J426" s="14">
        <v>6.6</v>
      </c>
      <c r="K426" s="17">
        <f t="shared" ca="1" si="38"/>
        <v>237.2796773417902</v>
      </c>
      <c r="L426" s="14">
        <f t="shared" ca="1" si="34"/>
        <v>0.94629345811574728</v>
      </c>
      <c r="M426" s="21"/>
      <c r="V426" s="21"/>
      <c r="W426" s="21"/>
    </row>
    <row r="427" spans="1:23" x14ac:dyDescent="0.25">
      <c r="A427" s="21">
        <v>20.56</v>
      </c>
      <c r="B427" s="21">
        <f t="shared" si="35"/>
        <v>20560</v>
      </c>
      <c r="C427" s="14">
        <f t="shared" si="36"/>
        <v>15.815384615384616</v>
      </c>
      <c r="D427" s="13">
        <f t="shared" si="37"/>
        <v>6.3441531044799998E+20</v>
      </c>
      <c r="E427" s="13">
        <f ca="1">FORECAST($C427, OFFSET('De Vaucouleurs Deprojection'!$F$3:$F$126, MATCH($C427, 'De Vaucouleurs Deprojection'!$A$3:$A$126,1)-1,0,2), OFFSET('De Vaucouleurs Deprojection'!$A$3:$A$126, MATCH($C427, 'De Vaucouleurs Deprojection'!$A$3:$A$126,1)-1,0,2))*LCDMTotalBulgeMass</f>
        <v>6.5201605549558151E+40</v>
      </c>
      <c r="F427" s="13">
        <f t="shared" si="30"/>
        <v>1.4573655585388625E+41</v>
      </c>
      <c r="G427" s="13">
        <f t="shared" si="31"/>
        <v>3.2355939537985946E+41</v>
      </c>
      <c r="H427" s="13">
        <f t="shared" ca="1" si="32"/>
        <v>5.3449755678330383E+41</v>
      </c>
      <c r="I427" s="14">
        <v>245.9</v>
      </c>
      <c r="J427" s="14">
        <v>7.5</v>
      </c>
      <c r="K427" s="17">
        <f t="shared" ca="1" si="38"/>
        <v>237.12739950200353</v>
      </c>
      <c r="L427" s="14">
        <f t="shared" ca="1" si="34"/>
        <v>1.3681514577324101</v>
      </c>
      <c r="M427" s="21"/>
      <c r="V427" s="21"/>
      <c r="W427" s="21"/>
    </row>
    <row r="428" spans="1:23" x14ac:dyDescent="0.25">
      <c r="A428" s="21">
        <v>20.94</v>
      </c>
      <c r="B428" s="21">
        <f t="shared" si="35"/>
        <v>20940</v>
      </c>
      <c r="C428" s="14">
        <f t="shared" si="36"/>
        <v>16.107692307692307</v>
      </c>
      <c r="D428" s="13">
        <f t="shared" si="37"/>
        <v>6.4614088525200006E+20</v>
      </c>
      <c r="E428" s="13">
        <f ca="1">FORECAST($C428, OFFSET('De Vaucouleurs Deprojection'!$F$3:$F$126, MATCH($C428, 'De Vaucouleurs Deprojection'!$A$3:$A$126,1)-1,0,2), OFFSET('De Vaucouleurs Deprojection'!$A$3:$A$126, MATCH($C428, 'De Vaucouleurs Deprojection'!$A$3:$A$126,1)-1,0,2))*LCDMTotalBulgeMass</f>
        <v>6.5249976740411064E+40</v>
      </c>
      <c r="F428" s="13">
        <f t="shared" si="30"/>
        <v>1.4626060437573998E+41</v>
      </c>
      <c r="G428" s="13">
        <f t="shared" si="31"/>
        <v>3.321848609570233E+41</v>
      </c>
      <c r="H428" s="13">
        <f t="shared" ca="1" si="32"/>
        <v>5.4369544207317435E+41</v>
      </c>
      <c r="I428" s="14">
        <v>242.3</v>
      </c>
      <c r="J428" s="14">
        <v>6.1</v>
      </c>
      <c r="K428" s="17">
        <f t="shared" ca="1" si="38"/>
        <v>236.9790417250141</v>
      </c>
      <c r="L428" s="14">
        <f t="shared" ca="1" si="34"/>
        <v>0.76088677678422623</v>
      </c>
      <c r="M428" s="21"/>
      <c r="V428" s="21"/>
      <c r="W428" s="21"/>
    </row>
    <row r="429" spans="1:23" x14ac:dyDescent="0.25">
      <c r="A429" s="21">
        <v>21.32</v>
      </c>
      <c r="B429" s="21">
        <f t="shared" si="35"/>
        <v>21320</v>
      </c>
      <c r="C429" s="14">
        <f t="shared" si="36"/>
        <v>16.399999999999999</v>
      </c>
      <c r="D429" s="13">
        <f t="shared" si="37"/>
        <v>6.57866460056E+20</v>
      </c>
      <c r="E429" s="13">
        <f ca="1">FORECAST($C429, OFFSET('De Vaucouleurs Deprojection'!$F$3:$F$126, MATCH($C429, 'De Vaucouleurs Deprojection'!$A$3:$A$126,1)-1,0,2), OFFSET('De Vaucouleurs Deprojection'!$A$3:$A$126, MATCH($C429, 'De Vaucouleurs Deprojection'!$A$3:$A$126,1)-1,0,2))*LCDMTotalBulgeMass</f>
        <v>6.5298347931263987E+40</v>
      </c>
      <c r="F429" s="13">
        <f t="shared" si="30"/>
        <v>1.4674911547695331E+41</v>
      </c>
      <c r="G429" s="13">
        <f t="shared" si="31"/>
        <v>3.4083947274573396E+41</v>
      </c>
      <c r="H429" s="13">
        <f t="shared" ca="1" si="32"/>
        <v>5.5288693615395121E+41</v>
      </c>
      <c r="I429" s="14">
        <v>239.2</v>
      </c>
      <c r="J429" s="14">
        <v>6.3</v>
      </c>
      <c r="K429" s="17">
        <f t="shared" ca="1" si="38"/>
        <v>236.8345156112718</v>
      </c>
      <c r="L429" s="14">
        <f t="shared" ca="1" si="34"/>
        <v>0.14098050877593313</v>
      </c>
      <c r="M429" s="21"/>
      <c r="V429" s="21"/>
      <c r="W429" s="21"/>
    </row>
    <row r="430" spans="1:23" x14ac:dyDescent="0.25">
      <c r="A430" s="21">
        <v>21.7</v>
      </c>
      <c r="B430" s="21">
        <f t="shared" si="35"/>
        <v>21700</v>
      </c>
      <c r="C430" s="14">
        <f t="shared" si="36"/>
        <v>16.692307692307693</v>
      </c>
      <c r="D430" s="13">
        <f t="shared" si="37"/>
        <v>6.6959203485999995E+20</v>
      </c>
      <c r="E430" s="13">
        <f ca="1">FORECAST($C430, OFFSET('De Vaucouleurs Deprojection'!$F$3:$F$126, MATCH($C430, 'De Vaucouleurs Deprojection'!$A$3:$A$126,1)-1,0,2), OFFSET('De Vaucouleurs Deprojection'!$A$3:$A$126, MATCH($C430, 'De Vaucouleurs Deprojection'!$A$3:$A$126,1)-1,0,2))*LCDMTotalBulgeMass</f>
        <v>6.5346719122116909E+40</v>
      </c>
      <c r="F430" s="13">
        <f t="shared" si="30"/>
        <v>1.4720435174502555E+41</v>
      </c>
      <c r="G430" s="13">
        <f t="shared" si="31"/>
        <v>3.4952146112503919E+41</v>
      </c>
      <c r="H430" s="13">
        <f t="shared" ca="1" si="32"/>
        <v>5.6207253199218161E+41</v>
      </c>
      <c r="I430" s="14">
        <v>239.5</v>
      </c>
      <c r="J430" s="14">
        <v>4.7</v>
      </c>
      <c r="K430" s="17">
        <f t="shared" ca="1" si="38"/>
        <v>236.69372567795469</v>
      </c>
      <c r="L430" s="14">
        <f t="shared" ca="1" si="34"/>
        <v>0.35650410007111233</v>
      </c>
      <c r="M430" s="21"/>
      <c r="V430" s="21"/>
      <c r="W430" s="21"/>
    </row>
    <row r="431" spans="1:23" x14ac:dyDescent="0.25">
      <c r="A431" s="21">
        <v>22.08</v>
      </c>
      <c r="B431" s="21">
        <f t="shared" si="35"/>
        <v>22080</v>
      </c>
      <c r="C431" s="14">
        <f t="shared" si="36"/>
        <v>16.984615384615385</v>
      </c>
      <c r="D431" s="13">
        <f t="shared" si="37"/>
        <v>6.813176096639999E+20</v>
      </c>
      <c r="E431" s="13">
        <f ca="1">FORECAST($C431, OFFSET('De Vaucouleurs Deprojection'!$F$3:$F$126, MATCH($C431, 'De Vaucouleurs Deprojection'!$A$3:$A$126,1)-1,0,2), OFFSET('De Vaucouleurs Deprojection'!$A$3:$A$126, MATCH($C431, 'De Vaucouleurs Deprojection'!$A$3:$A$126,1)-1,0,2))*LCDMTotalBulgeMass</f>
        <v>6.5395090312969842E+40</v>
      </c>
      <c r="F431" s="13">
        <f t="shared" si="30"/>
        <v>1.4762844725463053E+41</v>
      </c>
      <c r="G431" s="13">
        <f t="shared" si="31"/>
        <v>3.5822912400914237E+41</v>
      </c>
      <c r="H431" s="13">
        <f t="shared" ca="1" si="32"/>
        <v>5.712526615767427E+41</v>
      </c>
      <c r="I431" s="14">
        <v>236.1</v>
      </c>
      <c r="J431" s="14">
        <v>1.8</v>
      </c>
      <c r="K431" s="17">
        <f t="shared" ca="1" si="38"/>
        <v>236.55657046974451</v>
      </c>
      <c r="L431" s="14">
        <f t="shared" ca="1" si="34"/>
        <v>6.4338454889731958E-2</v>
      </c>
      <c r="M431" s="21"/>
      <c r="V431" s="21"/>
      <c r="W431" s="21"/>
    </row>
    <row r="432" spans="1:23" x14ac:dyDescent="0.25">
      <c r="A432" s="21">
        <v>22.46</v>
      </c>
      <c r="B432" s="21">
        <f t="shared" si="35"/>
        <v>22460</v>
      </c>
      <c r="C432" s="14">
        <f t="shared" si="36"/>
        <v>17.276923076923076</v>
      </c>
      <c r="D432" s="13">
        <f t="shared" si="37"/>
        <v>6.9304318446799998E+20</v>
      </c>
      <c r="E432" s="13">
        <f ca="1">FORECAST($C432, OFFSET('De Vaucouleurs Deprojection'!$F$3:$F$126, MATCH($C432, 'De Vaucouleurs Deprojection'!$A$3:$A$126,1)-1,0,2), OFFSET('De Vaucouleurs Deprojection'!$A$3:$A$126, MATCH($C432, 'De Vaucouleurs Deprojection'!$A$3:$A$126,1)-1,0,2))*LCDMTotalBulgeMass</f>
        <v>6.5443461503822764E+40</v>
      </c>
      <c r="F432" s="13">
        <f t="shared" si="30"/>
        <v>1.4802341312082522E+41</v>
      </c>
      <c r="G432" s="13">
        <f t="shared" si="31"/>
        <v>3.6696082407193948E+41</v>
      </c>
      <c r="H432" s="13">
        <f t="shared" ca="1" si="32"/>
        <v>5.8042769869658745E+41</v>
      </c>
      <c r="I432" s="14">
        <v>233.8</v>
      </c>
      <c r="J432" s="14">
        <v>1.7</v>
      </c>
      <c r="K432" s="17">
        <f t="shared" ca="1" si="38"/>
        <v>236.42294359361409</v>
      </c>
      <c r="L432" s="14">
        <f t="shared" ca="1" si="34"/>
        <v>2.3805650848723716</v>
      </c>
      <c r="M432" s="21"/>
      <c r="V432" s="21"/>
      <c r="W432" s="21"/>
    </row>
    <row r="433" spans="1:23" x14ac:dyDescent="0.25">
      <c r="A433" s="21">
        <v>22.84</v>
      </c>
      <c r="B433" s="21">
        <f t="shared" si="35"/>
        <v>22840</v>
      </c>
      <c r="C433" s="14">
        <f t="shared" si="36"/>
        <v>17.569230769230771</v>
      </c>
      <c r="D433" s="13">
        <f t="shared" si="37"/>
        <v>7.0476875927199993E+20</v>
      </c>
      <c r="E433" s="13">
        <f ca="1">FORECAST($C433, OFFSET('De Vaucouleurs Deprojection'!$F$3:$F$126, MATCH($C433, 'De Vaucouleurs Deprojection'!$A$3:$A$126,1)-1,0,2), OFFSET('De Vaucouleurs Deprojection'!$A$3:$A$126, MATCH($C433, 'De Vaucouleurs Deprojection'!$A$3:$A$126,1)-1,0,2))*LCDMTotalBulgeMass</f>
        <v>6.5491832694675687E+40</v>
      </c>
      <c r="F433" s="13">
        <f t="shared" si="30"/>
        <v>1.4839114303222764E+41</v>
      </c>
      <c r="G433" s="13">
        <f t="shared" si="31"/>
        <v>3.7571498610023172E+41</v>
      </c>
      <c r="H433" s="13">
        <f t="shared" ca="1" si="32"/>
        <v>5.8959796182713502E+41</v>
      </c>
      <c r="I433" s="14">
        <v>233.1</v>
      </c>
      <c r="J433" s="14">
        <v>3.3</v>
      </c>
      <c r="K433" s="17">
        <f t="shared" ca="1" si="38"/>
        <v>236.29273467617017</v>
      </c>
      <c r="L433" s="14">
        <f t="shared" ca="1" si="34"/>
        <v>0.936047264684984</v>
      </c>
      <c r="M433" s="21"/>
      <c r="V433" s="21"/>
      <c r="W433" s="21"/>
    </row>
    <row r="434" spans="1:23" x14ac:dyDescent="0.25">
      <c r="A434" s="21">
        <v>23.22</v>
      </c>
      <c r="B434" s="21">
        <f t="shared" si="35"/>
        <v>23220</v>
      </c>
      <c r="C434" s="14">
        <f t="shared" si="36"/>
        <v>17.861538461538462</v>
      </c>
      <c r="D434" s="13">
        <f t="shared" si="37"/>
        <v>7.1649433407600001E+20</v>
      </c>
      <c r="E434" s="13">
        <f ca="1">FORECAST($C434, OFFSET('De Vaucouleurs Deprojection'!$F$3:$F$126, MATCH($C434, 'De Vaucouleurs Deprojection'!$A$3:$A$126,1)-1,0,2), OFFSET('De Vaucouleurs Deprojection'!$A$3:$A$126, MATCH($C434, 'De Vaucouleurs Deprojection'!$A$3:$A$126,1)-1,0,2))*LCDMTotalBulgeMass</f>
        <v>6.554020388552861E+40</v>
      </c>
      <c r="F434" s="13">
        <f t="shared" si="30"/>
        <v>1.4873341872782583E+41</v>
      </c>
      <c r="G434" s="13">
        <f t="shared" si="31"/>
        <v>3.8449009446889789E+41</v>
      </c>
      <c r="H434" s="13">
        <f t="shared" ca="1" si="32"/>
        <v>5.9876371708225237E+41</v>
      </c>
      <c r="I434" s="14">
        <v>230.1</v>
      </c>
      <c r="J434" s="14">
        <v>5.5</v>
      </c>
      <c r="K434" s="17">
        <f t="shared" ca="1" si="38"/>
        <v>236.16583024374381</v>
      </c>
      <c r="L434" s="14">
        <f t="shared" ca="1" si="34"/>
        <v>1.2163403816832128</v>
      </c>
      <c r="M434" s="21"/>
      <c r="V434" s="21"/>
      <c r="W434" s="21"/>
    </row>
    <row r="435" spans="1:23" x14ac:dyDescent="0.25">
      <c r="A435" s="21">
        <v>23.6</v>
      </c>
      <c r="B435" s="21">
        <f t="shared" si="35"/>
        <v>23600</v>
      </c>
      <c r="C435" s="14">
        <f t="shared" si="36"/>
        <v>18.153846153846153</v>
      </c>
      <c r="D435" s="13">
        <f t="shared" si="37"/>
        <v>7.2821990888000009E+20</v>
      </c>
      <c r="E435" s="13">
        <f ca="1">FORECAST($C435, OFFSET('De Vaucouleurs Deprojection'!$F$3:$F$126, MATCH($C435, 'De Vaucouleurs Deprojection'!$A$3:$A$126,1)-1,0,2), OFFSET('De Vaucouleurs Deprojection'!$A$3:$A$126, MATCH($C435, 'De Vaucouleurs Deprojection'!$A$3:$A$126,1)-1,0,2))*LCDMTotalBulgeMass</f>
        <v>6.5588575076381533E+40</v>
      </c>
      <c r="F435" s="13">
        <f t="shared" si="30"/>
        <v>1.4905191538737106E+41</v>
      </c>
      <c r="G435" s="13">
        <f t="shared" si="31"/>
        <v>3.9328469073169083E+41</v>
      </c>
      <c r="H435" s="13">
        <f t="shared" ca="1" si="32"/>
        <v>6.079251811954434E+41</v>
      </c>
      <c r="I435" s="14">
        <v>232.1</v>
      </c>
      <c r="J435" s="14">
        <v>5</v>
      </c>
      <c r="K435" s="17">
        <f t="shared" ca="1" si="38"/>
        <v>236.04211452665791</v>
      </c>
      <c r="L435" s="14">
        <f t="shared" ca="1" si="34"/>
        <v>0.62161067765149502</v>
      </c>
      <c r="M435" s="21"/>
      <c r="V435" s="21"/>
      <c r="W435" s="21"/>
    </row>
    <row r="436" spans="1:23" x14ac:dyDescent="0.25">
      <c r="A436" s="21">
        <v>23.98</v>
      </c>
      <c r="B436" s="21">
        <f t="shared" si="35"/>
        <v>23980</v>
      </c>
      <c r="C436" s="14">
        <f t="shared" si="36"/>
        <v>18.446153846153845</v>
      </c>
      <c r="D436" s="13">
        <f t="shared" si="37"/>
        <v>7.3994548368400004E+20</v>
      </c>
      <c r="E436" s="13">
        <f ca="1">FORECAST($C436, OFFSET('De Vaucouleurs Deprojection'!$F$3:$F$126, MATCH($C436, 'De Vaucouleurs Deprojection'!$A$3:$A$126,1)-1,0,2), OFFSET('De Vaucouleurs Deprojection'!$A$3:$A$126, MATCH($C436, 'De Vaucouleurs Deprojection'!$A$3:$A$126,1)-1,0,2))*LCDMTotalBulgeMass</f>
        <v>6.5636946267234455E+40</v>
      </c>
      <c r="F436" s="13">
        <f t="shared" si="30"/>
        <v>1.4934820691079287E+41</v>
      </c>
      <c r="G436" s="13">
        <f t="shared" si="31"/>
        <v>4.0209737132168219E+41</v>
      </c>
      <c r="H436" s="13">
        <f t="shared" ca="1" si="32"/>
        <v>6.1708252449970956E+41</v>
      </c>
      <c r="I436" s="14">
        <v>228.7</v>
      </c>
      <c r="J436" s="14">
        <v>1.7</v>
      </c>
      <c r="K436" s="17">
        <f t="shared" ca="1" si="38"/>
        <v>235.92147019001308</v>
      </c>
      <c r="L436" s="14">
        <f t="shared" ca="1" si="34"/>
        <v>18.044855261331399</v>
      </c>
      <c r="M436" s="21"/>
      <c r="V436" s="21"/>
      <c r="W436" s="21"/>
    </row>
    <row r="437" spans="1:23" x14ac:dyDescent="0.25">
      <c r="A437" s="21">
        <v>24.36</v>
      </c>
      <c r="B437" s="21">
        <f t="shared" si="35"/>
        <v>24360</v>
      </c>
      <c r="C437" s="14">
        <f t="shared" si="36"/>
        <v>18.738461538461539</v>
      </c>
      <c r="D437" s="13">
        <f t="shared" si="37"/>
        <v>7.5167105848799999E+20</v>
      </c>
      <c r="E437" s="13">
        <f ca="1">FORECAST($C437, OFFSET('De Vaucouleurs Deprojection'!$F$3:$F$126, MATCH($C437, 'De Vaucouleurs Deprojection'!$A$3:$A$126,1)-1,0,2), OFFSET('De Vaucouleurs Deprojection'!$A$3:$A$126, MATCH($C437, 'De Vaucouleurs Deprojection'!$A$3:$A$126,1)-1,0,2))*LCDMTotalBulgeMass</f>
        <v>6.5685317458087378E+40</v>
      </c>
      <c r="F437" s="13">
        <f t="shared" si="30"/>
        <v>1.4962377106684777E+41</v>
      </c>
      <c r="G437" s="13">
        <f t="shared" si="31"/>
        <v>4.1092678535575163E+41</v>
      </c>
      <c r="H437" s="13">
        <f t="shared" ca="1" si="32"/>
        <v>6.2623587388068678E+41</v>
      </c>
      <c r="I437" s="14">
        <v>229.1</v>
      </c>
      <c r="J437" s="14">
        <v>1.8</v>
      </c>
      <c r="K437" s="17">
        <f t="shared" ca="1" si="38"/>
        <v>235.80377899399687</v>
      </c>
      <c r="L437" s="14">
        <f t="shared" ca="1" si="34"/>
        <v>13.870571851961046</v>
      </c>
      <c r="M437" s="21"/>
      <c r="V437" s="21"/>
      <c r="W437" s="21"/>
    </row>
    <row r="438" spans="1:23" x14ac:dyDescent="0.25">
      <c r="A438" s="21">
        <v>24.75</v>
      </c>
      <c r="B438" s="21">
        <f t="shared" si="35"/>
        <v>24750</v>
      </c>
      <c r="C438" s="14">
        <f t="shared" si="36"/>
        <v>19.03846153846154</v>
      </c>
      <c r="D438" s="13">
        <f t="shared" si="37"/>
        <v>7.6370520105000003E+20</v>
      </c>
      <c r="E438" s="13">
        <f ca="1">FORECAST($C438, OFFSET('De Vaucouleurs Deprojection'!$F$3:$F$126, MATCH($C438, 'De Vaucouleurs Deprojection'!$A$3:$A$126,1)-1,0,2), OFFSET('De Vaucouleurs Deprojection'!$A$3:$A$126, MATCH($C438, 'De Vaucouleurs Deprojection'!$A$3:$A$126,1)-1,0,2))*LCDMTotalBulgeMass</f>
        <v>6.5734961575015381E+40</v>
      </c>
      <c r="F438" s="13">
        <f t="shared" si="30"/>
        <v>1.4988648808302158E+41</v>
      </c>
      <c r="G438" s="13">
        <f t="shared" si="31"/>
        <v>4.2000458856337835E+41</v>
      </c>
      <c r="H438" s="13">
        <f t="shared" ca="1" si="32"/>
        <v>6.3562603822141529E+41</v>
      </c>
      <c r="I438" s="14">
        <v>227.9</v>
      </c>
      <c r="J438" s="14">
        <v>5</v>
      </c>
      <c r="K438" s="17">
        <f t="shared" ca="1" si="38"/>
        <v>235.68593704312866</v>
      </c>
      <c r="L438" s="14">
        <f t="shared" ca="1" si="34"/>
        <v>2.4248326255825194</v>
      </c>
      <c r="M438" s="21"/>
      <c r="V438" s="21"/>
      <c r="W438" s="21"/>
    </row>
    <row r="439" spans="1:23" x14ac:dyDescent="0.25">
      <c r="A439" s="21">
        <v>25.13</v>
      </c>
      <c r="B439" s="21">
        <f t="shared" si="35"/>
        <v>25130</v>
      </c>
      <c r="C439" s="14">
        <f t="shared" si="36"/>
        <v>19.330769230769231</v>
      </c>
      <c r="D439" s="13">
        <f t="shared" si="37"/>
        <v>7.7543077585399998E+20</v>
      </c>
      <c r="E439" s="13">
        <f ca="1">FORECAST($C439, OFFSET('De Vaucouleurs Deprojection'!$F$3:$F$126, MATCH($C439, 'De Vaucouleurs Deprojection'!$A$3:$A$126,1)-1,0,2), OFFSET('De Vaucouleurs Deprojection'!$A$3:$A$126, MATCH($C439, 'De Vaucouleurs Deprojection'!$A$3:$A$126,1)-1,0,2))*LCDMTotalBulgeMass</f>
        <v>6.5783332765868304E+40</v>
      </c>
      <c r="F439" s="13">
        <f t="shared" si="30"/>
        <v>1.5012421319762877E+41</v>
      </c>
      <c r="G439" s="13">
        <f t="shared" si="31"/>
        <v>4.2886397390344891E+41</v>
      </c>
      <c r="H439" s="13">
        <f t="shared" ca="1" si="32"/>
        <v>6.4477151986694599E+41</v>
      </c>
      <c r="I439" s="14">
        <v>226.9</v>
      </c>
      <c r="J439" s="14">
        <v>2</v>
      </c>
      <c r="K439" s="17">
        <f t="shared" ca="1" si="38"/>
        <v>235.57386658017055</v>
      </c>
      <c r="L439" s="14">
        <f t="shared" ca="1" si="34"/>
        <v>18.808990362649844</v>
      </c>
      <c r="M439" s="21"/>
      <c r="V439" s="21"/>
      <c r="W439" s="21"/>
    </row>
    <row r="440" spans="1:23" x14ac:dyDescent="0.25">
      <c r="A440" s="21">
        <v>25.51</v>
      </c>
      <c r="B440" s="21">
        <f t="shared" si="35"/>
        <v>25510</v>
      </c>
      <c r="C440" s="14">
        <f t="shared" si="36"/>
        <v>19.623076923076923</v>
      </c>
      <c r="D440" s="13">
        <f t="shared" si="37"/>
        <v>7.8715635065800006E+20</v>
      </c>
      <c r="E440" s="13">
        <f ca="1">FORECAST($C440, OFFSET('De Vaucouleurs Deprojection'!$F$3:$F$126, MATCH($C440, 'De Vaucouleurs Deprojection'!$A$3:$A$126,1)-1,0,2), OFFSET('De Vaucouleurs Deprojection'!$A$3:$A$126, MATCH($C440, 'De Vaucouleurs Deprojection'!$A$3:$A$126,1)-1,0,2))*LCDMTotalBulgeMass</f>
        <v>6.5831703956721227E+40</v>
      </c>
      <c r="F440" s="13">
        <f t="shared" ref="F440:F473" si="39">2*PI()*LCDMDiskSurfaceDensity*LCDMScaleLength*(LCDMScaleLength-EXP(-RadiusPc/LCDMScaleLength)*(RadiusPc+LCDMScaleLength))*SolarMass</f>
        <v>1.5034514769674324E+41</v>
      </c>
      <c r="G440" s="13">
        <f t="shared" ref="G440:G473" si="40">4*PI()*LCDMHaloRepresentativeDensity*LCDMHaloScaleLengthPc^3*(LN(1+RadiusPc/LCDMHaloScaleLengthPc)-RadiusPc/(RadiusPc+LCDMHaloScaleLengthPc))*SolarMass</f>
        <v>4.3773630453888988E+41</v>
      </c>
      <c r="H440" s="13">
        <f t="shared" ref="H440:H473" ca="1" si="41">BulgeMass+DiskMass+HaloMass</f>
        <v>6.5391315619235434E+41</v>
      </c>
      <c r="I440" s="14">
        <v>225.1</v>
      </c>
      <c r="J440" s="14">
        <v>1.6</v>
      </c>
      <c r="K440" s="17">
        <f t="shared" ref="K440:K473" ca="1" si="42">SQRT(TotalMass*GravitationalConstant/RadiusKm)/km</f>
        <v>235.46439164659282</v>
      </c>
      <c r="L440" s="14">
        <f t="shared" ref="L440:L473" ca="1" si="43">(ObservedVelocity-ModelVelocity)^2/(VelocityError)^2</f>
        <v>41.961177423423059</v>
      </c>
      <c r="M440" s="21"/>
      <c r="V440" s="21"/>
      <c r="W440" s="21"/>
    </row>
    <row r="441" spans="1:23" x14ac:dyDescent="0.25">
      <c r="A441" s="21">
        <v>25.89</v>
      </c>
      <c r="B441" s="21">
        <f t="shared" ref="B441:B473" si="44">A441*1000</f>
        <v>25890</v>
      </c>
      <c r="C441" s="14">
        <f t="shared" ref="C441:C473" si="45">B441/LCDMBulgeEffectiveRadius</f>
        <v>19.915384615384614</v>
      </c>
      <c r="D441" s="13">
        <f t="shared" ref="D441:D473" si="46">A441*kpc</f>
        <v>7.9888192546200001E+20</v>
      </c>
      <c r="E441" s="13">
        <f ca="1">FORECAST($C441, OFFSET('De Vaucouleurs Deprojection'!$F$3:$F$126, MATCH($C441, 'De Vaucouleurs Deprojection'!$A$3:$A$126,1)-1,0,2), OFFSET('De Vaucouleurs Deprojection'!$A$3:$A$126, MATCH($C441, 'De Vaucouleurs Deprojection'!$A$3:$A$126,1)-1,0,2))*LCDMTotalBulgeMass</f>
        <v>6.5880075147574149E+40</v>
      </c>
      <c r="F441" s="13">
        <f t="shared" si="39"/>
        <v>1.5055043124983981E+41</v>
      </c>
      <c r="G441" s="13">
        <f t="shared" si="40"/>
        <v>4.4662042142400893E+41</v>
      </c>
      <c r="H441" s="13">
        <f t="shared" ca="1" si="41"/>
        <v>6.6305092782142288E+41</v>
      </c>
      <c r="I441" s="14">
        <v>225.4</v>
      </c>
      <c r="J441" s="14">
        <v>1.8</v>
      </c>
      <c r="K441" s="17">
        <f t="shared" ca="1" si="42"/>
        <v>235.35739573678975</v>
      </c>
      <c r="L441" s="14">
        <f t="shared" ca="1" si="43"/>
        <v>30.601768475011934</v>
      </c>
      <c r="M441" s="21"/>
      <c r="V441" s="21"/>
      <c r="W441" s="21"/>
    </row>
    <row r="442" spans="1:23" x14ac:dyDescent="0.25">
      <c r="A442" s="21">
        <v>26.27</v>
      </c>
      <c r="B442" s="21">
        <f t="shared" si="44"/>
        <v>26270</v>
      </c>
      <c r="C442" s="14">
        <f t="shared" si="45"/>
        <v>20.207692307692309</v>
      </c>
      <c r="D442" s="13">
        <f t="shared" si="46"/>
        <v>8.1060750026599996E+20</v>
      </c>
      <c r="E442" s="13">
        <f ca="1">FORECAST($C442, OFFSET('De Vaucouleurs Deprojection'!$F$3:$F$126, MATCH($C442, 'De Vaucouleurs Deprojection'!$A$3:$A$126,1)-1,0,2), OFFSET('De Vaucouleurs Deprojection'!$A$3:$A$126, MATCH($C442, 'De Vaucouleurs Deprojection'!$A$3:$A$126,1)-1,0,2))*LCDMTotalBulgeMass</f>
        <v>6.5909623895187681E+40</v>
      </c>
      <c r="F442" s="13">
        <f t="shared" si="39"/>
        <v>1.5074113085610607E+41</v>
      </c>
      <c r="G442" s="13">
        <f t="shared" si="40"/>
        <v>4.555152085594916E+41</v>
      </c>
      <c r="H442" s="13">
        <f t="shared" ca="1" si="41"/>
        <v>6.7216596331078536E+41</v>
      </c>
      <c r="I442" s="14">
        <v>230.3</v>
      </c>
      <c r="J442" s="14">
        <v>2</v>
      </c>
      <c r="K442" s="17">
        <f t="shared" ca="1" si="42"/>
        <v>235.24947003829203</v>
      </c>
      <c r="L442" s="14">
        <f t="shared" ca="1" si="43"/>
        <v>6.1243134149876024</v>
      </c>
      <c r="M442" s="21"/>
      <c r="V442" s="21"/>
      <c r="W442" s="21"/>
    </row>
    <row r="443" spans="1:23" x14ac:dyDescent="0.25">
      <c r="A443" s="21">
        <v>26.65</v>
      </c>
      <c r="B443" s="21">
        <f t="shared" si="44"/>
        <v>26650</v>
      </c>
      <c r="C443" s="14">
        <f t="shared" si="45"/>
        <v>20.5</v>
      </c>
      <c r="D443" s="13">
        <f t="shared" si="46"/>
        <v>8.2233307506999991E+20</v>
      </c>
      <c r="E443" s="13">
        <f ca="1">FORECAST($C443, OFFSET('De Vaucouleurs Deprojection'!$F$3:$F$126, MATCH($C443, 'De Vaucouleurs Deprojection'!$A$3:$A$126,1)-1,0,2), OFFSET('De Vaucouleurs Deprojection'!$A$3:$A$126, MATCH($C443, 'De Vaucouleurs Deprojection'!$A$3:$A$126,1)-1,0,2))*LCDMTotalBulgeMass</f>
        <v>6.5931504239999984E+40</v>
      </c>
      <c r="F443" s="13">
        <f t="shared" si="39"/>
        <v>1.5091824498441683E+41</v>
      </c>
      <c r="G443" s="13">
        <f t="shared" si="40"/>
        <v>4.6441959132164152E+41</v>
      </c>
      <c r="H443" s="13">
        <f t="shared" ca="1" si="41"/>
        <v>6.8126934054605835E+41</v>
      </c>
      <c r="I443" s="14">
        <v>229</v>
      </c>
      <c r="J443" s="14">
        <v>2.2999999999999998</v>
      </c>
      <c r="K443" s="17">
        <f t="shared" ca="1" si="42"/>
        <v>235.14256277379937</v>
      </c>
      <c r="L443" s="14">
        <f t="shared" ca="1" si="43"/>
        <v>7.1325288147572419</v>
      </c>
      <c r="M443" s="21"/>
      <c r="V443" s="21"/>
      <c r="W443" s="21"/>
    </row>
    <row r="444" spans="1:23" x14ac:dyDescent="0.25">
      <c r="A444" s="21">
        <v>27.03</v>
      </c>
      <c r="B444" s="21">
        <f t="shared" si="44"/>
        <v>27030</v>
      </c>
      <c r="C444" s="14">
        <f t="shared" si="45"/>
        <v>20.792307692307691</v>
      </c>
      <c r="D444" s="13">
        <f t="shared" si="46"/>
        <v>8.3405864987399999E+20</v>
      </c>
      <c r="E444" s="13">
        <f ca="1">FORECAST($C444, OFFSET('De Vaucouleurs Deprojection'!$F$3:$F$126, MATCH($C444, 'De Vaucouleurs Deprojection'!$A$3:$A$126,1)-1,0,2), OFFSET('De Vaucouleurs Deprojection'!$A$3:$A$126, MATCH($C444, 'De Vaucouleurs Deprojection'!$A$3:$A$126,1)-1,0,2))*LCDMTotalBulgeMass</f>
        <v>6.5953384584812296E+40</v>
      </c>
      <c r="F444" s="13">
        <f t="shared" si="39"/>
        <v>1.5108270753285645E+41</v>
      </c>
      <c r="G444" s="13">
        <f t="shared" si="40"/>
        <v>4.7333253486417554E+41</v>
      </c>
      <c r="H444" s="13">
        <f t="shared" ca="1" si="41"/>
        <v>6.9036862698184428E+41</v>
      </c>
      <c r="I444" s="14">
        <v>229.9</v>
      </c>
      <c r="J444" s="14">
        <v>4.8</v>
      </c>
      <c r="K444" s="17">
        <f t="shared" ca="1" si="42"/>
        <v>235.03791845482445</v>
      </c>
      <c r="L444" s="14">
        <f t="shared" ca="1" si="43"/>
        <v>1.1457554708518056</v>
      </c>
      <c r="M444" s="21"/>
      <c r="V444" s="21"/>
      <c r="W444" s="21"/>
    </row>
    <row r="445" spans="1:23" x14ac:dyDescent="0.25">
      <c r="A445" s="21">
        <v>27.41</v>
      </c>
      <c r="B445" s="21">
        <f t="shared" si="44"/>
        <v>27410</v>
      </c>
      <c r="C445" s="14">
        <f t="shared" si="45"/>
        <v>21.084615384615386</v>
      </c>
      <c r="D445" s="13">
        <f t="shared" si="46"/>
        <v>8.4578422467800007E+20</v>
      </c>
      <c r="E445" s="13">
        <f ca="1">FORECAST($C445, OFFSET('De Vaucouleurs Deprojection'!$F$3:$F$126, MATCH($C445, 'De Vaucouleurs Deprojection'!$A$3:$A$126,1)-1,0,2), OFFSET('De Vaucouleurs Deprojection'!$A$3:$A$126, MATCH($C445, 'De Vaucouleurs Deprojection'!$A$3:$A$126,1)-1,0,2))*LCDMTotalBulgeMass</f>
        <v>6.5975264929624599E+40</v>
      </c>
      <c r="F445" s="13">
        <f t="shared" si="39"/>
        <v>1.5123539160869838E+41</v>
      </c>
      <c r="G445" s="13">
        <f t="shared" si="40"/>
        <v>4.8225304258901888E+41</v>
      </c>
      <c r="H445" s="13">
        <f t="shared" ca="1" si="41"/>
        <v>6.9946369912734177E+41</v>
      </c>
      <c r="I445" s="14">
        <v>230.1</v>
      </c>
      <c r="J445" s="14">
        <v>6.6</v>
      </c>
      <c r="K445" s="17">
        <f t="shared" ca="1" si="42"/>
        <v>234.93542318494212</v>
      </c>
      <c r="L445" s="14">
        <f t="shared" ca="1" si="43"/>
        <v>0.53676118864728861</v>
      </c>
      <c r="M445" s="21"/>
      <c r="V445" s="21"/>
      <c r="W445" s="21"/>
    </row>
    <row r="446" spans="1:23" x14ac:dyDescent="0.25">
      <c r="A446" s="21">
        <v>27.79</v>
      </c>
      <c r="B446" s="21">
        <f t="shared" si="44"/>
        <v>27790</v>
      </c>
      <c r="C446" s="14">
        <f t="shared" si="45"/>
        <v>21.376923076923077</v>
      </c>
      <c r="D446" s="13">
        <f t="shared" si="46"/>
        <v>8.5750979948200002E+20</v>
      </c>
      <c r="E446" s="13">
        <f ca="1">FORECAST($C446, OFFSET('De Vaucouleurs Deprojection'!$F$3:$F$126, MATCH($C446, 'De Vaucouleurs Deprojection'!$A$3:$A$126,1)-1,0,2), OFFSET('De Vaucouleurs Deprojection'!$A$3:$A$126, MATCH($C446, 'De Vaucouleurs Deprojection'!$A$3:$A$126,1)-1,0,2))*LCDMTotalBulgeMass</f>
        <v>6.5997145274436911E+40</v>
      </c>
      <c r="F446" s="13">
        <f t="shared" si="39"/>
        <v>1.5137711313088764E+41</v>
      </c>
      <c r="G446" s="13">
        <f t="shared" si="40"/>
        <v>4.9118015468276234E+41</v>
      </c>
      <c r="H446" s="13">
        <f t="shared" ca="1" si="41"/>
        <v>7.0855441308808692E+41</v>
      </c>
      <c r="I446" s="14">
        <v>229.8</v>
      </c>
      <c r="J446" s="14">
        <v>3</v>
      </c>
      <c r="K446" s="17">
        <f t="shared" ca="1" si="42"/>
        <v>234.8349658243705</v>
      </c>
      <c r="L446" s="14">
        <f t="shared" ca="1" si="43"/>
        <v>2.8167645391754208</v>
      </c>
      <c r="M446" s="21"/>
      <c r="V446" s="21"/>
      <c r="W446" s="21"/>
    </row>
    <row r="447" spans="1:23" x14ac:dyDescent="0.25">
      <c r="A447" s="21">
        <v>28.17</v>
      </c>
      <c r="B447" s="21">
        <f t="shared" si="44"/>
        <v>28170</v>
      </c>
      <c r="C447" s="14">
        <f t="shared" si="45"/>
        <v>21.669230769230769</v>
      </c>
      <c r="D447" s="13">
        <f t="shared" si="46"/>
        <v>8.692353742860001E+20</v>
      </c>
      <c r="E447" s="13">
        <f ca="1">FORECAST($C447, OFFSET('De Vaucouleurs Deprojection'!$F$3:$F$126, MATCH($C447, 'De Vaucouleurs Deprojection'!$A$3:$A$126,1)-1,0,2), OFFSET('De Vaucouleurs Deprojection'!$A$3:$A$126, MATCH($C447, 'De Vaucouleurs Deprojection'!$A$3:$A$126,1)-1,0,2))*LCDMTotalBulgeMass</f>
        <v>6.6019025619249224E+40</v>
      </c>
      <c r="F447" s="13">
        <f t="shared" si="39"/>
        <v>1.5150863425801052E+41</v>
      </c>
      <c r="G447" s="13">
        <f t="shared" si="40"/>
        <v>5.001129467156123E+41</v>
      </c>
      <c r="H447" s="13">
        <f t="shared" ca="1" si="41"/>
        <v>7.1764060659287196E+41</v>
      </c>
      <c r="I447" s="14">
        <v>230.4</v>
      </c>
      <c r="J447" s="14">
        <v>5.2</v>
      </c>
      <c r="K447" s="17">
        <f t="shared" ca="1" si="42"/>
        <v>234.73643813385505</v>
      </c>
      <c r="L447" s="14">
        <f t="shared" ca="1" si="43"/>
        <v>0.69543992931775822</v>
      </c>
      <c r="M447" s="21"/>
      <c r="V447" s="21"/>
      <c r="W447" s="21"/>
    </row>
    <row r="448" spans="1:23" x14ac:dyDescent="0.25">
      <c r="A448" s="21">
        <v>28.56</v>
      </c>
      <c r="B448" s="21">
        <f t="shared" si="44"/>
        <v>28560</v>
      </c>
      <c r="C448" s="14">
        <f t="shared" si="45"/>
        <v>21.969230769230769</v>
      </c>
      <c r="D448" s="13">
        <f t="shared" si="46"/>
        <v>8.8126951684800001E+20</v>
      </c>
      <c r="E448" s="13">
        <f ca="1">FORECAST($C448, OFFSET('De Vaucouleurs Deprojection'!$F$3:$F$126, MATCH($C448, 'De Vaucouleurs Deprojection'!$A$3:$A$126,1)-1,0,2), OFFSET('De Vaucouleurs Deprojection'!$A$3:$A$126, MATCH($C448, 'De Vaucouleurs Deprojection'!$A$3:$A$126,1)-1,0,2))*LCDMTotalBulgeMass</f>
        <v>6.6041481762609215E+40</v>
      </c>
      <c r="F448" s="13">
        <f t="shared" si="39"/>
        <v>1.5163375604668274E+41</v>
      </c>
      <c r="G448" s="13">
        <f t="shared" si="40"/>
        <v>5.0928578460035703E+41</v>
      </c>
      <c r="H448" s="13">
        <f t="shared" ca="1" si="41"/>
        <v>7.2696102240964907E+41</v>
      </c>
      <c r="I448" s="14">
        <v>230.9</v>
      </c>
      <c r="J448" s="14">
        <v>2.9</v>
      </c>
      <c r="K448" s="17">
        <f t="shared" ca="1" si="42"/>
        <v>234.63721376681045</v>
      </c>
      <c r="L448" s="14">
        <f t="shared" ca="1" si="43"/>
        <v>1.6607332626441722</v>
      </c>
      <c r="M448" s="21"/>
      <c r="V448" s="21"/>
      <c r="W448" s="21"/>
    </row>
    <row r="449" spans="1:23" x14ac:dyDescent="0.25">
      <c r="A449" s="21">
        <v>28.94</v>
      </c>
      <c r="B449" s="21">
        <f t="shared" si="44"/>
        <v>28940</v>
      </c>
      <c r="C449" s="14">
        <f t="shared" si="45"/>
        <v>22.261538461538461</v>
      </c>
      <c r="D449" s="13">
        <f t="shared" si="46"/>
        <v>8.9299509165200009E+20</v>
      </c>
      <c r="E449" s="13">
        <f ca="1">FORECAST($C449, OFFSET('De Vaucouleurs Deprojection'!$F$3:$F$126, MATCH($C449, 'De Vaucouleurs Deprojection'!$A$3:$A$126,1)-1,0,2), OFFSET('De Vaucouleurs Deprojection'!$A$3:$A$126, MATCH($C449, 'De Vaucouleurs Deprojection'!$A$3:$A$126,1)-1,0,2))*LCDMTotalBulgeMass</f>
        <v>6.6063362107421527E+40</v>
      </c>
      <c r="F449" s="13">
        <f t="shared" si="39"/>
        <v>1.5174674027204639E+41</v>
      </c>
      <c r="G449" s="13">
        <f t="shared" si="40"/>
        <v>5.1822739028563497E+41</v>
      </c>
      <c r="H449" s="13">
        <f t="shared" ca="1" si="41"/>
        <v>7.3603749266510298E+41</v>
      </c>
      <c r="I449" s="14">
        <v>229.8</v>
      </c>
      <c r="J449" s="14">
        <v>2.1</v>
      </c>
      <c r="K449" s="17">
        <f t="shared" ca="1" si="42"/>
        <v>234.54227682494204</v>
      </c>
      <c r="L449" s="14">
        <f t="shared" ca="1" si="43"/>
        <v>5.0995894522408634</v>
      </c>
      <c r="M449" s="21"/>
      <c r="V449" s="21"/>
      <c r="W449" s="21"/>
    </row>
    <row r="450" spans="1:23" x14ac:dyDescent="0.25">
      <c r="A450" s="21">
        <v>29.32</v>
      </c>
      <c r="B450" s="21">
        <f t="shared" si="44"/>
        <v>29320</v>
      </c>
      <c r="C450" s="14">
        <f t="shared" si="45"/>
        <v>22.553846153846155</v>
      </c>
      <c r="D450" s="13">
        <f t="shared" si="46"/>
        <v>9.0472066645600004E+20</v>
      </c>
      <c r="E450" s="13">
        <f ca="1">FORECAST($C450, OFFSET('De Vaucouleurs Deprojection'!$F$3:$F$126, MATCH($C450, 'De Vaucouleurs Deprojection'!$A$3:$A$126,1)-1,0,2), OFFSET('De Vaucouleurs Deprojection'!$A$3:$A$126, MATCH($C450, 'De Vaucouleurs Deprojection'!$A$3:$A$126,1)-1,0,2))*LCDMTotalBulgeMass</f>
        <v>6.6085242452233839E+40</v>
      </c>
      <c r="F450" s="13">
        <f t="shared" si="39"/>
        <v>1.5185153549526163E+41</v>
      </c>
      <c r="G450" s="13">
        <f t="shared" si="40"/>
        <v>5.2717208046269176E+41</v>
      </c>
      <c r="H450" s="13">
        <f t="shared" ca="1" si="41"/>
        <v>7.4510885841018725E+41</v>
      </c>
      <c r="I450" s="14">
        <v>228.8</v>
      </c>
      <c r="J450" s="14">
        <v>1.8</v>
      </c>
      <c r="K450" s="17">
        <f t="shared" ca="1" si="42"/>
        <v>234.44896070272245</v>
      </c>
      <c r="L450" s="14">
        <f t="shared" ca="1" si="43"/>
        <v>9.8489990805254113</v>
      </c>
      <c r="M450" s="21"/>
      <c r="V450" s="21"/>
      <c r="W450" s="21"/>
    </row>
    <row r="451" spans="1:23" x14ac:dyDescent="0.25">
      <c r="A451" s="21">
        <v>29.7</v>
      </c>
      <c r="B451" s="21">
        <f t="shared" si="44"/>
        <v>29700</v>
      </c>
      <c r="C451" s="14">
        <f t="shared" si="45"/>
        <v>22.846153846153847</v>
      </c>
      <c r="D451" s="13">
        <f t="shared" si="46"/>
        <v>9.1644624125999999E+20</v>
      </c>
      <c r="E451" s="13">
        <f ca="1">FORECAST($C451, OFFSET('De Vaucouleurs Deprojection'!$F$3:$F$126, MATCH($C451, 'De Vaucouleurs Deprojection'!$A$3:$A$126,1)-1,0,2), OFFSET('De Vaucouleurs Deprojection'!$A$3:$A$126, MATCH($C451, 'De Vaucouleurs Deprojection'!$A$3:$A$126,1)-1,0,2))*LCDMTotalBulgeMass</f>
        <v>6.6107122797046132E+40</v>
      </c>
      <c r="F451" s="13">
        <f t="shared" si="39"/>
        <v>1.5194871870457164E+41</v>
      </c>
      <c r="G451" s="13">
        <f t="shared" si="40"/>
        <v>5.3611906015711047E+41</v>
      </c>
      <c r="H451" s="13">
        <f t="shared" ca="1" si="41"/>
        <v>7.5417490165872825E+41</v>
      </c>
      <c r="I451" s="14">
        <v>238.3</v>
      </c>
      <c r="J451" s="14">
        <v>3.3</v>
      </c>
      <c r="K451" s="17">
        <f t="shared" ca="1" si="42"/>
        <v>234.35716975347043</v>
      </c>
      <c r="L451" s="14">
        <f t="shared" ca="1" si="43"/>
        <v>1.4275399773139137</v>
      </c>
      <c r="M451" s="21"/>
      <c r="V451" s="21"/>
      <c r="W451" s="21"/>
    </row>
    <row r="452" spans="1:23" x14ac:dyDescent="0.25">
      <c r="A452" s="21">
        <v>30.08</v>
      </c>
      <c r="B452" s="21">
        <f t="shared" si="44"/>
        <v>30080</v>
      </c>
      <c r="C452" s="14">
        <f t="shared" si="45"/>
        <v>23.138461538461538</v>
      </c>
      <c r="D452" s="13">
        <f t="shared" si="46"/>
        <v>9.2817181606399993E+20</v>
      </c>
      <c r="E452" s="13">
        <f ca="1">FORECAST($C452, OFFSET('De Vaucouleurs Deprojection'!$F$3:$F$126, MATCH($C452, 'De Vaucouleurs Deprojection'!$A$3:$A$126,1)-1,0,2), OFFSET('De Vaucouleurs Deprojection'!$A$3:$A$126, MATCH($C452, 'De Vaucouleurs Deprojection'!$A$3:$A$126,1)-1,0,2))*LCDMTotalBulgeMass</f>
        <v>6.6129003141858445E+40</v>
      </c>
      <c r="F452" s="13">
        <f t="shared" si="39"/>
        <v>1.520388278671342E+41</v>
      </c>
      <c r="G452" s="13">
        <f t="shared" si="40"/>
        <v>5.450675635816798E+41</v>
      </c>
      <c r="H452" s="13">
        <f t="shared" ca="1" si="41"/>
        <v>7.6323539459067249E+41</v>
      </c>
      <c r="I452" s="14">
        <v>243.6</v>
      </c>
      <c r="J452" s="14">
        <v>1.4</v>
      </c>
      <c r="K452" s="17">
        <f t="shared" ca="1" si="42"/>
        <v>234.26681157327366</v>
      </c>
      <c r="L452" s="14">
        <f t="shared" ca="1" si="43"/>
        <v>44.443064392233907</v>
      </c>
      <c r="M452" s="21"/>
      <c r="V452" s="21"/>
      <c r="W452" s="21"/>
    </row>
    <row r="453" spans="1:23" x14ac:dyDescent="0.25">
      <c r="A453" s="21">
        <v>30.46</v>
      </c>
      <c r="B453" s="21">
        <f t="shared" si="44"/>
        <v>30460</v>
      </c>
      <c r="C453" s="14">
        <f t="shared" si="45"/>
        <v>23.430769230769229</v>
      </c>
      <c r="D453" s="13">
        <f t="shared" si="46"/>
        <v>9.3989739086800001E+20</v>
      </c>
      <c r="E453" s="13">
        <f ca="1">FORECAST($C453, OFFSET('De Vaucouleurs Deprojection'!$F$3:$F$126, MATCH($C453, 'De Vaucouleurs Deprojection'!$A$3:$A$126,1)-1,0,2), OFFSET('De Vaucouleurs Deprojection'!$A$3:$A$126, MATCH($C453, 'De Vaucouleurs Deprojection'!$A$3:$A$126,1)-1,0,2))*LCDMTotalBulgeMass</f>
        <v>6.6150883486670747E+40</v>
      </c>
      <c r="F453" s="13">
        <f t="shared" si="39"/>
        <v>1.5212236440218756E+41</v>
      </c>
      <c r="G453" s="13">
        <f t="shared" si="40"/>
        <v>5.5401685305387192E+41</v>
      </c>
      <c r="H453" s="13">
        <f t="shared" ca="1" si="41"/>
        <v>7.7229010094273015E+41</v>
      </c>
      <c r="I453" s="14">
        <v>247.3</v>
      </c>
      <c r="J453" s="14">
        <v>3.1</v>
      </c>
      <c r="K453" s="17">
        <f t="shared" ca="1" si="42"/>
        <v>234.17779701038162</v>
      </c>
      <c r="L453" s="14">
        <f t="shared" ca="1" si="43"/>
        <v>17.918024068756473</v>
      </c>
      <c r="M453" s="21"/>
      <c r="V453" s="21"/>
      <c r="W453" s="21"/>
    </row>
    <row r="454" spans="1:23" x14ac:dyDescent="0.25">
      <c r="A454" s="21">
        <v>30.84</v>
      </c>
      <c r="B454" s="21">
        <f t="shared" si="44"/>
        <v>30840</v>
      </c>
      <c r="C454" s="14">
        <f t="shared" si="45"/>
        <v>23.723076923076924</v>
      </c>
      <c r="D454" s="13">
        <f t="shared" si="46"/>
        <v>9.5162296567199996E+20</v>
      </c>
      <c r="E454" s="13">
        <f ca="1">FORECAST($C454, OFFSET('De Vaucouleurs Deprojection'!$F$3:$F$126, MATCH($C454, 'De Vaucouleurs Deprojection'!$A$3:$A$126,1)-1,0,2), OFFSET('De Vaucouleurs Deprojection'!$A$3:$A$126, MATCH($C454, 'De Vaucouleurs Deprojection'!$A$3:$A$126,1)-1,0,2))*LCDMTotalBulgeMass</f>
        <v>6.617276383148306E+40</v>
      </c>
      <c r="F454" s="13">
        <f t="shared" si="39"/>
        <v>1.5219979551500311E+41</v>
      </c>
      <c r="G454" s="13">
        <f t="shared" si="40"/>
        <v>5.6296621795784698E+41</v>
      </c>
      <c r="H454" s="13">
        <f t="shared" ca="1" si="41"/>
        <v>7.8133877730433318E+41</v>
      </c>
      <c r="I454" s="14">
        <v>247.8</v>
      </c>
      <c r="J454" s="14">
        <v>1.3</v>
      </c>
      <c r="K454" s="17">
        <f t="shared" ca="1" si="42"/>
        <v>234.09004015999284</v>
      </c>
      <c r="L454" s="14">
        <f t="shared" ca="1" si="43"/>
        <v>111.22070935775709</v>
      </c>
      <c r="M454" s="21"/>
      <c r="V454" s="21"/>
      <c r="W454" s="21"/>
    </row>
    <row r="455" spans="1:23" x14ac:dyDescent="0.25">
      <c r="A455" s="21">
        <v>31.22</v>
      </c>
      <c r="B455" s="21">
        <f t="shared" si="44"/>
        <v>31220</v>
      </c>
      <c r="C455" s="14">
        <f t="shared" si="45"/>
        <v>24.015384615384615</v>
      </c>
      <c r="D455" s="13">
        <f t="shared" si="46"/>
        <v>9.6334854047599991E+20</v>
      </c>
      <c r="E455" s="13">
        <f ca="1">FORECAST($C455, OFFSET('De Vaucouleurs Deprojection'!$F$3:$F$126, MATCH($C455, 'De Vaucouleurs Deprojection'!$A$3:$A$126,1)-1,0,2), OFFSET('De Vaucouleurs Deprojection'!$A$3:$A$126, MATCH($C455, 'De Vaucouleurs Deprojection'!$A$3:$A$126,1)-1,0,2))*LCDMTotalBulgeMass</f>
        <v>6.6194644176295362E+40</v>
      </c>
      <c r="F455" s="13">
        <f t="shared" si="39"/>
        <v>1.52271556397482E+41</v>
      </c>
      <c r="G455" s="13">
        <f t="shared" si="40"/>
        <v>5.7191497374891976E+41</v>
      </c>
      <c r="H455" s="13">
        <f t="shared" ca="1" si="41"/>
        <v>7.9038117432269704E+41</v>
      </c>
      <c r="I455" s="14">
        <v>248.4</v>
      </c>
      <c r="J455" s="14">
        <v>2</v>
      </c>
      <c r="K455" s="17">
        <f t="shared" ca="1" si="42"/>
        <v>234.00345834619321</v>
      </c>
      <c r="L455" s="14">
        <f t="shared" ca="1" si="43"/>
        <v>51.815102897448504</v>
      </c>
      <c r="M455" s="21"/>
      <c r="V455" s="21"/>
      <c r="W455" s="21"/>
    </row>
    <row r="456" spans="1:23" x14ac:dyDescent="0.25">
      <c r="A456" s="21">
        <v>31.61</v>
      </c>
      <c r="B456" s="21">
        <f t="shared" si="44"/>
        <v>31610</v>
      </c>
      <c r="C456" s="14">
        <f t="shared" si="45"/>
        <v>24.315384615384616</v>
      </c>
      <c r="D456" s="13">
        <f t="shared" si="46"/>
        <v>9.7538268303799996E+20</v>
      </c>
      <c r="E456" s="13">
        <f ca="1">FORECAST($C456, OFFSET('De Vaucouleurs Deprojection'!$F$3:$F$126, MATCH($C456, 'De Vaucouleurs Deprojection'!$A$3:$A$126,1)-1,0,2), OFFSET('De Vaucouleurs Deprojection'!$A$3:$A$126, MATCH($C456, 'De Vaucouleurs Deprojection'!$A$3:$A$126,1)-1,0,2))*LCDMTotalBulgeMass</f>
        <v>6.6217100319655363E+40</v>
      </c>
      <c r="F456" s="13">
        <f t="shared" si="39"/>
        <v>1.5233973459510021E+41</v>
      </c>
      <c r="G456" s="13">
        <f t="shared" si="40"/>
        <v>5.8109789821215647E+41</v>
      </c>
      <c r="H456" s="13">
        <f t="shared" ca="1" si="41"/>
        <v>7.9965473312691204E+41</v>
      </c>
      <c r="I456" s="14">
        <v>248.1</v>
      </c>
      <c r="J456" s="14">
        <v>1.5</v>
      </c>
      <c r="K456" s="17">
        <f t="shared" ca="1" si="42"/>
        <v>233.91573654597488</v>
      </c>
      <c r="L456" s="14">
        <f t="shared" ca="1" si="43"/>
        <v>89.419257659196646</v>
      </c>
      <c r="M456" s="21"/>
      <c r="V456" s="21"/>
      <c r="W456" s="21"/>
    </row>
    <row r="457" spans="1:23" x14ac:dyDescent="0.25">
      <c r="A457" s="21">
        <v>31.99</v>
      </c>
      <c r="B457" s="21">
        <f t="shared" si="44"/>
        <v>31990</v>
      </c>
      <c r="C457" s="14">
        <f t="shared" si="45"/>
        <v>24.607692307692307</v>
      </c>
      <c r="D457" s="13">
        <f t="shared" si="46"/>
        <v>9.871082578419999E+20</v>
      </c>
      <c r="E457" s="13">
        <f ca="1">FORECAST($C457, OFFSET('De Vaucouleurs Deprojection'!$F$3:$F$126, MATCH($C457, 'De Vaucouleurs Deprojection'!$A$3:$A$126,1)-1,0,2), OFFSET('De Vaucouleurs Deprojection'!$A$3:$A$126, MATCH($C457, 'De Vaucouleurs Deprojection'!$A$3:$A$126,1)-1,0,2))*LCDMTotalBulgeMass</f>
        <v>6.6238980664467676E+40</v>
      </c>
      <c r="F457" s="13">
        <f t="shared" si="39"/>
        <v>1.5240121901100903E+41</v>
      </c>
      <c r="G457" s="13">
        <f t="shared" si="40"/>
        <v>5.9004342322881449E+41</v>
      </c>
      <c r="H457" s="13">
        <f t="shared" ca="1" si="41"/>
        <v>8.0868362290429121E+41</v>
      </c>
      <c r="I457" s="14">
        <v>244.5</v>
      </c>
      <c r="J457" s="14">
        <v>1.6</v>
      </c>
      <c r="K457" s="17">
        <f t="shared" ca="1" si="42"/>
        <v>233.83129535707332</v>
      </c>
      <c r="L457" s="14">
        <f t="shared" ca="1" si="43"/>
        <v>44.461429202345848</v>
      </c>
      <c r="M457" s="21"/>
      <c r="V457" s="21"/>
      <c r="W457" s="21"/>
    </row>
    <row r="458" spans="1:23" x14ac:dyDescent="0.25">
      <c r="A458" s="21">
        <v>32.369999999999997</v>
      </c>
      <c r="B458" s="21">
        <f t="shared" si="44"/>
        <v>32369.999999999996</v>
      </c>
      <c r="C458" s="14">
        <f t="shared" si="45"/>
        <v>24.9</v>
      </c>
      <c r="D458" s="13">
        <f t="shared" si="46"/>
        <v>9.9883383264599998E+20</v>
      </c>
      <c r="E458" s="13">
        <f ca="1">FORECAST($C458, OFFSET('De Vaucouleurs Deprojection'!$F$3:$F$126, MATCH($C458, 'De Vaucouleurs Deprojection'!$A$3:$A$126,1)-1,0,2), OFFSET('De Vaucouleurs Deprojection'!$A$3:$A$126, MATCH($C458, 'De Vaucouleurs Deprojection'!$A$3:$A$126,1)-1,0,2))*LCDMTotalBulgeMass</f>
        <v>6.6260861009279978E+40</v>
      </c>
      <c r="F458" s="13">
        <f t="shared" si="39"/>
        <v>1.5245817572300961E+41</v>
      </c>
      <c r="G458" s="13">
        <f t="shared" si="40"/>
        <v>5.989864167713226E+41</v>
      </c>
      <c r="H458" s="13">
        <f t="shared" ca="1" si="41"/>
        <v>8.1770545350361215E+41</v>
      </c>
      <c r="I458" s="14">
        <v>244.4</v>
      </c>
      <c r="J458" s="14">
        <v>3</v>
      </c>
      <c r="K458" s="17">
        <f t="shared" ca="1" si="42"/>
        <v>233.74779832508358</v>
      </c>
      <c r="L458" s="14">
        <f t="shared" ca="1" si="43"/>
        <v>12.607711169232481</v>
      </c>
      <c r="M458" s="21"/>
      <c r="V458" s="21"/>
      <c r="W458" s="21"/>
    </row>
    <row r="459" spans="1:23" x14ac:dyDescent="0.25">
      <c r="A459" s="21">
        <v>32.75</v>
      </c>
      <c r="B459" s="21">
        <f t="shared" si="44"/>
        <v>32750</v>
      </c>
      <c r="C459" s="14">
        <f t="shared" si="45"/>
        <v>25.192307692307693</v>
      </c>
      <c r="D459" s="13">
        <f t="shared" si="46"/>
        <v>1.0105594074500001E+21</v>
      </c>
      <c r="E459" s="13">
        <f ca="1">FORECAST($C459, OFFSET('De Vaucouleurs Deprojection'!$F$3:$F$126, MATCH($C459, 'De Vaucouleurs Deprojection'!$A$3:$A$126,1)-1,0,2), OFFSET('De Vaucouleurs Deprojection'!$A$3:$A$126, MATCH($C459, 'De Vaucouleurs Deprojection'!$A$3:$A$126,1)-1,0,2))*LCDMTotalBulgeMass</f>
        <v>6.6277163305661529E+40</v>
      </c>
      <c r="F459" s="13">
        <f t="shared" si="39"/>
        <v>1.525109307919897E+41</v>
      </c>
      <c r="G459" s="13">
        <f t="shared" si="40"/>
        <v>6.0792628998805163E+41</v>
      </c>
      <c r="H459" s="13">
        <f t="shared" ca="1" si="41"/>
        <v>8.2671438408570294E+41</v>
      </c>
      <c r="I459" s="14">
        <v>241.7</v>
      </c>
      <c r="J459" s="14">
        <v>4.3</v>
      </c>
      <c r="K459" s="17">
        <f t="shared" ca="1" si="42"/>
        <v>233.66438709067788</v>
      </c>
      <c r="L459" s="14">
        <f t="shared" ca="1" si="43"/>
        <v>3.4922160534593925</v>
      </c>
      <c r="M459" s="21"/>
      <c r="V459" s="21"/>
      <c r="W459" s="21"/>
    </row>
    <row r="460" spans="1:23" x14ac:dyDescent="0.25">
      <c r="A460" s="21">
        <v>33.130000000000003</v>
      </c>
      <c r="B460" s="21">
        <f t="shared" si="44"/>
        <v>33130</v>
      </c>
      <c r="C460" s="14">
        <f t="shared" si="45"/>
        <v>25.484615384615385</v>
      </c>
      <c r="D460" s="13">
        <f t="shared" si="46"/>
        <v>1.0222849822540001E+21</v>
      </c>
      <c r="E460" s="13">
        <f ca="1">FORECAST($C460, OFFSET('De Vaucouleurs Deprojection'!$F$3:$F$126, MATCH($C460, 'De Vaucouleurs Deprojection'!$A$3:$A$126,1)-1,0,2), OFFSET('De Vaucouleurs Deprojection'!$A$3:$A$126, MATCH($C460, 'De Vaucouleurs Deprojection'!$A$3:$A$126,1)-1,0,2))*LCDMTotalBulgeMass</f>
        <v>6.6290565016859069E+40</v>
      </c>
      <c r="F460" s="13">
        <f t="shared" si="39"/>
        <v>1.5255978751253677E+41</v>
      </c>
      <c r="G460" s="13">
        <f t="shared" si="40"/>
        <v>6.1686247567229825E+41</v>
      </c>
      <c r="H460" s="13">
        <f t="shared" ca="1" si="41"/>
        <v>8.3571282820169399E+41</v>
      </c>
      <c r="I460" s="14">
        <v>237.7</v>
      </c>
      <c r="J460" s="14">
        <v>1.9</v>
      </c>
      <c r="K460" s="17">
        <f t="shared" ca="1" si="42"/>
        <v>233.58139505891285</v>
      </c>
      <c r="L460" s="14">
        <f t="shared" ca="1" si="43"/>
        <v>4.698866111010366</v>
      </c>
      <c r="M460" s="21"/>
      <c r="V460" s="21"/>
      <c r="W460" s="21"/>
    </row>
    <row r="461" spans="1:23" x14ac:dyDescent="0.25">
      <c r="A461" s="21">
        <v>33.51</v>
      </c>
      <c r="B461" s="21">
        <f t="shared" si="44"/>
        <v>33510</v>
      </c>
      <c r="C461" s="14">
        <f t="shared" si="45"/>
        <v>25.776923076923076</v>
      </c>
      <c r="D461" s="13">
        <f t="shared" si="46"/>
        <v>1.034010557058E+21</v>
      </c>
      <c r="E461" s="13">
        <f ca="1">FORECAST($C461, OFFSET('De Vaucouleurs Deprojection'!$F$3:$F$126, MATCH($C461, 'De Vaucouleurs Deprojection'!$A$3:$A$126,1)-1,0,2), OFFSET('De Vaucouleurs Deprojection'!$A$3:$A$126, MATCH($C461, 'De Vaucouleurs Deprojection'!$A$3:$A$126,1)-1,0,2))*LCDMTotalBulgeMass</f>
        <v>6.6303966728056609E+40</v>
      </c>
      <c r="F461" s="13">
        <f t="shared" si="39"/>
        <v>1.526050279315206E+41</v>
      </c>
      <c r="G461" s="13">
        <f t="shared" si="40"/>
        <v>6.2579442748482976E+41</v>
      </c>
      <c r="H461" s="13">
        <f t="shared" ca="1" si="41"/>
        <v>8.4470342214440689E+41</v>
      </c>
      <c r="I461" s="14">
        <v>237.6</v>
      </c>
      <c r="J461" s="14">
        <v>6.1</v>
      </c>
      <c r="K461" s="17">
        <f t="shared" ca="1" si="42"/>
        <v>233.49917176900561</v>
      </c>
      <c r="L461" s="14">
        <f t="shared" ca="1" si="43"/>
        <v>0.45194281591294028</v>
      </c>
      <c r="M461" s="21"/>
      <c r="V461" s="21"/>
      <c r="W461" s="21"/>
    </row>
    <row r="462" spans="1:23" x14ac:dyDescent="0.25">
      <c r="A462" s="21">
        <v>33.89</v>
      </c>
      <c r="B462" s="21">
        <f t="shared" si="44"/>
        <v>33890</v>
      </c>
      <c r="C462" s="14">
        <f t="shared" si="45"/>
        <v>26.069230769230771</v>
      </c>
      <c r="D462" s="13">
        <f t="shared" si="46"/>
        <v>1.045736131862E+21</v>
      </c>
      <c r="E462" s="13">
        <f ca="1">FORECAST($C462, OFFSET('De Vaucouleurs Deprojection'!$F$3:$F$126, MATCH($C462, 'De Vaucouleurs Deprojection'!$A$3:$A$126,1)-1,0,2), OFFSET('De Vaucouleurs Deprojection'!$A$3:$A$126, MATCH($C462, 'De Vaucouleurs Deprojection'!$A$3:$A$126,1)-1,0,2))*LCDMTotalBulgeMass</f>
        <v>6.6317368439254149E+40</v>
      </c>
      <c r="F462" s="13">
        <f t="shared" si="39"/>
        <v>1.5264691427265731E+41</v>
      </c>
      <c r="G462" s="13">
        <f t="shared" si="40"/>
        <v>6.3472161920714542E+41</v>
      </c>
      <c r="H462" s="13">
        <f t="shared" ca="1" si="41"/>
        <v>8.5368590191905684E+41</v>
      </c>
      <c r="I462" s="14">
        <v>244.9</v>
      </c>
      <c r="J462" s="14">
        <v>3.6</v>
      </c>
      <c r="K462" s="17">
        <f t="shared" ca="1" si="42"/>
        <v>233.41765508147481</v>
      </c>
      <c r="L462" s="14">
        <f t="shared" ca="1" si="43"/>
        <v>10.173167039196102</v>
      </c>
      <c r="M462" s="21"/>
      <c r="V462" s="21"/>
      <c r="W462" s="21"/>
    </row>
    <row r="463" spans="1:23" x14ac:dyDescent="0.25">
      <c r="A463" s="21">
        <v>34.270000000000003</v>
      </c>
      <c r="B463" s="21">
        <f t="shared" si="44"/>
        <v>34270</v>
      </c>
      <c r="C463" s="14">
        <f t="shared" si="45"/>
        <v>26.361538461538462</v>
      </c>
      <c r="D463" s="13">
        <f t="shared" si="46"/>
        <v>1.0574617066660001E+21</v>
      </c>
      <c r="E463" s="13">
        <f ca="1">FORECAST($C463, OFFSET('De Vaucouleurs Deprojection'!$F$3:$F$126, MATCH($C463, 'De Vaucouleurs Deprojection'!$A$3:$A$126,1)-1,0,2), OFFSET('De Vaucouleurs Deprojection'!$A$3:$A$126, MATCH($C463, 'De Vaucouleurs Deprojection'!$A$3:$A$126,1)-1,0,2))*LCDMTotalBulgeMass</f>
        <v>6.633077015045168E+40</v>
      </c>
      <c r="F463" s="13">
        <f t="shared" si="39"/>
        <v>1.5268569027209507E+41</v>
      </c>
      <c r="G463" s="13">
        <f t="shared" si="40"/>
        <v>6.4364354402409663E+41</v>
      </c>
      <c r="H463" s="13">
        <f t="shared" ca="1" si="41"/>
        <v>8.6266000444664344E+41</v>
      </c>
      <c r="I463" s="14">
        <v>247.9</v>
      </c>
      <c r="J463" s="14">
        <v>3.2</v>
      </c>
      <c r="K463" s="17">
        <f t="shared" ca="1" si="42"/>
        <v>233.33678568015955</v>
      </c>
      <c r="L463" s="14">
        <f t="shared" ca="1" si="43"/>
        <v>20.711641731016215</v>
      </c>
      <c r="M463" s="21"/>
      <c r="V463" s="21"/>
      <c r="W463" s="21"/>
    </row>
    <row r="464" spans="1:23" x14ac:dyDescent="0.25">
      <c r="A464" s="21">
        <v>34.659999999999997</v>
      </c>
      <c r="B464" s="21">
        <f t="shared" si="44"/>
        <v>34660</v>
      </c>
      <c r="C464" s="14">
        <f t="shared" si="45"/>
        <v>26.661538461538463</v>
      </c>
      <c r="D464" s="13">
        <f t="shared" si="46"/>
        <v>1.0694958492279999E+21</v>
      </c>
      <c r="E464" s="13">
        <f ca="1">FORECAST($C464, OFFSET('De Vaucouleurs Deprojection'!$F$3:$F$126, MATCH($C464, 'De Vaucouleurs Deprojection'!$A$3:$A$126,1)-1,0,2), OFFSET('De Vaucouleurs Deprojection'!$A$3:$A$126, MATCH($C464, 'De Vaucouleurs Deprojection'!$A$3:$A$126,1)-1,0,2))*LCDMTotalBulgeMass</f>
        <v>6.6344524538259678E+40</v>
      </c>
      <c r="F464" s="13">
        <f t="shared" si="39"/>
        <v>1.5272248997010108E+41</v>
      </c>
      <c r="G464" s="13">
        <f t="shared" si="40"/>
        <v>6.5279426783907867E+41</v>
      </c>
      <c r="H464" s="13">
        <f t="shared" ca="1" si="41"/>
        <v>8.7186128234743936E+41</v>
      </c>
      <c r="I464" s="14">
        <v>256.3</v>
      </c>
      <c r="J464" s="14">
        <v>3.1</v>
      </c>
      <c r="K464" s="17">
        <f t="shared" ca="1" si="42"/>
        <v>233.25440187670682</v>
      </c>
      <c r="L464" s="14">
        <f t="shared" ca="1" si="43"/>
        <v>55.265306228963013</v>
      </c>
      <c r="M464" s="21"/>
      <c r="V464" s="21"/>
      <c r="W464" s="21"/>
    </row>
    <row r="465" spans="1:23" x14ac:dyDescent="0.25">
      <c r="A465" s="21">
        <v>35.04</v>
      </c>
      <c r="B465" s="21">
        <f t="shared" si="44"/>
        <v>35040</v>
      </c>
      <c r="C465" s="14">
        <f t="shared" si="45"/>
        <v>26.953846153846154</v>
      </c>
      <c r="D465" s="13">
        <f t="shared" si="46"/>
        <v>1.081221424032E+21</v>
      </c>
      <c r="E465" s="13">
        <f ca="1">FORECAST($C465, OFFSET('De Vaucouleurs Deprojection'!$F$3:$F$126, MATCH($C465, 'De Vaucouleurs Deprojection'!$A$3:$A$126,1)-1,0,2), OFFSET('De Vaucouleurs Deprojection'!$A$3:$A$126, MATCH($C465, 'De Vaucouleurs Deprojection'!$A$3:$A$126,1)-1,0,2))*LCDMTotalBulgeMass</f>
        <v>6.6357926249457218E+40</v>
      </c>
      <c r="F465" s="13">
        <f t="shared" si="39"/>
        <v>1.5275564107233741E+41</v>
      </c>
      <c r="G465" s="13">
        <f t="shared" si="40"/>
        <v>6.6170404258890554E+41</v>
      </c>
      <c r="H465" s="13">
        <f t="shared" ca="1" si="41"/>
        <v>8.808176099107001E+41</v>
      </c>
      <c r="I465" s="14">
        <v>253.5</v>
      </c>
      <c r="J465" s="14">
        <v>4.0999999999999996</v>
      </c>
      <c r="K465" s="17">
        <f t="shared" ca="1" si="42"/>
        <v>233.1746734224925</v>
      </c>
      <c r="L465" s="14">
        <f t="shared" ca="1" si="43"/>
        <v>24.575782301150067</v>
      </c>
      <c r="M465" s="21"/>
      <c r="V465" s="21"/>
      <c r="W465" s="21"/>
    </row>
    <row r="466" spans="1:23" x14ac:dyDescent="0.25">
      <c r="A466" s="21">
        <v>35.42</v>
      </c>
      <c r="B466" s="21">
        <f t="shared" si="44"/>
        <v>35420</v>
      </c>
      <c r="C466" s="14">
        <f t="shared" si="45"/>
        <v>27.246153846153845</v>
      </c>
      <c r="D466" s="13">
        <f t="shared" si="46"/>
        <v>1.0929469988360001E+21</v>
      </c>
      <c r="E466" s="13">
        <f ca="1">FORECAST($C466, OFFSET('De Vaucouleurs Deprojection'!$F$3:$F$126, MATCH($C466, 'De Vaucouleurs Deprojection'!$A$3:$A$126,1)-1,0,2), OFFSET('De Vaucouleurs Deprojection'!$A$3:$A$126, MATCH($C466, 'De Vaucouleurs Deprojection'!$A$3:$A$126,1)-1,0,2))*LCDMTotalBulgeMass</f>
        <v>6.6371327960654758E+40</v>
      </c>
      <c r="F466" s="13">
        <f t="shared" si="39"/>
        <v>1.5278631918918811E+41</v>
      </c>
      <c r="G466" s="13">
        <f t="shared" si="40"/>
        <v>6.7060712796611331E+41</v>
      </c>
      <c r="H466" s="13">
        <f t="shared" ca="1" si="41"/>
        <v>8.8976477511595615E+41</v>
      </c>
      <c r="I466" s="14">
        <v>244.3</v>
      </c>
      <c r="J466" s="14">
        <v>4.7</v>
      </c>
      <c r="K466" s="17">
        <f t="shared" ca="1" si="42"/>
        <v>233.095429139489</v>
      </c>
      <c r="L466" s="14">
        <f t="shared" ca="1" si="43"/>
        <v>5.6832235476782467</v>
      </c>
      <c r="M466" s="21"/>
      <c r="V466" s="21"/>
      <c r="W466" s="21"/>
    </row>
    <row r="467" spans="1:23" x14ac:dyDescent="0.25">
      <c r="A467" s="21">
        <v>35.799999999999997</v>
      </c>
      <c r="B467" s="21">
        <f t="shared" si="44"/>
        <v>35800</v>
      </c>
      <c r="C467" s="14">
        <f t="shared" si="45"/>
        <v>27.53846153846154</v>
      </c>
      <c r="D467" s="13">
        <f t="shared" si="46"/>
        <v>1.1046725736399999E+21</v>
      </c>
      <c r="E467" s="13">
        <f ca="1">FORECAST($C467, OFFSET('De Vaucouleurs Deprojection'!$F$3:$F$126, MATCH($C467, 'De Vaucouleurs Deprojection'!$A$3:$A$126,1)-1,0,2), OFFSET('De Vaucouleurs Deprojection'!$A$3:$A$126, MATCH($C467, 'De Vaucouleurs Deprojection'!$A$3:$A$126,1)-1,0,2))*LCDMTotalBulgeMass</f>
        <v>6.6384729671852298E+40</v>
      </c>
      <c r="F467" s="13">
        <f t="shared" si="39"/>
        <v>1.5281470549541515E+41</v>
      </c>
      <c r="G467" s="13">
        <f t="shared" si="40"/>
        <v>6.7950308857269681E+41</v>
      </c>
      <c r="H467" s="13">
        <f t="shared" ca="1" si="41"/>
        <v>8.9870252373996421E+41</v>
      </c>
      <c r="I467" s="14">
        <v>249.3</v>
      </c>
      <c r="J467" s="14">
        <v>5.8</v>
      </c>
      <c r="K467" s="17">
        <f t="shared" ca="1" si="42"/>
        <v>233.01662027240064</v>
      </c>
      <c r="L467" s="14">
        <f t="shared" ca="1" si="43"/>
        <v>7.8819398143042223</v>
      </c>
      <c r="M467" s="21"/>
      <c r="V467" s="21"/>
      <c r="W467" s="21"/>
    </row>
    <row r="468" spans="1:23" x14ac:dyDescent="0.25">
      <c r="A468" s="21">
        <v>36.18</v>
      </c>
      <c r="B468" s="21">
        <f t="shared" si="44"/>
        <v>36180</v>
      </c>
      <c r="C468" s="14">
        <f t="shared" si="45"/>
        <v>27.830769230769231</v>
      </c>
      <c r="D468" s="13">
        <f t="shared" si="46"/>
        <v>1.116398148444E+21</v>
      </c>
      <c r="E468" s="13">
        <f ca="1">FORECAST($C468, OFFSET('De Vaucouleurs Deprojection'!$F$3:$F$126, MATCH($C468, 'De Vaucouleurs Deprojection'!$A$3:$A$126,1)-1,0,2), OFFSET('De Vaucouleurs Deprojection'!$A$3:$A$126, MATCH($C468, 'De Vaucouleurs Deprojection'!$A$3:$A$126,1)-1,0,2))*LCDMTotalBulgeMass</f>
        <v>6.6398131383049838E+40</v>
      </c>
      <c r="F468" s="13">
        <f t="shared" si="39"/>
        <v>1.5284096820943156E+41</v>
      </c>
      <c r="G468" s="13">
        <f t="shared" si="40"/>
        <v>6.8839150520936517E+41</v>
      </c>
      <c r="H468" s="13">
        <f t="shared" ca="1" si="41"/>
        <v>9.076306048018465E+41</v>
      </c>
      <c r="I468" s="14">
        <v>255.7</v>
      </c>
      <c r="J468" s="14">
        <v>4.5</v>
      </c>
      <c r="K468" s="17">
        <f t="shared" ca="1" si="42"/>
        <v>232.93820048314939</v>
      </c>
      <c r="L468" s="14">
        <f t="shared" ca="1" si="43"/>
        <v>25.585161345446927</v>
      </c>
      <c r="M468" s="21"/>
      <c r="V468" s="21"/>
      <c r="W468" s="21"/>
    </row>
    <row r="469" spans="1:23" x14ac:dyDescent="0.25">
      <c r="A469" s="21">
        <v>36.56</v>
      </c>
      <c r="B469" s="21">
        <f t="shared" si="44"/>
        <v>36560</v>
      </c>
      <c r="C469" s="14">
        <f t="shared" si="45"/>
        <v>28.123076923076923</v>
      </c>
      <c r="D469" s="13">
        <f t="shared" si="46"/>
        <v>1.128123723248E+21</v>
      </c>
      <c r="E469" s="13">
        <f ca="1">FORECAST($C469, OFFSET('De Vaucouleurs Deprojection'!$F$3:$F$126, MATCH($C469, 'De Vaucouleurs Deprojection'!$A$3:$A$126,1)-1,0,2), OFFSET('De Vaucouleurs Deprojection'!$A$3:$A$126, MATCH($C469, 'De Vaucouleurs Deprojection'!$A$3:$A$126,1)-1,0,2))*LCDMTotalBulgeMass</f>
        <v>6.6411533094247379E+40</v>
      </c>
      <c r="F469" s="13">
        <f t="shared" si="39"/>
        <v>1.5286526348891456E+41</v>
      </c>
      <c r="G469" s="13">
        <f t="shared" si="40"/>
        <v>6.9727197430993473E+41</v>
      </c>
      <c r="H469" s="13">
        <f t="shared" ca="1" si="41"/>
        <v>9.1654877089309662E+41</v>
      </c>
      <c r="I469" s="14">
        <v>255</v>
      </c>
      <c r="J469" s="14">
        <v>5.8</v>
      </c>
      <c r="K469" s="17">
        <f t="shared" ca="1" si="42"/>
        <v>232.8601257684783</v>
      </c>
      <c r="L469" s="14">
        <f t="shared" ca="1" si="43"/>
        <v>14.571166200582599</v>
      </c>
      <c r="M469" s="21"/>
      <c r="V469" s="21"/>
      <c r="W469" s="21"/>
    </row>
    <row r="470" spans="1:23" x14ac:dyDescent="0.25">
      <c r="A470" s="21">
        <v>36.94</v>
      </c>
      <c r="B470" s="21">
        <f t="shared" si="44"/>
        <v>36940</v>
      </c>
      <c r="C470" s="14">
        <f t="shared" si="45"/>
        <v>28.415384615384614</v>
      </c>
      <c r="D470" s="13">
        <f t="shared" si="46"/>
        <v>1.139849298052E+21</v>
      </c>
      <c r="E470" s="13">
        <f ca="1">FORECAST($C470, OFFSET('De Vaucouleurs Deprojection'!$F$3:$F$126, MATCH($C470, 'De Vaucouleurs Deprojection'!$A$3:$A$126,1)-1,0,2), OFFSET('De Vaucouleurs Deprojection'!$A$3:$A$126, MATCH($C470, 'De Vaucouleurs Deprojection'!$A$3:$A$126,1)-1,0,2))*LCDMTotalBulgeMass</f>
        <v>6.6424934805444919E+40</v>
      </c>
      <c r="F470" s="13">
        <f t="shared" si="39"/>
        <v>1.5288773626760351E+41</v>
      </c>
      <c r="G470" s="13">
        <f t="shared" si="40"/>
        <v>7.0614410739724448E+41</v>
      </c>
      <c r="H470" s="13">
        <f t="shared" ca="1" si="41"/>
        <v>9.2545677847029282E+41</v>
      </c>
      <c r="I470" s="14">
        <v>271.10000000000002</v>
      </c>
      <c r="J470" s="14">
        <v>7.8</v>
      </c>
      <c r="K470" s="17">
        <f t="shared" ca="1" si="42"/>
        <v>232.78235437794234</v>
      </c>
      <c r="L470" s="14">
        <f t="shared" ca="1" si="43"/>
        <v>24.132839678132747</v>
      </c>
      <c r="M470" s="21"/>
      <c r="V470" s="21"/>
      <c r="W470" s="21"/>
    </row>
    <row r="471" spans="1:23" x14ac:dyDescent="0.25">
      <c r="A471" s="21">
        <v>37.32</v>
      </c>
      <c r="B471" s="21">
        <f t="shared" si="44"/>
        <v>37320</v>
      </c>
      <c r="C471" s="14">
        <f t="shared" si="45"/>
        <v>28.707692307692309</v>
      </c>
      <c r="D471" s="13">
        <f t="shared" si="46"/>
        <v>1.1515748728560001E+21</v>
      </c>
      <c r="E471" s="13">
        <f ca="1">FORECAST($C471, OFFSET('De Vaucouleurs Deprojection'!$F$3:$F$126, MATCH($C471, 'De Vaucouleurs Deprojection'!$A$3:$A$126,1)-1,0,2), OFFSET('De Vaucouleurs Deprojection'!$A$3:$A$126, MATCH($C471, 'De Vaucouleurs Deprojection'!$A$3:$A$126,1)-1,0,2))*LCDMTotalBulgeMass</f>
        <v>6.6438336516642459E+40</v>
      </c>
      <c r="F471" s="13">
        <f t="shared" si="39"/>
        <v>1.5290852103682493E+41</v>
      </c>
      <c r="G471" s="13">
        <f t="shared" si="40"/>
        <v>7.1500753055969066E+41</v>
      </c>
      <c r="H471" s="13">
        <f t="shared" ca="1" si="41"/>
        <v>9.34354388113158E+41</v>
      </c>
      <c r="I471" s="14">
        <v>269.8</v>
      </c>
      <c r="J471" s="14">
        <v>4.7</v>
      </c>
      <c r="K471" s="17">
        <f t="shared" ca="1" si="42"/>
        <v>232.70484673258372</v>
      </c>
      <c r="L471" s="14">
        <f t="shared" ca="1" si="43"/>
        <v>62.2929106352696</v>
      </c>
      <c r="M471" s="21"/>
      <c r="V471" s="21"/>
      <c r="W471" s="21"/>
    </row>
    <row r="472" spans="1:23" x14ac:dyDescent="0.25">
      <c r="A472" s="21">
        <v>37.71</v>
      </c>
      <c r="B472" s="21">
        <f t="shared" si="44"/>
        <v>37710</v>
      </c>
      <c r="C472" s="14">
        <f t="shared" si="45"/>
        <v>29.007692307692309</v>
      </c>
      <c r="D472" s="13">
        <f t="shared" si="46"/>
        <v>1.163609015418E+21</v>
      </c>
      <c r="E472" s="13">
        <f ca="1">FORECAST($C472, OFFSET('De Vaucouleurs Deprojection'!$F$3:$F$126, MATCH($C472, 'De Vaucouleurs Deprojection'!$A$3:$A$126,1)-1,0,2), OFFSET('De Vaucouleurs Deprojection'!$A$3:$A$126, MATCH($C472, 'De Vaucouleurs Deprojection'!$A$3:$A$126,1)-1,0,2))*LCDMTotalBulgeMass</f>
        <v>6.6452090904450447E+40</v>
      </c>
      <c r="F472" s="13">
        <f t="shared" si="39"/>
        <v>1.529282283698816E+41</v>
      </c>
      <c r="G472" s="13">
        <f t="shared" si="40"/>
        <v>7.240947675795987E+41</v>
      </c>
      <c r="H472" s="13">
        <f t="shared" ca="1" si="41"/>
        <v>9.4347508685393079E+41</v>
      </c>
      <c r="I472" s="14">
        <v>258.2</v>
      </c>
      <c r="J472" s="14">
        <v>10.7</v>
      </c>
      <c r="K472" s="17">
        <f t="shared" ca="1" si="42"/>
        <v>232.62553435127765</v>
      </c>
      <c r="L472" s="14">
        <f t="shared" ca="1" si="43"/>
        <v>5.7127547665095548</v>
      </c>
      <c r="M472" s="21"/>
      <c r="V472" s="21"/>
      <c r="W472" s="21"/>
    </row>
    <row r="473" spans="1:23" x14ac:dyDescent="0.25">
      <c r="A473" s="21">
        <v>38.090000000000003</v>
      </c>
      <c r="B473" s="21">
        <f t="shared" si="44"/>
        <v>38090</v>
      </c>
      <c r="C473" s="14">
        <f t="shared" si="45"/>
        <v>29.3</v>
      </c>
      <c r="D473" s="13">
        <f t="shared" si="46"/>
        <v>1.1753345902220001E+21</v>
      </c>
      <c r="E473" s="13">
        <f ca="1">FORECAST($C473, OFFSET('De Vaucouleurs Deprojection'!$F$3:$F$126, MATCH($C473, 'De Vaucouleurs Deprojection'!$A$3:$A$126,1)-1,0,2), OFFSET('De Vaucouleurs Deprojection'!$A$3:$A$126, MATCH($C473, 'De Vaucouleurs Deprojection'!$A$3:$A$126,1)-1,0,2))*LCDMTotalBulgeMass</f>
        <v>6.6465492615647988E+40</v>
      </c>
      <c r="F473" s="13">
        <f t="shared" si="39"/>
        <v>1.5294596581728365E+41</v>
      </c>
      <c r="G473" s="13">
        <f t="shared" si="40"/>
        <v>7.3293945257379684E+41</v>
      </c>
      <c r="H473" s="13">
        <f t="shared" ca="1" si="41"/>
        <v>9.5235091100672853E+41</v>
      </c>
      <c r="I473" s="14">
        <v>275.10000000000002</v>
      </c>
      <c r="J473" s="14">
        <v>4.8</v>
      </c>
      <c r="K473" s="17">
        <f t="shared" ca="1" si="42"/>
        <v>232.54844830388802</v>
      </c>
      <c r="L473" s="14">
        <f t="shared" ca="1" si="43"/>
        <v>78.586569086236636</v>
      </c>
      <c r="M473" s="21"/>
      <c r="V473" s="21"/>
      <c r="W473" s="21"/>
    </row>
    <row r="474" spans="1:23" x14ac:dyDescent="0.25">
      <c r="K474" s="21"/>
      <c r="L474" s="14">
        <f ca="1">SUM(L376:L473)/(COUNT(L376:L473)-6)</f>
        <v>27.847309851484322</v>
      </c>
      <c r="M474" s="21"/>
      <c r="V474" s="21"/>
      <c r="W474" s="21"/>
    </row>
    <row r="475" spans="1:23" x14ac:dyDescent="0.25">
      <c r="K475" s="21"/>
      <c r="L475" s="15">
        <f ca="1">SUM(L376:L473)</f>
        <v>2561.9525063365577</v>
      </c>
      <c r="M475" s="21"/>
      <c r="V475" s="21"/>
      <c r="W475" s="21"/>
    </row>
    <row r="476" spans="1:23" x14ac:dyDescent="0.25">
      <c r="L476" s="14"/>
      <c r="V476" s="21"/>
      <c r="W476" s="21"/>
    </row>
    <row r="477" spans="1:23" x14ac:dyDescent="0.25">
      <c r="L477" s="14"/>
      <c r="V477" s="21"/>
      <c r="W477" s="21"/>
    </row>
    <row r="478" spans="1:23" x14ac:dyDescent="0.25">
      <c r="L478" s="14"/>
      <c r="V478" s="21"/>
      <c r="W478" s="21"/>
    </row>
    <row r="479" spans="1:23" x14ac:dyDescent="0.25">
      <c r="L479" s="14"/>
    </row>
    <row r="480" spans="1:23" x14ac:dyDescent="0.25">
      <c r="L480" s="14"/>
    </row>
    <row r="481" spans="1:29" x14ac:dyDescent="0.25">
      <c r="L481" s="14"/>
    </row>
    <row r="482" spans="1:29" x14ac:dyDescent="0.25">
      <c r="L482" s="14"/>
    </row>
    <row r="483" spans="1:29" s="15" customFormat="1" x14ac:dyDescent="0.25">
      <c r="A483" s="14"/>
      <c r="B483" s="21"/>
      <c r="C483" s="14"/>
      <c r="D483" s="13"/>
      <c r="E483" s="13"/>
      <c r="F483" s="13"/>
      <c r="G483" s="13"/>
      <c r="H483" s="13"/>
      <c r="I483" s="14"/>
      <c r="J483" s="14"/>
      <c r="K483" s="17"/>
      <c r="L483" s="14"/>
      <c r="N483" s="21"/>
      <c r="O483" s="21"/>
      <c r="P483" s="21"/>
      <c r="Q483" s="21"/>
      <c r="R483" s="21"/>
      <c r="S483" s="21"/>
      <c r="T483" s="21"/>
      <c r="U483" s="21"/>
      <c r="V483" s="14"/>
      <c r="W483" s="14"/>
      <c r="X483" s="21"/>
      <c r="Y483" s="21"/>
      <c r="Z483" s="21"/>
      <c r="AA483" s="21"/>
      <c r="AB483" s="21"/>
      <c r="AC483" s="21"/>
    </row>
    <row r="484" spans="1:29" s="15" customFormat="1" x14ac:dyDescent="0.25">
      <c r="A484" s="14"/>
      <c r="B484" s="21"/>
      <c r="C484" s="14"/>
      <c r="D484" s="13"/>
      <c r="E484" s="13"/>
      <c r="F484" s="13"/>
      <c r="G484" s="13"/>
      <c r="H484" s="13"/>
      <c r="I484" s="14"/>
      <c r="J484" s="14"/>
      <c r="K484" s="17"/>
      <c r="L484" s="14"/>
      <c r="N484" s="21"/>
      <c r="O484" s="21"/>
      <c r="P484" s="21"/>
      <c r="Q484" s="21"/>
      <c r="R484" s="21"/>
      <c r="S484" s="21"/>
      <c r="T484" s="21"/>
      <c r="U484" s="21"/>
      <c r="V484" s="14"/>
      <c r="W484" s="14"/>
      <c r="X484" s="21"/>
      <c r="Y484" s="21"/>
      <c r="Z484" s="21"/>
      <c r="AA484" s="21"/>
      <c r="AB484" s="21"/>
      <c r="AC484" s="21"/>
    </row>
    <row r="485" spans="1:29" s="15" customFormat="1" x14ac:dyDescent="0.25">
      <c r="A485" s="14"/>
      <c r="B485" s="21"/>
      <c r="C485" s="14"/>
      <c r="D485" s="13"/>
      <c r="E485" s="13"/>
      <c r="F485" s="13"/>
      <c r="G485" s="13"/>
      <c r="H485" s="13"/>
      <c r="I485" s="14"/>
      <c r="J485" s="14"/>
      <c r="K485" s="17"/>
      <c r="L485" s="14"/>
      <c r="N485" s="21"/>
      <c r="O485" s="21"/>
      <c r="P485" s="21"/>
      <c r="Q485" s="21"/>
      <c r="R485" s="21"/>
      <c r="S485" s="21"/>
      <c r="T485" s="21"/>
      <c r="U485" s="21"/>
      <c r="V485" s="14"/>
      <c r="W485" s="14"/>
      <c r="X485" s="21"/>
      <c r="Y485" s="21"/>
      <c r="Z485" s="21"/>
      <c r="AA485" s="21"/>
      <c r="AB485" s="21"/>
      <c r="AC485" s="21"/>
    </row>
    <row r="486" spans="1:29" s="15" customFormat="1" x14ac:dyDescent="0.25">
      <c r="A486" s="14"/>
      <c r="B486" s="21"/>
      <c r="C486" s="14"/>
      <c r="D486" s="13"/>
      <c r="E486" s="13"/>
      <c r="F486" s="13"/>
      <c r="G486" s="13"/>
      <c r="H486" s="13"/>
      <c r="I486" s="14"/>
      <c r="J486" s="14"/>
      <c r="K486" s="17"/>
      <c r="L486" s="14"/>
      <c r="N486" s="21"/>
      <c r="O486" s="21"/>
      <c r="P486" s="21"/>
      <c r="Q486" s="21"/>
      <c r="R486" s="21"/>
      <c r="S486" s="21"/>
      <c r="T486" s="21"/>
      <c r="U486" s="21"/>
      <c r="V486" s="14"/>
      <c r="W486" s="14"/>
      <c r="X486" s="21"/>
      <c r="Y486" s="21"/>
      <c r="Z486" s="21"/>
      <c r="AA486" s="21"/>
      <c r="AB486" s="21"/>
      <c r="AC486" s="21"/>
    </row>
    <row r="487" spans="1:29" s="15" customFormat="1" x14ac:dyDescent="0.25">
      <c r="A487" s="14"/>
      <c r="B487" s="21"/>
      <c r="C487" s="14"/>
      <c r="D487" s="13"/>
      <c r="E487" s="13"/>
      <c r="F487" s="13"/>
      <c r="G487" s="13"/>
      <c r="H487" s="13"/>
      <c r="I487" s="14"/>
      <c r="J487" s="14"/>
      <c r="K487" s="17"/>
      <c r="L487" s="14"/>
      <c r="N487" s="21"/>
      <c r="O487" s="21"/>
      <c r="P487" s="21"/>
      <c r="Q487" s="21"/>
      <c r="R487" s="21"/>
      <c r="S487" s="21"/>
      <c r="T487" s="21"/>
      <c r="U487" s="21"/>
      <c r="V487" s="14"/>
      <c r="W487" s="14"/>
      <c r="X487" s="21"/>
      <c r="Y487" s="21"/>
      <c r="Z487" s="21"/>
      <c r="AA487" s="21"/>
      <c r="AB487" s="21"/>
      <c r="AC487" s="21"/>
    </row>
    <row r="488" spans="1:29" s="15" customFormat="1" x14ac:dyDescent="0.25">
      <c r="A488" s="14"/>
      <c r="B488" s="21"/>
      <c r="C488" s="14"/>
      <c r="D488" s="13"/>
      <c r="E488" s="13"/>
      <c r="F488" s="13"/>
      <c r="G488" s="13"/>
      <c r="H488" s="13"/>
      <c r="I488" s="14"/>
      <c r="J488" s="14"/>
      <c r="K488" s="17"/>
      <c r="L488" s="14"/>
      <c r="N488" s="21"/>
      <c r="O488" s="21"/>
      <c r="P488" s="21"/>
      <c r="Q488" s="21"/>
      <c r="R488" s="21"/>
      <c r="S488" s="21"/>
      <c r="T488" s="21"/>
      <c r="U488" s="21"/>
      <c r="V488" s="14"/>
      <c r="W488" s="14"/>
      <c r="X488" s="21"/>
      <c r="Y488" s="21"/>
      <c r="Z488" s="21"/>
      <c r="AA488" s="21"/>
      <c r="AB488" s="21"/>
      <c r="AC488" s="21"/>
    </row>
    <row r="489" spans="1:29" s="15" customFormat="1" x14ac:dyDescent="0.25">
      <c r="A489" s="14"/>
      <c r="B489" s="21"/>
      <c r="C489" s="14"/>
      <c r="D489" s="13"/>
      <c r="E489" s="13"/>
      <c r="F489" s="13"/>
      <c r="G489" s="13"/>
      <c r="H489" s="13"/>
      <c r="I489" s="14"/>
      <c r="J489" s="14"/>
      <c r="K489" s="17"/>
      <c r="L489" s="14"/>
      <c r="N489" s="21"/>
      <c r="O489" s="21"/>
      <c r="P489" s="21"/>
      <c r="Q489" s="21"/>
      <c r="R489" s="21"/>
      <c r="S489" s="21"/>
      <c r="T489" s="21"/>
      <c r="U489" s="21"/>
      <c r="V489" s="14"/>
      <c r="W489" s="14"/>
      <c r="X489" s="21"/>
      <c r="Y489" s="21"/>
      <c r="Z489" s="21"/>
      <c r="AA489" s="21"/>
      <c r="AB489" s="21"/>
      <c r="AC489" s="21"/>
    </row>
    <row r="490" spans="1:29" s="15" customFormat="1" x14ac:dyDescent="0.25">
      <c r="A490" s="14"/>
      <c r="B490" s="21"/>
      <c r="C490" s="14"/>
      <c r="D490" s="13"/>
      <c r="E490" s="13"/>
      <c r="F490" s="13"/>
      <c r="G490" s="13"/>
      <c r="H490" s="13"/>
      <c r="I490" s="14"/>
      <c r="J490" s="14"/>
      <c r="K490" s="17"/>
      <c r="L490" s="14"/>
      <c r="N490" s="21"/>
      <c r="O490" s="21"/>
      <c r="P490" s="21"/>
      <c r="Q490" s="21"/>
      <c r="R490" s="21"/>
      <c r="S490" s="21"/>
      <c r="T490" s="21"/>
      <c r="U490" s="21"/>
      <c r="V490" s="14"/>
      <c r="W490" s="14"/>
      <c r="X490" s="21"/>
      <c r="Y490" s="21"/>
      <c r="Z490" s="21"/>
      <c r="AA490" s="21"/>
      <c r="AB490" s="21"/>
      <c r="AC490" s="21"/>
    </row>
    <row r="491" spans="1:29" s="15" customFormat="1" x14ac:dyDescent="0.25">
      <c r="A491" s="14"/>
      <c r="B491" s="21"/>
      <c r="C491" s="14"/>
      <c r="D491" s="13"/>
      <c r="E491" s="13"/>
      <c r="F491" s="13"/>
      <c r="G491" s="13"/>
      <c r="H491" s="13"/>
      <c r="I491" s="14"/>
      <c r="J491" s="14"/>
      <c r="K491" s="17"/>
      <c r="L491" s="14"/>
      <c r="N491" s="21"/>
      <c r="O491" s="21"/>
      <c r="P491" s="21"/>
      <c r="Q491" s="21"/>
      <c r="R491" s="21"/>
      <c r="S491" s="21"/>
      <c r="T491" s="21"/>
      <c r="U491" s="21"/>
      <c r="V491" s="14"/>
      <c r="W491" s="14"/>
      <c r="X491" s="21"/>
      <c r="Y491" s="21"/>
      <c r="Z491" s="21"/>
      <c r="AA491" s="21"/>
      <c r="AB491" s="21"/>
      <c r="AC491" s="21"/>
    </row>
    <row r="492" spans="1:29" s="15" customFormat="1" x14ac:dyDescent="0.25">
      <c r="A492" s="14"/>
      <c r="B492" s="21"/>
      <c r="C492" s="14"/>
      <c r="D492" s="13"/>
      <c r="E492" s="13"/>
      <c r="F492" s="13"/>
      <c r="G492" s="13"/>
      <c r="H492" s="13"/>
      <c r="I492" s="14"/>
      <c r="J492" s="14"/>
      <c r="K492" s="17"/>
      <c r="L492" s="14"/>
      <c r="N492" s="21"/>
      <c r="O492" s="21"/>
      <c r="P492" s="21"/>
      <c r="Q492" s="21"/>
      <c r="R492" s="21"/>
      <c r="S492" s="21"/>
      <c r="T492" s="21"/>
      <c r="U492" s="21"/>
      <c r="V492" s="14"/>
      <c r="W492" s="14"/>
      <c r="X492" s="21"/>
      <c r="Y492" s="21"/>
      <c r="Z492" s="21"/>
      <c r="AA492" s="21"/>
      <c r="AB492" s="21"/>
      <c r="AC492" s="21"/>
    </row>
    <row r="493" spans="1:29" s="15" customFormat="1" x14ac:dyDescent="0.25">
      <c r="A493" s="14"/>
      <c r="B493" s="21"/>
      <c r="C493" s="14"/>
      <c r="D493" s="13"/>
      <c r="E493" s="13"/>
      <c r="F493" s="13"/>
      <c r="G493" s="13"/>
      <c r="H493" s="13"/>
      <c r="I493" s="14"/>
      <c r="J493" s="14"/>
      <c r="K493" s="17"/>
      <c r="L493" s="14"/>
      <c r="N493" s="21"/>
      <c r="O493" s="21"/>
      <c r="P493" s="21"/>
      <c r="Q493" s="21"/>
      <c r="R493" s="21"/>
      <c r="S493" s="21"/>
      <c r="T493" s="21"/>
      <c r="U493" s="21"/>
      <c r="V493" s="14"/>
      <c r="W493" s="14"/>
      <c r="X493" s="21"/>
      <c r="Y493" s="21"/>
      <c r="Z493" s="21"/>
      <c r="AA493" s="21"/>
      <c r="AB493" s="21"/>
      <c r="AC493" s="21"/>
    </row>
    <row r="494" spans="1:29" s="15" customFormat="1" x14ac:dyDescent="0.25">
      <c r="A494" s="14"/>
      <c r="B494" s="21"/>
      <c r="C494" s="14"/>
      <c r="D494" s="13"/>
      <c r="E494" s="13"/>
      <c r="F494" s="13"/>
      <c r="G494" s="13"/>
      <c r="H494" s="13"/>
      <c r="I494" s="14"/>
      <c r="J494" s="14"/>
      <c r="K494" s="17"/>
      <c r="L494" s="14"/>
      <c r="N494" s="21"/>
      <c r="O494" s="21"/>
      <c r="P494" s="21"/>
      <c r="Q494" s="21"/>
      <c r="R494" s="21"/>
      <c r="S494" s="21"/>
      <c r="T494" s="21"/>
      <c r="U494" s="21"/>
      <c r="V494" s="14"/>
      <c r="W494" s="14"/>
      <c r="X494" s="21"/>
      <c r="Y494" s="21"/>
      <c r="Z494" s="21"/>
      <c r="AA494" s="21"/>
      <c r="AB494" s="21"/>
      <c r="AC494" s="21"/>
    </row>
    <row r="495" spans="1:29" s="15" customFormat="1" x14ac:dyDescent="0.25">
      <c r="A495" s="14"/>
      <c r="B495" s="21"/>
      <c r="C495" s="14"/>
      <c r="D495" s="13"/>
      <c r="E495" s="13"/>
      <c r="F495" s="13"/>
      <c r="G495" s="13"/>
      <c r="H495" s="13"/>
      <c r="I495" s="14"/>
      <c r="J495" s="14"/>
      <c r="K495" s="17"/>
      <c r="L495" s="14"/>
      <c r="N495" s="21"/>
      <c r="O495" s="21"/>
      <c r="P495" s="21"/>
      <c r="Q495" s="21"/>
      <c r="R495" s="21"/>
      <c r="S495" s="21"/>
      <c r="T495" s="21"/>
      <c r="U495" s="21"/>
      <c r="V495" s="14"/>
      <c r="W495" s="14"/>
      <c r="X495" s="21"/>
      <c r="Y495" s="21"/>
      <c r="Z495" s="21"/>
      <c r="AA495" s="21"/>
      <c r="AB495" s="21"/>
      <c r="AC495" s="21"/>
    </row>
    <row r="496" spans="1:29" s="15" customFormat="1" x14ac:dyDescent="0.25">
      <c r="A496" s="14"/>
      <c r="B496" s="21"/>
      <c r="C496" s="14"/>
      <c r="D496" s="13"/>
      <c r="E496" s="13"/>
      <c r="F496" s="13"/>
      <c r="G496" s="13"/>
      <c r="H496" s="13"/>
      <c r="I496" s="14"/>
      <c r="J496" s="14"/>
      <c r="K496" s="17"/>
      <c r="L496" s="14"/>
      <c r="N496" s="21"/>
      <c r="O496" s="21"/>
      <c r="P496" s="21"/>
      <c r="Q496" s="21"/>
      <c r="R496" s="21"/>
      <c r="S496" s="21"/>
      <c r="T496" s="21"/>
      <c r="U496" s="21"/>
      <c r="V496" s="14"/>
      <c r="W496" s="14"/>
      <c r="X496" s="21"/>
      <c r="Y496" s="21"/>
      <c r="Z496" s="21"/>
      <c r="AA496" s="21"/>
      <c r="AB496" s="21"/>
      <c r="AC496" s="21"/>
    </row>
    <row r="497" spans="1:29" s="15" customFormat="1" x14ac:dyDescent="0.25">
      <c r="A497" s="14"/>
      <c r="B497" s="21"/>
      <c r="C497" s="14"/>
      <c r="D497" s="13"/>
      <c r="E497" s="13"/>
      <c r="F497" s="13"/>
      <c r="G497" s="13"/>
      <c r="H497" s="13"/>
      <c r="I497" s="14"/>
      <c r="J497" s="14"/>
      <c r="K497" s="17"/>
      <c r="L497" s="14"/>
      <c r="N497" s="21"/>
      <c r="O497" s="21"/>
      <c r="P497" s="21"/>
      <c r="Q497" s="21"/>
      <c r="R497" s="21"/>
      <c r="S497" s="21"/>
      <c r="T497" s="21"/>
      <c r="U497" s="21"/>
      <c r="V497" s="14"/>
      <c r="W497" s="14"/>
      <c r="X497" s="21"/>
      <c r="Y497" s="21"/>
      <c r="Z497" s="21"/>
      <c r="AA497" s="21"/>
      <c r="AB497" s="21"/>
      <c r="AC497" s="21"/>
    </row>
    <row r="498" spans="1:29" s="15" customFormat="1" x14ac:dyDescent="0.25">
      <c r="A498" s="14"/>
      <c r="B498" s="21"/>
      <c r="C498" s="14"/>
      <c r="D498" s="13"/>
      <c r="E498" s="13"/>
      <c r="F498" s="13"/>
      <c r="G498" s="13"/>
      <c r="H498" s="13"/>
      <c r="I498" s="14"/>
      <c r="J498" s="14"/>
      <c r="K498" s="17"/>
      <c r="L498" s="14"/>
      <c r="N498" s="21"/>
      <c r="O498" s="21"/>
      <c r="P498" s="21"/>
      <c r="Q498" s="21"/>
      <c r="R498" s="21"/>
      <c r="S498" s="21"/>
      <c r="T498" s="21"/>
      <c r="U498" s="21"/>
      <c r="V498" s="14"/>
      <c r="W498" s="14"/>
      <c r="X498" s="21"/>
      <c r="Y498" s="21"/>
      <c r="Z498" s="21"/>
      <c r="AA498" s="21"/>
      <c r="AB498" s="21"/>
      <c r="AC498" s="21"/>
    </row>
    <row r="499" spans="1:29" s="15" customFormat="1" x14ac:dyDescent="0.25">
      <c r="A499" s="14"/>
      <c r="B499" s="21"/>
      <c r="C499" s="14"/>
      <c r="D499" s="13"/>
      <c r="E499" s="13"/>
      <c r="F499" s="13"/>
      <c r="G499" s="13"/>
      <c r="H499" s="13"/>
      <c r="I499" s="14"/>
      <c r="J499" s="14"/>
      <c r="K499" s="17"/>
      <c r="L499" s="14"/>
      <c r="N499" s="21"/>
      <c r="O499" s="21"/>
      <c r="P499" s="21"/>
      <c r="Q499" s="21"/>
      <c r="R499" s="21"/>
      <c r="S499" s="21"/>
      <c r="T499" s="21"/>
      <c r="U499" s="21"/>
      <c r="V499" s="14"/>
      <c r="W499" s="14"/>
      <c r="X499" s="21"/>
      <c r="Y499" s="21"/>
      <c r="Z499" s="21"/>
      <c r="AA499" s="21"/>
      <c r="AB499" s="21"/>
      <c r="AC499" s="21"/>
    </row>
    <row r="500" spans="1:29" s="15" customFormat="1" x14ac:dyDescent="0.25">
      <c r="A500" s="14"/>
      <c r="B500" s="21"/>
      <c r="C500" s="14"/>
      <c r="D500" s="13"/>
      <c r="E500" s="13"/>
      <c r="F500" s="13"/>
      <c r="G500" s="13"/>
      <c r="H500" s="13"/>
      <c r="I500" s="14"/>
      <c r="J500" s="14"/>
      <c r="K500" s="17"/>
      <c r="L500" s="14"/>
      <c r="N500" s="21"/>
      <c r="O500" s="21"/>
      <c r="P500" s="21"/>
      <c r="Q500" s="21"/>
      <c r="R500" s="21"/>
      <c r="S500" s="21"/>
      <c r="T500" s="21"/>
      <c r="U500" s="21"/>
      <c r="V500" s="14"/>
      <c r="W500" s="14"/>
      <c r="X500" s="21"/>
      <c r="Y500" s="21"/>
      <c r="Z500" s="21"/>
      <c r="AA500" s="21"/>
      <c r="AB500" s="21"/>
      <c r="AC500" s="21"/>
    </row>
    <row r="501" spans="1:29" s="15" customFormat="1" x14ac:dyDescent="0.25">
      <c r="A501" s="14"/>
      <c r="B501" s="21"/>
      <c r="C501" s="14"/>
      <c r="D501" s="13"/>
      <c r="E501" s="13"/>
      <c r="F501" s="13"/>
      <c r="G501" s="13"/>
      <c r="H501" s="13"/>
      <c r="I501" s="14"/>
      <c r="J501" s="14"/>
      <c r="K501" s="17"/>
      <c r="L501" s="14"/>
      <c r="N501" s="21"/>
      <c r="O501" s="21"/>
      <c r="P501" s="21"/>
      <c r="Q501" s="21"/>
      <c r="R501" s="21"/>
      <c r="S501" s="21"/>
      <c r="T501" s="21"/>
      <c r="U501" s="21"/>
      <c r="V501" s="14"/>
      <c r="W501" s="14"/>
      <c r="X501" s="21"/>
      <c r="Y501" s="21"/>
      <c r="Z501" s="21"/>
      <c r="AA501" s="21"/>
      <c r="AB501" s="21"/>
      <c r="AC501" s="21"/>
    </row>
    <row r="502" spans="1:29" s="15" customFormat="1" x14ac:dyDescent="0.25">
      <c r="A502" s="14"/>
      <c r="B502" s="21"/>
      <c r="C502" s="14"/>
      <c r="D502" s="13"/>
      <c r="E502" s="13"/>
      <c r="F502" s="13"/>
      <c r="G502" s="13"/>
      <c r="H502" s="13"/>
      <c r="I502" s="14"/>
      <c r="J502" s="14"/>
      <c r="K502" s="17"/>
      <c r="L502" s="14"/>
      <c r="N502" s="21"/>
      <c r="O502" s="21"/>
      <c r="P502" s="21"/>
      <c r="Q502" s="21"/>
      <c r="R502" s="21"/>
      <c r="S502" s="21"/>
      <c r="T502" s="21"/>
      <c r="U502" s="21"/>
      <c r="V502" s="14"/>
      <c r="W502" s="14"/>
      <c r="X502" s="21"/>
      <c r="Y502" s="21"/>
      <c r="Z502" s="21"/>
      <c r="AA502" s="21"/>
      <c r="AB502" s="21"/>
      <c r="AC502" s="21"/>
    </row>
    <row r="503" spans="1:29" s="15" customFormat="1" x14ac:dyDescent="0.25">
      <c r="A503" s="14"/>
      <c r="B503" s="21"/>
      <c r="C503" s="14"/>
      <c r="D503" s="13"/>
      <c r="E503" s="13"/>
      <c r="F503" s="13"/>
      <c r="G503" s="13"/>
      <c r="H503" s="13"/>
      <c r="I503" s="14"/>
      <c r="J503" s="14"/>
      <c r="K503" s="17"/>
      <c r="L503" s="14"/>
      <c r="N503" s="21"/>
      <c r="O503" s="21"/>
      <c r="P503" s="21"/>
      <c r="Q503" s="21"/>
      <c r="R503" s="21"/>
      <c r="S503" s="21"/>
      <c r="T503" s="21"/>
      <c r="U503" s="21"/>
      <c r="V503" s="14"/>
      <c r="W503" s="14"/>
      <c r="X503" s="21"/>
      <c r="Y503" s="21"/>
      <c r="Z503" s="21"/>
      <c r="AA503" s="21"/>
      <c r="AB503" s="21"/>
      <c r="AC503" s="21"/>
    </row>
    <row r="504" spans="1:29" s="15" customFormat="1" x14ac:dyDescent="0.25">
      <c r="A504" s="14"/>
      <c r="B504" s="21"/>
      <c r="C504" s="14"/>
      <c r="D504" s="13"/>
      <c r="E504" s="13"/>
      <c r="F504" s="13"/>
      <c r="G504" s="13"/>
      <c r="H504" s="13"/>
      <c r="I504" s="14"/>
      <c r="J504" s="14"/>
      <c r="K504" s="17"/>
      <c r="L504" s="14"/>
      <c r="N504" s="21"/>
      <c r="O504" s="21"/>
      <c r="P504" s="21"/>
      <c r="Q504" s="21"/>
      <c r="R504" s="21"/>
      <c r="S504" s="21"/>
      <c r="T504" s="21"/>
      <c r="U504" s="21"/>
      <c r="V504" s="14"/>
      <c r="W504" s="14"/>
      <c r="X504" s="21"/>
      <c r="Y504" s="21"/>
      <c r="Z504" s="21"/>
      <c r="AA504" s="21"/>
      <c r="AB504" s="21"/>
      <c r="AC504" s="21"/>
    </row>
    <row r="505" spans="1:29" s="15" customFormat="1" x14ac:dyDescent="0.25">
      <c r="A505" s="14"/>
      <c r="B505" s="21"/>
      <c r="C505" s="14"/>
      <c r="D505" s="13"/>
      <c r="E505" s="13"/>
      <c r="F505" s="13"/>
      <c r="G505" s="13"/>
      <c r="H505" s="13"/>
      <c r="I505" s="14"/>
      <c r="J505" s="14"/>
      <c r="K505" s="17"/>
      <c r="L505" s="14"/>
      <c r="N505" s="21"/>
      <c r="O505" s="21"/>
      <c r="P505" s="21"/>
      <c r="Q505" s="21"/>
      <c r="R505" s="21"/>
      <c r="S505" s="21"/>
      <c r="T505" s="21"/>
      <c r="U505" s="21"/>
      <c r="V505" s="14"/>
      <c r="W505" s="14"/>
      <c r="X505" s="21"/>
      <c r="Y505" s="21"/>
      <c r="Z505" s="21"/>
      <c r="AA505" s="21"/>
      <c r="AB505" s="21"/>
      <c r="AC505" s="21"/>
    </row>
    <row r="506" spans="1:29" s="15" customFormat="1" x14ac:dyDescent="0.25">
      <c r="A506" s="14"/>
      <c r="B506" s="21"/>
      <c r="C506" s="14"/>
      <c r="D506" s="13"/>
      <c r="E506" s="13"/>
      <c r="F506" s="13"/>
      <c r="G506" s="13"/>
      <c r="H506" s="13"/>
      <c r="I506" s="14"/>
      <c r="J506" s="14"/>
      <c r="K506" s="17"/>
      <c r="L506" s="14"/>
      <c r="N506" s="21"/>
      <c r="O506" s="21"/>
      <c r="P506" s="21"/>
      <c r="Q506" s="21"/>
      <c r="R506" s="21"/>
      <c r="S506" s="21"/>
      <c r="T506" s="21"/>
      <c r="U506" s="21"/>
      <c r="V506" s="14"/>
      <c r="W506" s="14"/>
      <c r="X506" s="21"/>
      <c r="Y506" s="21"/>
      <c r="Z506" s="21"/>
      <c r="AA506" s="21"/>
      <c r="AB506" s="21"/>
      <c r="AC506" s="21"/>
    </row>
    <row r="507" spans="1:29" s="15" customFormat="1" x14ac:dyDescent="0.25">
      <c r="A507" s="14"/>
      <c r="B507" s="21"/>
      <c r="C507" s="14"/>
      <c r="D507" s="13"/>
      <c r="E507" s="13"/>
      <c r="F507" s="13"/>
      <c r="G507" s="13"/>
      <c r="H507" s="13"/>
      <c r="I507" s="14"/>
      <c r="J507" s="14"/>
      <c r="K507" s="17"/>
      <c r="L507" s="14"/>
      <c r="N507" s="21"/>
      <c r="O507" s="21"/>
      <c r="P507" s="21"/>
      <c r="Q507" s="21"/>
      <c r="R507" s="21"/>
      <c r="S507" s="21"/>
      <c r="T507" s="21"/>
      <c r="U507" s="21"/>
      <c r="V507" s="14"/>
      <c r="W507" s="14"/>
      <c r="X507" s="21"/>
      <c r="Y507" s="21"/>
      <c r="Z507" s="21"/>
      <c r="AA507" s="21"/>
      <c r="AB507" s="21"/>
      <c r="AC507" s="21"/>
    </row>
    <row r="508" spans="1:29" s="15" customFormat="1" x14ac:dyDescent="0.25">
      <c r="A508" s="14"/>
      <c r="B508" s="21"/>
      <c r="C508" s="14"/>
      <c r="D508" s="13"/>
      <c r="E508" s="13"/>
      <c r="F508" s="13"/>
      <c r="G508" s="13"/>
      <c r="H508" s="13"/>
      <c r="I508" s="14"/>
      <c r="J508" s="14"/>
      <c r="K508" s="17"/>
      <c r="L508" s="14"/>
      <c r="N508" s="21"/>
      <c r="O508" s="21"/>
      <c r="P508" s="21"/>
      <c r="Q508" s="21"/>
      <c r="R508" s="21"/>
      <c r="S508" s="21"/>
      <c r="T508" s="21"/>
      <c r="U508" s="21"/>
      <c r="V508" s="14"/>
      <c r="W508" s="14"/>
      <c r="X508" s="21"/>
      <c r="Y508" s="21"/>
      <c r="Z508" s="21"/>
      <c r="AA508" s="21"/>
      <c r="AB508" s="21"/>
      <c r="AC508" s="21"/>
    </row>
    <row r="509" spans="1:29" s="15" customFormat="1" x14ac:dyDescent="0.25">
      <c r="A509" s="14"/>
      <c r="B509" s="21"/>
      <c r="C509" s="14"/>
      <c r="D509" s="13"/>
      <c r="E509" s="13"/>
      <c r="F509" s="13"/>
      <c r="G509" s="13"/>
      <c r="H509" s="13"/>
      <c r="I509" s="14"/>
      <c r="J509" s="14"/>
      <c r="K509" s="17"/>
      <c r="L509" s="14"/>
      <c r="N509" s="21"/>
      <c r="O509" s="21"/>
      <c r="P509" s="21"/>
      <c r="Q509" s="21"/>
      <c r="R509" s="21"/>
      <c r="S509" s="21"/>
      <c r="T509" s="21"/>
      <c r="U509" s="21"/>
      <c r="V509" s="14"/>
      <c r="W509" s="14"/>
      <c r="X509" s="21"/>
      <c r="Y509" s="21"/>
      <c r="Z509" s="21"/>
      <c r="AA509" s="21"/>
      <c r="AB509" s="21"/>
      <c r="AC509" s="21"/>
    </row>
    <row r="510" spans="1:29" s="15" customFormat="1" x14ac:dyDescent="0.25">
      <c r="A510" s="14"/>
      <c r="B510" s="21"/>
      <c r="C510" s="14"/>
      <c r="D510" s="13"/>
      <c r="E510" s="13"/>
      <c r="F510" s="13"/>
      <c r="G510" s="13"/>
      <c r="H510" s="13"/>
      <c r="I510" s="14"/>
      <c r="J510" s="14"/>
      <c r="K510" s="17"/>
      <c r="L510" s="14"/>
      <c r="N510" s="21"/>
      <c r="O510" s="21"/>
      <c r="P510" s="21"/>
      <c r="Q510" s="21"/>
      <c r="R510" s="21"/>
      <c r="S510" s="21"/>
      <c r="T510" s="21"/>
      <c r="U510" s="21"/>
      <c r="V510" s="14"/>
      <c r="W510" s="14"/>
      <c r="X510" s="21"/>
      <c r="Y510" s="21"/>
      <c r="Z510" s="21"/>
      <c r="AA510" s="21"/>
      <c r="AB510" s="21"/>
      <c r="AC510" s="21"/>
    </row>
    <row r="511" spans="1:29" s="15" customFormat="1" x14ac:dyDescent="0.25">
      <c r="A511" s="14"/>
      <c r="B511" s="21"/>
      <c r="C511" s="14"/>
      <c r="D511" s="13"/>
      <c r="E511" s="13"/>
      <c r="F511" s="13"/>
      <c r="G511" s="13"/>
      <c r="H511" s="13"/>
      <c r="I511" s="14"/>
      <c r="J511" s="14"/>
      <c r="K511" s="17"/>
      <c r="L511" s="14"/>
      <c r="N511" s="21"/>
      <c r="O511" s="21"/>
      <c r="P511" s="21"/>
      <c r="Q511" s="21"/>
      <c r="R511" s="21"/>
      <c r="S511" s="21"/>
      <c r="T511" s="21"/>
      <c r="U511" s="21"/>
      <c r="V511" s="14"/>
      <c r="W511" s="14"/>
      <c r="X511" s="21"/>
      <c r="Y511" s="21"/>
      <c r="Z511" s="21"/>
      <c r="AA511" s="21"/>
      <c r="AB511" s="21"/>
      <c r="AC511" s="21"/>
    </row>
    <row r="512" spans="1:29" s="15" customFormat="1" x14ac:dyDescent="0.25">
      <c r="A512" s="14"/>
      <c r="B512" s="21"/>
      <c r="C512" s="14"/>
      <c r="D512" s="13"/>
      <c r="E512" s="13"/>
      <c r="F512" s="13"/>
      <c r="G512" s="13"/>
      <c r="H512" s="13"/>
      <c r="I512" s="14"/>
      <c r="J512" s="14"/>
      <c r="K512" s="17"/>
      <c r="L512" s="14"/>
      <c r="N512" s="21"/>
      <c r="O512" s="21"/>
      <c r="P512" s="21"/>
      <c r="Q512" s="21"/>
      <c r="R512" s="21"/>
      <c r="S512" s="21"/>
      <c r="T512" s="21"/>
      <c r="U512" s="21"/>
      <c r="V512" s="14"/>
      <c r="W512" s="14"/>
      <c r="X512" s="21"/>
      <c r="Y512" s="21"/>
      <c r="Z512" s="21"/>
      <c r="AA512" s="21"/>
      <c r="AB512" s="21"/>
      <c r="AC512" s="21"/>
    </row>
    <row r="513" spans="1:29" s="15" customFormat="1" x14ac:dyDescent="0.25">
      <c r="A513" s="14"/>
      <c r="B513" s="21"/>
      <c r="C513" s="14"/>
      <c r="D513" s="13"/>
      <c r="E513" s="13"/>
      <c r="F513" s="13"/>
      <c r="G513" s="13"/>
      <c r="H513" s="13"/>
      <c r="I513" s="14"/>
      <c r="J513" s="14"/>
      <c r="K513" s="17"/>
      <c r="L513" s="14"/>
      <c r="N513" s="21"/>
      <c r="O513" s="21"/>
      <c r="P513" s="21"/>
      <c r="Q513" s="21"/>
      <c r="R513" s="21"/>
      <c r="S513" s="21"/>
      <c r="T513" s="21"/>
      <c r="U513" s="21"/>
      <c r="V513" s="14"/>
      <c r="W513" s="14"/>
      <c r="X513" s="21"/>
      <c r="Y513" s="21"/>
      <c r="Z513" s="21"/>
      <c r="AA513" s="21"/>
      <c r="AB513" s="21"/>
      <c r="AC513" s="21"/>
    </row>
    <row r="514" spans="1:29" s="15" customFormat="1" x14ac:dyDescent="0.25">
      <c r="A514" s="14"/>
      <c r="B514" s="21"/>
      <c r="C514" s="14"/>
      <c r="D514" s="13"/>
      <c r="E514" s="13"/>
      <c r="F514" s="13"/>
      <c r="G514" s="13"/>
      <c r="H514" s="13"/>
      <c r="I514" s="14"/>
      <c r="J514" s="14"/>
      <c r="K514" s="17"/>
      <c r="L514" s="14"/>
      <c r="N514" s="21"/>
      <c r="O514" s="21"/>
      <c r="P514" s="21"/>
      <c r="Q514" s="21"/>
      <c r="R514" s="21"/>
      <c r="S514" s="21"/>
      <c r="T514" s="21"/>
      <c r="U514" s="21"/>
      <c r="V514" s="14"/>
      <c r="W514" s="14"/>
      <c r="X514" s="21"/>
      <c r="Y514" s="21"/>
      <c r="Z514" s="21"/>
      <c r="AA514" s="21"/>
      <c r="AB514" s="21"/>
      <c r="AC514" s="21"/>
    </row>
    <row r="515" spans="1:29" s="15" customFormat="1" x14ac:dyDescent="0.25">
      <c r="A515" s="14"/>
      <c r="B515" s="21"/>
      <c r="C515" s="14"/>
      <c r="D515" s="13"/>
      <c r="E515" s="13"/>
      <c r="F515" s="13"/>
      <c r="G515" s="13"/>
      <c r="H515" s="13"/>
      <c r="I515" s="14"/>
      <c r="J515" s="14"/>
      <c r="K515" s="17"/>
      <c r="L515" s="14"/>
      <c r="N515" s="21"/>
      <c r="O515" s="21"/>
      <c r="P515" s="21"/>
      <c r="Q515" s="21"/>
      <c r="R515" s="21"/>
      <c r="S515" s="21"/>
      <c r="T515" s="21"/>
      <c r="U515" s="21"/>
      <c r="V515" s="14"/>
      <c r="W515" s="14"/>
      <c r="X515" s="21"/>
      <c r="Y515" s="21"/>
      <c r="Z515" s="21"/>
      <c r="AA515" s="21"/>
      <c r="AB515" s="21"/>
      <c r="AC515" s="21"/>
    </row>
    <row r="516" spans="1:29" s="15" customFormat="1" x14ac:dyDescent="0.25">
      <c r="A516" s="14"/>
      <c r="B516" s="21"/>
      <c r="C516" s="14"/>
      <c r="D516" s="13"/>
      <c r="E516" s="13"/>
      <c r="F516" s="13"/>
      <c r="G516" s="13"/>
      <c r="H516" s="13"/>
      <c r="I516" s="14"/>
      <c r="J516" s="14"/>
      <c r="K516" s="17"/>
      <c r="L516" s="14"/>
      <c r="N516" s="21"/>
      <c r="O516" s="21"/>
      <c r="P516" s="21"/>
      <c r="Q516" s="21"/>
      <c r="R516" s="21"/>
      <c r="S516" s="21"/>
      <c r="T516" s="21"/>
      <c r="U516" s="21"/>
      <c r="V516" s="14"/>
      <c r="W516" s="14"/>
      <c r="X516" s="21"/>
      <c r="Y516" s="21"/>
      <c r="Z516" s="21"/>
      <c r="AA516" s="21"/>
      <c r="AB516" s="21"/>
      <c r="AC516" s="21"/>
    </row>
    <row r="517" spans="1:29" s="15" customFormat="1" x14ac:dyDescent="0.25">
      <c r="A517" s="14"/>
      <c r="B517" s="21"/>
      <c r="C517" s="14"/>
      <c r="D517" s="13"/>
      <c r="E517" s="13"/>
      <c r="F517" s="13"/>
      <c r="G517" s="13"/>
      <c r="H517" s="13"/>
      <c r="I517" s="14"/>
      <c r="J517" s="14"/>
      <c r="K517" s="17"/>
      <c r="L517" s="14"/>
      <c r="N517" s="21"/>
      <c r="O517" s="21"/>
      <c r="P517" s="21"/>
      <c r="Q517" s="21"/>
      <c r="R517" s="21"/>
      <c r="S517" s="21"/>
      <c r="T517" s="21"/>
      <c r="U517" s="21"/>
      <c r="V517" s="14"/>
      <c r="W517" s="14"/>
      <c r="X517" s="21"/>
      <c r="Y517" s="21"/>
      <c r="Z517" s="21"/>
      <c r="AA517" s="21"/>
      <c r="AB517" s="21"/>
      <c r="AC517" s="21"/>
    </row>
    <row r="518" spans="1:29" s="15" customFormat="1" x14ac:dyDescent="0.25">
      <c r="A518" s="14"/>
      <c r="B518" s="21"/>
      <c r="C518" s="14"/>
      <c r="D518" s="13"/>
      <c r="E518" s="13"/>
      <c r="F518" s="13"/>
      <c r="G518" s="13"/>
      <c r="H518" s="13"/>
      <c r="I518" s="14"/>
      <c r="J518" s="14"/>
      <c r="K518" s="17"/>
      <c r="L518" s="14"/>
      <c r="N518" s="21"/>
      <c r="O518" s="21"/>
      <c r="P518" s="21"/>
      <c r="Q518" s="21"/>
      <c r="R518" s="21"/>
      <c r="S518" s="21"/>
      <c r="T518" s="21"/>
      <c r="U518" s="21"/>
      <c r="V518" s="14"/>
      <c r="W518" s="14"/>
      <c r="X518" s="21"/>
      <c r="Y518" s="21"/>
      <c r="Z518" s="21"/>
      <c r="AA518" s="21"/>
      <c r="AB518" s="21"/>
      <c r="AC518" s="21"/>
    </row>
    <row r="519" spans="1:29" s="15" customFormat="1" x14ac:dyDescent="0.25">
      <c r="A519" s="14"/>
      <c r="B519" s="21"/>
      <c r="C519" s="14"/>
      <c r="D519" s="13"/>
      <c r="E519" s="13"/>
      <c r="F519" s="13"/>
      <c r="G519" s="13"/>
      <c r="H519" s="13"/>
      <c r="I519" s="14"/>
      <c r="J519" s="14"/>
      <c r="K519" s="17"/>
      <c r="L519" s="14"/>
      <c r="N519" s="21"/>
      <c r="O519" s="21"/>
      <c r="P519" s="21"/>
      <c r="Q519" s="21"/>
      <c r="R519" s="21"/>
      <c r="S519" s="21"/>
      <c r="T519" s="21"/>
      <c r="U519" s="21"/>
      <c r="V519" s="14"/>
      <c r="W519" s="14"/>
      <c r="X519" s="21"/>
      <c r="Y519" s="21"/>
      <c r="Z519" s="21"/>
      <c r="AA519" s="21"/>
      <c r="AB519" s="21"/>
      <c r="AC519" s="21"/>
    </row>
    <row r="520" spans="1:29" s="15" customFormat="1" x14ac:dyDescent="0.25">
      <c r="A520" s="14"/>
      <c r="B520" s="21"/>
      <c r="C520" s="14"/>
      <c r="D520" s="13"/>
      <c r="E520" s="13"/>
      <c r="F520" s="13"/>
      <c r="G520" s="13"/>
      <c r="H520" s="13"/>
      <c r="I520" s="14"/>
      <c r="J520" s="14"/>
      <c r="K520" s="17"/>
      <c r="L520" s="14"/>
      <c r="N520" s="21"/>
      <c r="O520" s="21"/>
      <c r="P520" s="21"/>
      <c r="Q520" s="21"/>
      <c r="R520" s="21"/>
      <c r="S520" s="21"/>
      <c r="T520" s="21"/>
      <c r="U520" s="21"/>
      <c r="V520" s="14"/>
      <c r="W520" s="14"/>
      <c r="X520" s="21"/>
      <c r="Y520" s="21"/>
      <c r="Z520" s="21"/>
      <c r="AA520" s="21"/>
      <c r="AB520" s="21"/>
      <c r="AC520" s="21"/>
    </row>
    <row r="521" spans="1:29" s="15" customFormat="1" x14ac:dyDescent="0.25">
      <c r="A521" s="14"/>
      <c r="B521" s="21"/>
      <c r="C521" s="14"/>
      <c r="D521" s="13"/>
      <c r="E521" s="13"/>
      <c r="F521" s="13"/>
      <c r="G521" s="13"/>
      <c r="H521" s="13"/>
      <c r="I521" s="14"/>
      <c r="J521" s="14"/>
      <c r="K521" s="17"/>
      <c r="L521" s="14"/>
      <c r="N521" s="21"/>
      <c r="O521" s="21"/>
      <c r="P521" s="21"/>
      <c r="Q521" s="21"/>
      <c r="R521" s="21"/>
      <c r="S521" s="21"/>
      <c r="T521" s="21"/>
      <c r="U521" s="21"/>
      <c r="V521" s="14"/>
      <c r="W521" s="14"/>
      <c r="X521" s="21"/>
      <c r="Y521" s="21"/>
      <c r="Z521" s="21"/>
      <c r="AA521" s="21"/>
      <c r="AB521" s="21"/>
      <c r="AC521" s="21"/>
    </row>
    <row r="522" spans="1:29" s="15" customFormat="1" x14ac:dyDescent="0.25">
      <c r="A522" s="14"/>
      <c r="B522" s="21"/>
      <c r="C522" s="14"/>
      <c r="D522" s="13"/>
      <c r="E522" s="13"/>
      <c r="F522" s="13"/>
      <c r="G522" s="13"/>
      <c r="H522" s="13"/>
      <c r="I522" s="14"/>
      <c r="J522" s="14"/>
      <c r="K522" s="17"/>
      <c r="L522" s="14"/>
      <c r="N522" s="21"/>
      <c r="O522" s="21"/>
      <c r="P522" s="21"/>
      <c r="Q522" s="21"/>
      <c r="R522" s="21"/>
      <c r="S522" s="21"/>
      <c r="T522" s="21"/>
      <c r="U522" s="21"/>
      <c r="V522" s="14"/>
      <c r="W522" s="14"/>
      <c r="X522" s="21"/>
      <c r="Y522" s="21"/>
      <c r="Z522" s="21"/>
      <c r="AA522" s="21"/>
      <c r="AB522" s="21"/>
      <c r="AC522" s="21"/>
    </row>
    <row r="523" spans="1:29" s="15" customFormat="1" x14ac:dyDescent="0.25">
      <c r="A523" s="14"/>
      <c r="B523" s="21"/>
      <c r="C523" s="14"/>
      <c r="D523" s="13"/>
      <c r="E523" s="13"/>
      <c r="F523" s="13"/>
      <c r="G523" s="13"/>
      <c r="H523" s="13"/>
      <c r="I523" s="14"/>
      <c r="J523" s="14"/>
      <c r="K523" s="17"/>
      <c r="L523" s="14"/>
      <c r="N523" s="21"/>
      <c r="O523" s="21"/>
      <c r="P523" s="21"/>
      <c r="Q523" s="21"/>
      <c r="R523" s="21"/>
      <c r="S523" s="21"/>
      <c r="T523" s="21"/>
      <c r="U523" s="21"/>
      <c r="V523" s="14"/>
      <c r="W523" s="14"/>
      <c r="X523" s="21"/>
      <c r="Y523" s="21"/>
      <c r="Z523" s="21"/>
      <c r="AA523" s="21"/>
      <c r="AB523" s="21"/>
      <c r="AC523" s="21"/>
    </row>
    <row r="524" spans="1:29" s="15" customFormat="1" x14ac:dyDescent="0.25">
      <c r="A524" s="14"/>
      <c r="B524" s="21"/>
      <c r="C524" s="14"/>
      <c r="D524" s="13"/>
      <c r="E524" s="13"/>
      <c r="F524" s="13"/>
      <c r="G524" s="13"/>
      <c r="H524" s="13"/>
      <c r="I524" s="14"/>
      <c r="J524" s="14"/>
      <c r="K524" s="17"/>
      <c r="L524" s="14"/>
      <c r="N524" s="21"/>
      <c r="O524" s="21"/>
      <c r="P524" s="21"/>
      <c r="Q524" s="21"/>
      <c r="R524" s="21"/>
      <c r="S524" s="21"/>
      <c r="T524" s="21"/>
      <c r="U524" s="21"/>
      <c r="V524" s="14"/>
      <c r="W524" s="14"/>
      <c r="X524" s="21"/>
      <c r="Y524" s="21"/>
      <c r="Z524" s="21"/>
      <c r="AA524" s="21"/>
      <c r="AB524" s="21"/>
      <c r="AC524" s="21"/>
    </row>
    <row r="525" spans="1:29" s="15" customFormat="1" x14ac:dyDescent="0.25">
      <c r="A525" s="14"/>
      <c r="B525" s="21"/>
      <c r="C525" s="14"/>
      <c r="D525" s="13"/>
      <c r="E525" s="13"/>
      <c r="F525" s="13"/>
      <c r="G525" s="13"/>
      <c r="H525" s="13"/>
      <c r="I525" s="14"/>
      <c r="J525" s="14"/>
      <c r="K525" s="17"/>
      <c r="L525" s="14"/>
      <c r="N525" s="21"/>
      <c r="O525" s="21"/>
      <c r="P525" s="21"/>
      <c r="Q525" s="21"/>
      <c r="R525" s="21"/>
      <c r="S525" s="21"/>
      <c r="T525" s="21"/>
      <c r="U525" s="21"/>
      <c r="V525" s="14"/>
      <c r="W525" s="14"/>
      <c r="X525" s="21"/>
      <c r="Y525" s="21"/>
      <c r="Z525" s="21"/>
      <c r="AA525" s="21"/>
      <c r="AB525" s="21"/>
      <c r="AC525" s="21"/>
    </row>
    <row r="526" spans="1:29" s="15" customFormat="1" x14ac:dyDescent="0.25">
      <c r="A526" s="14"/>
      <c r="B526" s="21"/>
      <c r="C526" s="14"/>
      <c r="D526" s="13"/>
      <c r="E526" s="13"/>
      <c r="F526" s="13"/>
      <c r="G526" s="13"/>
      <c r="H526" s="13"/>
      <c r="I526" s="14"/>
      <c r="J526" s="14"/>
      <c r="K526" s="17"/>
      <c r="L526" s="14"/>
      <c r="N526" s="21"/>
      <c r="O526" s="21"/>
      <c r="P526" s="21"/>
      <c r="Q526" s="21"/>
      <c r="R526" s="21"/>
      <c r="S526" s="21"/>
      <c r="T526" s="21"/>
      <c r="U526" s="21"/>
      <c r="V526" s="14"/>
      <c r="W526" s="14"/>
      <c r="X526" s="21"/>
      <c r="Y526" s="21"/>
      <c r="Z526" s="21"/>
      <c r="AA526" s="21"/>
      <c r="AB526" s="21"/>
      <c r="AC526" s="21"/>
    </row>
    <row r="527" spans="1:29" s="15" customFormat="1" x14ac:dyDescent="0.25">
      <c r="A527" s="14"/>
      <c r="B527" s="21"/>
      <c r="C527" s="14"/>
      <c r="D527" s="13"/>
      <c r="E527" s="13"/>
      <c r="F527" s="13"/>
      <c r="G527" s="13"/>
      <c r="H527" s="13"/>
      <c r="I527" s="14"/>
      <c r="J527" s="14"/>
      <c r="K527" s="17"/>
      <c r="L527" s="14"/>
      <c r="N527" s="21"/>
      <c r="O527" s="21"/>
      <c r="P527" s="21"/>
      <c r="Q527" s="21"/>
      <c r="R527" s="21"/>
      <c r="S527" s="21"/>
      <c r="T527" s="21"/>
      <c r="U527" s="21"/>
      <c r="V527" s="14"/>
      <c r="W527" s="14"/>
      <c r="X527" s="21"/>
      <c r="Y527" s="21"/>
      <c r="Z527" s="21"/>
      <c r="AA527" s="21"/>
      <c r="AB527" s="21"/>
      <c r="AC527" s="21"/>
    </row>
    <row r="528" spans="1:29" s="15" customFormat="1" x14ac:dyDescent="0.25">
      <c r="A528" s="14"/>
      <c r="B528" s="21"/>
      <c r="C528" s="14"/>
      <c r="D528" s="13"/>
      <c r="E528" s="13"/>
      <c r="F528" s="13"/>
      <c r="G528" s="13"/>
      <c r="H528" s="13"/>
      <c r="I528" s="14"/>
      <c r="J528" s="14"/>
      <c r="K528" s="17"/>
      <c r="L528" s="14"/>
      <c r="N528" s="21"/>
      <c r="O528" s="21"/>
      <c r="P528" s="21"/>
      <c r="Q528" s="21"/>
      <c r="R528" s="21"/>
      <c r="S528" s="21"/>
      <c r="T528" s="21"/>
      <c r="U528" s="21"/>
      <c r="V528" s="14"/>
      <c r="W528" s="14"/>
      <c r="X528" s="21"/>
      <c r="Y528" s="21"/>
      <c r="Z528" s="21"/>
      <c r="AA528" s="21"/>
      <c r="AB528" s="21"/>
      <c r="AC528" s="21"/>
    </row>
    <row r="529" spans="1:29" s="15" customFormat="1" x14ac:dyDescent="0.25">
      <c r="A529" s="14"/>
      <c r="B529" s="21"/>
      <c r="C529" s="14"/>
      <c r="D529" s="13"/>
      <c r="E529" s="13"/>
      <c r="F529" s="13"/>
      <c r="G529" s="13"/>
      <c r="H529" s="13"/>
      <c r="I529" s="14"/>
      <c r="J529" s="14"/>
      <c r="K529" s="17"/>
      <c r="L529" s="14"/>
      <c r="N529" s="21"/>
      <c r="O529" s="21"/>
      <c r="P529" s="21"/>
      <c r="Q529" s="21"/>
      <c r="R529" s="21"/>
      <c r="S529" s="21"/>
      <c r="T529" s="21"/>
      <c r="U529" s="21"/>
      <c r="V529" s="14"/>
      <c r="W529" s="14"/>
      <c r="X529" s="21"/>
      <c r="Y529" s="21"/>
      <c r="Z529" s="21"/>
      <c r="AA529" s="21"/>
      <c r="AB529" s="21"/>
      <c r="AC529" s="21"/>
    </row>
    <row r="530" spans="1:29" s="15" customFormat="1" x14ac:dyDescent="0.25">
      <c r="A530" s="14"/>
      <c r="B530" s="21"/>
      <c r="C530" s="14"/>
      <c r="D530" s="13"/>
      <c r="E530" s="13"/>
      <c r="F530" s="13"/>
      <c r="G530" s="13"/>
      <c r="H530" s="13"/>
      <c r="I530" s="14"/>
      <c r="J530" s="14"/>
      <c r="K530" s="17"/>
      <c r="L530" s="14"/>
      <c r="N530" s="21"/>
      <c r="O530" s="21"/>
      <c r="P530" s="21"/>
      <c r="Q530" s="21"/>
      <c r="R530" s="21"/>
      <c r="S530" s="21"/>
      <c r="T530" s="21"/>
      <c r="U530" s="21"/>
      <c r="V530" s="14"/>
      <c r="W530" s="14"/>
      <c r="X530" s="21"/>
      <c r="Y530" s="21"/>
      <c r="Z530" s="21"/>
      <c r="AA530" s="21"/>
      <c r="AB530" s="21"/>
      <c r="AC530" s="21"/>
    </row>
    <row r="531" spans="1:29" s="15" customFormat="1" x14ac:dyDescent="0.25">
      <c r="A531" s="14"/>
      <c r="B531" s="21"/>
      <c r="C531" s="14"/>
      <c r="D531" s="13"/>
      <c r="E531" s="13"/>
      <c r="F531" s="13"/>
      <c r="G531" s="13"/>
      <c r="H531" s="13"/>
      <c r="I531" s="14"/>
      <c r="J531" s="14"/>
      <c r="K531" s="17"/>
      <c r="L531" s="14"/>
      <c r="N531" s="21"/>
      <c r="O531" s="21"/>
      <c r="P531" s="21"/>
      <c r="Q531" s="21"/>
      <c r="R531" s="21"/>
      <c r="S531" s="21"/>
      <c r="T531" s="21"/>
      <c r="U531" s="21"/>
      <c r="V531" s="14"/>
      <c r="W531" s="14"/>
      <c r="X531" s="21"/>
      <c r="Y531" s="21"/>
      <c r="Z531" s="21"/>
      <c r="AA531" s="21"/>
      <c r="AB531" s="21"/>
      <c r="AC531" s="21"/>
    </row>
    <row r="532" spans="1:29" s="15" customFormat="1" x14ac:dyDescent="0.25">
      <c r="A532" s="14"/>
      <c r="B532" s="21"/>
      <c r="C532" s="14"/>
      <c r="D532" s="13"/>
      <c r="E532" s="13"/>
      <c r="F532" s="13"/>
      <c r="G532" s="13"/>
      <c r="H532" s="13"/>
      <c r="I532" s="14"/>
      <c r="J532" s="14"/>
      <c r="K532" s="17"/>
      <c r="L532" s="14"/>
      <c r="N532" s="21"/>
      <c r="O532" s="21"/>
      <c r="P532" s="21"/>
      <c r="Q532" s="21"/>
      <c r="R532" s="21"/>
      <c r="S532" s="21"/>
      <c r="T532" s="21"/>
      <c r="U532" s="21"/>
      <c r="V532" s="14"/>
      <c r="W532" s="14"/>
      <c r="X532" s="21"/>
      <c r="Y532" s="21"/>
      <c r="Z532" s="21"/>
      <c r="AA532" s="21"/>
      <c r="AB532" s="21"/>
      <c r="AC532" s="21"/>
    </row>
    <row r="533" spans="1:29" s="15" customFormat="1" x14ac:dyDescent="0.25">
      <c r="A533" s="14"/>
      <c r="B533" s="21"/>
      <c r="C533" s="14"/>
      <c r="D533" s="13"/>
      <c r="E533" s="13"/>
      <c r="F533" s="13"/>
      <c r="G533" s="13"/>
      <c r="H533" s="13"/>
      <c r="I533" s="14"/>
      <c r="J533" s="14"/>
      <c r="K533" s="17"/>
      <c r="L533" s="14"/>
      <c r="N533" s="21"/>
      <c r="O533" s="21"/>
      <c r="P533" s="21"/>
      <c r="Q533" s="21"/>
      <c r="R533" s="21"/>
      <c r="S533" s="21"/>
      <c r="T533" s="21"/>
      <c r="U533" s="21"/>
      <c r="V533" s="14"/>
      <c r="W533" s="14"/>
      <c r="X533" s="21"/>
      <c r="Y533" s="21"/>
      <c r="Z533" s="21"/>
      <c r="AA533" s="21"/>
      <c r="AB533" s="21"/>
      <c r="AC533" s="21"/>
    </row>
    <row r="534" spans="1:29" s="15" customFormat="1" x14ac:dyDescent="0.25">
      <c r="A534" s="14"/>
      <c r="B534" s="21"/>
      <c r="C534" s="14"/>
      <c r="D534" s="13"/>
      <c r="E534" s="13"/>
      <c r="F534" s="13"/>
      <c r="G534" s="13"/>
      <c r="H534" s="13"/>
      <c r="I534" s="14"/>
      <c r="J534" s="14"/>
      <c r="K534" s="17"/>
      <c r="L534" s="14"/>
      <c r="N534" s="21"/>
      <c r="O534" s="21"/>
      <c r="P534" s="21"/>
      <c r="Q534" s="21"/>
      <c r="R534" s="21"/>
      <c r="S534" s="21"/>
      <c r="T534" s="21"/>
      <c r="U534" s="21"/>
      <c r="V534" s="14"/>
      <c r="W534" s="14"/>
      <c r="X534" s="21"/>
      <c r="Y534" s="21"/>
      <c r="Z534" s="21"/>
      <c r="AA534" s="21"/>
      <c r="AB534" s="21"/>
      <c r="AC534" s="21"/>
    </row>
    <row r="535" spans="1:29" s="15" customFormat="1" x14ac:dyDescent="0.25">
      <c r="A535" s="14"/>
      <c r="B535" s="21"/>
      <c r="C535" s="14"/>
      <c r="D535" s="13"/>
      <c r="E535" s="13"/>
      <c r="F535" s="13"/>
      <c r="G535" s="13"/>
      <c r="H535" s="13"/>
      <c r="I535" s="14"/>
      <c r="J535" s="14"/>
      <c r="K535" s="17"/>
      <c r="L535" s="14"/>
      <c r="N535" s="21"/>
      <c r="O535" s="21"/>
      <c r="P535" s="21"/>
      <c r="Q535" s="21"/>
      <c r="R535" s="21"/>
      <c r="S535" s="21"/>
      <c r="T535" s="21"/>
      <c r="U535" s="21"/>
      <c r="V535" s="14"/>
      <c r="W535" s="14"/>
      <c r="X535" s="21"/>
      <c r="Y535" s="21"/>
      <c r="Z535" s="21"/>
      <c r="AA535" s="21"/>
      <c r="AB535" s="21"/>
      <c r="AC535" s="21"/>
    </row>
    <row r="536" spans="1:29" s="15" customFormat="1" x14ac:dyDescent="0.25">
      <c r="A536" s="14"/>
      <c r="B536" s="21"/>
      <c r="C536" s="14"/>
      <c r="D536" s="13"/>
      <c r="E536" s="13"/>
      <c r="F536" s="13"/>
      <c r="G536" s="13"/>
      <c r="H536" s="13"/>
      <c r="I536" s="14"/>
      <c r="J536" s="14"/>
      <c r="K536" s="17"/>
      <c r="L536" s="14"/>
      <c r="N536" s="21"/>
      <c r="O536" s="21"/>
      <c r="P536" s="21"/>
      <c r="Q536" s="21"/>
      <c r="R536" s="21"/>
      <c r="S536" s="21"/>
      <c r="T536" s="21"/>
      <c r="U536" s="21"/>
      <c r="V536" s="14"/>
      <c r="W536" s="14"/>
      <c r="X536" s="21"/>
      <c r="Y536" s="21"/>
      <c r="Z536" s="21"/>
      <c r="AA536" s="21"/>
      <c r="AB536" s="21"/>
      <c r="AC536" s="21"/>
    </row>
    <row r="537" spans="1:29" s="15" customFormat="1" x14ac:dyDescent="0.25">
      <c r="A537" s="14"/>
      <c r="B537" s="21"/>
      <c r="C537" s="14"/>
      <c r="D537" s="13"/>
      <c r="E537" s="13"/>
      <c r="F537" s="13"/>
      <c r="G537" s="13"/>
      <c r="H537" s="13"/>
      <c r="I537" s="14"/>
      <c r="J537" s="14"/>
      <c r="K537" s="17"/>
      <c r="L537" s="14"/>
      <c r="N537" s="21"/>
      <c r="O537" s="21"/>
      <c r="P537" s="21"/>
      <c r="Q537" s="21"/>
      <c r="R537" s="21"/>
      <c r="S537" s="21"/>
      <c r="T537" s="21"/>
      <c r="U537" s="21"/>
      <c r="V537" s="14"/>
      <c r="W537" s="14"/>
      <c r="X537" s="21"/>
      <c r="Y537" s="21"/>
      <c r="Z537" s="21"/>
      <c r="AA537" s="21"/>
      <c r="AB537" s="21"/>
      <c r="AC537" s="21"/>
    </row>
    <row r="538" spans="1:29" s="15" customFormat="1" x14ac:dyDescent="0.25">
      <c r="A538" s="14"/>
      <c r="B538" s="21"/>
      <c r="C538" s="14"/>
      <c r="D538" s="13"/>
      <c r="E538" s="13"/>
      <c r="F538" s="13"/>
      <c r="G538" s="13"/>
      <c r="H538" s="13"/>
      <c r="I538" s="14"/>
      <c r="J538" s="14"/>
      <c r="K538" s="17"/>
      <c r="L538" s="14"/>
      <c r="N538" s="21"/>
      <c r="O538" s="21"/>
      <c r="P538" s="21"/>
      <c r="Q538" s="21"/>
      <c r="R538" s="21"/>
      <c r="S538" s="21"/>
      <c r="T538" s="21"/>
      <c r="U538" s="21"/>
      <c r="V538" s="14"/>
      <c r="W538" s="14"/>
      <c r="X538" s="21"/>
      <c r="Y538" s="21"/>
      <c r="Z538" s="21"/>
      <c r="AA538" s="21"/>
      <c r="AB538" s="21"/>
      <c r="AC538" s="21"/>
    </row>
    <row r="539" spans="1:29" s="15" customFormat="1" x14ac:dyDescent="0.25">
      <c r="A539" s="14"/>
      <c r="B539" s="21"/>
      <c r="C539" s="14"/>
      <c r="D539" s="13"/>
      <c r="E539" s="13"/>
      <c r="F539" s="13"/>
      <c r="G539" s="13"/>
      <c r="H539" s="13"/>
      <c r="I539" s="14"/>
      <c r="J539" s="14"/>
      <c r="K539" s="17"/>
      <c r="L539" s="14"/>
      <c r="N539" s="21"/>
      <c r="O539" s="21"/>
      <c r="P539" s="21"/>
      <c r="Q539" s="21"/>
      <c r="R539" s="21"/>
      <c r="S539" s="21"/>
      <c r="T539" s="21"/>
      <c r="U539" s="21"/>
      <c r="V539" s="14"/>
      <c r="W539" s="14"/>
      <c r="X539" s="21"/>
      <c r="Y539" s="21"/>
      <c r="Z539" s="21"/>
      <c r="AA539" s="21"/>
      <c r="AB539" s="21"/>
      <c r="AC539" s="21"/>
    </row>
    <row r="540" spans="1:29" s="15" customFormat="1" x14ac:dyDescent="0.25">
      <c r="A540" s="14"/>
      <c r="B540" s="21"/>
      <c r="C540" s="14"/>
      <c r="D540" s="13"/>
      <c r="E540" s="13"/>
      <c r="F540" s="13"/>
      <c r="G540" s="13"/>
      <c r="H540" s="13"/>
      <c r="I540" s="14"/>
      <c r="J540" s="14"/>
      <c r="K540" s="17"/>
      <c r="L540" s="14"/>
      <c r="N540" s="21"/>
      <c r="O540" s="21"/>
      <c r="P540" s="21"/>
      <c r="Q540" s="21"/>
      <c r="R540" s="21"/>
      <c r="S540" s="21"/>
      <c r="T540" s="21"/>
      <c r="U540" s="21"/>
      <c r="V540" s="14"/>
      <c r="W540" s="14"/>
      <c r="X540" s="21"/>
      <c r="Y540" s="21"/>
      <c r="Z540" s="21"/>
      <c r="AA540" s="21"/>
      <c r="AB540" s="21"/>
      <c r="AC540" s="21"/>
    </row>
    <row r="541" spans="1:29" s="15" customFormat="1" x14ac:dyDescent="0.25">
      <c r="A541" s="14"/>
      <c r="B541" s="21"/>
      <c r="C541" s="14"/>
      <c r="D541" s="13"/>
      <c r="E541" s="13"/>
      <c r="F541" s="13"/>
      <c r="G541" s="13"/>
      <c r="H541" s="13"/>
      <c r="I541" s="14"/>
      <c r="J541" s="14"/>
      <c r="K541" s="17"/>
      <c r="L541" s="14"/>
      <c r="N541" s="21"/>
      <c r="O541" s="21"/>
      <c r="P541" s="21"/>
      <c r="Q541" s="21"/>
      <c r="R541" s="21"/>
      <c r="S541" s="21"/>
      <c r="T541" s="21"/>
      <c r="U541" s="21"/>
      <c r="V541" s="14"/>
      <c r="W541" s="14"/>
      <c r="X541" s="21"/>
      <c r="Y541" s="21"/>
      <c r="Z541" s="21"/>
      <c r="AA541" s="21"/>
      <c r="AB541" s="21"/>
      <c r="AC541" s="21"/>
    </row>
    <row r="542" spans="1:29" s="15" customFormat="1" x14ac:dyDescent="0.25">
      <c r="A542" s="14"/>
      <c r="B542" s="21"/>
      <c r="C542" s="14"/>
      <c r="D542" s="13"/>
      <c r="E542" s="13"/>
      <c r="F542" s="13"/>
      <c r="G542" s="13"/>
      <c r="H542" s="13"/>
      <c r="I542" s="14"/>
      <c r="J542" s="14"/>
      <c r="K542" s="17"/>
      <c r="L542" s="14"/>
      <c r="N542" s="21"/>
      <c r="O542" s="21"/>
      <c r="P542" s="21"/>
      <c r="Q542" s="21"/>
      <c r="R542" s="21"/>
      <c r="S542" s="21"/>
      <c r="T542" s="21"/>
      <c r="U542" s="21"/>
      <c r="V542" s="14"/>
      <c r="W542" s="14"/>
      <c r="X542" s="21"/>
      <c r="Y542" s="21"/>
      <c r="Z542" s="21"/>
      <c r="AA542" s="21"/>
      <c r="AB542" s="21"/>
      <c r="AC542" s="21"/>
    </row>
    <row r="543" spans="1:29" s="15" customFormat="1" x14ac:dyDescent="0.25">
      <c r="A543" s="14"/>
      <c r="B543" s="21"/>
      <c r="C543" s="14"/>
      <c r="D543" s="13"/>
      <c r="E543" s="13"/>
      <c r="F543" s="13"/>
      <c r="G543" s="13"/>
      <c r="H543" s="13"/>
      <c r="I543" s="14"/>
      <c r="J543" s="14"/>
      <c r="K543" s="17"/>
      <c r="L543" s="14"/>
      <c r="N543" s="21"/>
      <c r="O543" s="21"/>
      <c r="P543" s="21"/>
      <c r="Q543" s="21"/>
      <c r="R543" s="21"/>
      <c r="S543" s="21"/>
      <c r="T543" s="21"/>
      <c r="U543" s="21"/>
      <c r="V543" s="14"/>
      <c r="W543" s="14"/>
      <c r="X543" s="21"/>
      <c r="Y543" s="21"/>
      <c r="Z543" s="21"/>
      <c r="AA543" s="21"/>
      <c r="AB543" s="21"/>
      <c r="AC543" s="21"/>
    </row>
    <row r="544" spans="1:29" s="15" customFormat="1" x14ac:dyDescent="0.25">
      <c r="A544" s="14"/>
      <c r="B544" s="21"/>
      <c r="C544" s="14"/>
      <c r="D544" s="13"/>
      <c r="E544" s="13"/>
      <c r="F544" s="13"/>
      <c r="G544" s="13"/>
      <c r="H544" s="13"/>
      <c r="I544" s="14"/>
      <c r="J544" s="14"/>
      <c r="K544" s="17"/>
      <c r="L544" s="14"/>
      <c r="N544" s="21"/>
      <c r="O544" s="21"/>
      <c r="P544" s="21"/>
      <c r="Q544" s="21"/>
      <c r="R544" s="21"/>
      <c r="S544" s="21"/>
      <c r="T544" s="21"/>
      <c r="U544" s="21"/>
      <c r="V544" s="14"/>
      <c r="W544" s="14"/>
      <c r="X544" s="21"/>
      <c r="Y544" s="21"/>
      <c r="Z544" s="21"/>
      <c r="AA544" s="21"/>
      <c r="AB544" s="21"/>
      <c r="AC544" s="21"/>
    </row>
    <row r="545" spans="1:29" s="15" customFormat="1" x14ac:dyDescent="0.25">
      <c r="A545" s="14"/>
      <c r="B545" s="21"/>
      <c r="C545" s="14"/>
      <c r="D545" s="13"/>
      <c r="E545" s="13"/>
      <c r="F545" s="13"/>
      <c r="G545" s="13"/>
      <c r="H545" s="13"/>
      <c r="I545" s="14"/>
      <c r="J545" s="14"/>
      <c r="K545" s="17"/>
      <c r="L545" s="14"/>
      <c r="N545" s="21"/>
      <c r="O545" s="21"/>
      <c r="P545" s="21"/>
      <c r="Q545" s="21"/>
      <c r="R545" s="21"/>
      <c r="S545" s="21"/>
      <c r="T545" s="21"/>
      <c r="U545" s="21"/>
      <c r="V545" s="14"/>
      <c r="W545" s="14"/>
      <c r="X545" s="21"/>
      <c r="Y545" s="21"/>
      <c r="Z545" s="21"/>
      <c r="AA545" s="21"/>
      <c r="AB545" s="21"/>
      <c r="AC545" s="21"/>
    </row>
    <row r="546" spans="1:29" s="15" customFormat="1" x14ac:dyDescent="0.25">
      <c r="A546" s="14"/>
      <c r="B546" s="21"/>
      <c r="C546" s="14"/>
      <c r="D546" s="13"/>
      <c r="E546" s="13"/>
      <c r="F546" s="13"/>
      <c r="G546" s="13"/>
      <c r="H546" s="13"/>
      <c r="I546" s="14"/>
      <c r="J546" s="14"/>
      <c r="K546" s="17"/>
      <c r="L546" s="14"/>
      <c r="N546" s="21"/>
      <c r="O546" s="21"/>
      <c r="P546" s="21"/>
      <c r="Q546" s="21"/>
      <c r="R546" s="21"/>
      <c r="S546" s="21"/>
      <c r="T546" s="21"/>
      <c r="U546" s="21"/>
      <c r="V546" s="14"/>
      <c r="W546" s="14"/>
      <c r="X546" s="21"/>
      <c r="Y546" s="21"/>
      <c r="Z546" s="21"/>
      <c r="AA546" s="21"/>
      <c r="AB546" s="21"/>
      <c r="AC546" s="21"/>
    </row>
    <row r="547" spans="1:29" s="15" customFormat="1" x14ac:dyDescent="0.25">
      <c r="A547" s="14"/>
      <c r="B547" s="21"/>
      <c r="C547" s="14"/>
      <c r="D547" s="13"/>
      <c r="E547" s="13"/>
      <c r="F547" s="13"/>
      <c r="G547" s="13"/>
      <c r="H547" s="13"/>
      <c r="I547" s="14"/>
      <c r="J547" s="14"/>
      <c r="K547" s="17"/>
      <c r="L547" s="14"/>
      <c r="N547" s="21"/>
      <c r="O547" s="21"/>
      <c r="P547" s="21"/>
      <c r="Q547" s="21"/>
      <c r="R547" s="21"/>
      <c r="S547" s="21"/>
      <c r="T547" s="21"/>
      <c r="U547" s="21"/>
      <c r="V547" s="14"/>
      <c r="W547" s="14"/>
      <c r="X547" s="21"/>
      <c r="Y547" s="21"/>
      <c r="Z547" s="21"/>
      <c r="AA547" s="21"/>
      <c r="AB547" s="21"/>
      <c r="AC547" s="21"/>
    </row>
    <row r="548" spans="1:29" s="15" customFormat="1" x14ac:dyDescent="0.25">
      <c r="A548" s="14"/>
      <c r="B548" s="21"/>
      <c r="C548" s="14"/>
      <c r="D548" s="13"/>
      <c r="E548" s="13"/>
      <c r="F548" s="13"/>
      <c r="G548" s="13"/>
      <c r="H548" s="13"/>
      <c r="I548" s="14"/>
      <c r="J548" s="14"/>
      <c r="K548" s="17"/>
      <c r="L548" s="14"/>
      <c r="N548" s="21"/>
      <c r="O548" s="21"/>
      <c r="P548" s="21"/>
      <c r="Q548" s="21"/>
      <c r="R548" s="21"/>
      <c r="S548" s="21"/>
      <c r="T548" s="21"/>
      <c r="U548" s="21"/>
      <c r="V548" s="14"/>
      <c r="W548" s="14"/>
      <c r="X548" s="21"/>
      <c r="Y548" s="21"/>
      <c r="Z548" s="21"/>
      <c r="AA548" s="21"/>
      <c r="AB548" s="21"/>
      <c r="AC548" s="21"/>
    </row>
    <row r="549" spans="1:29" s="15" customFormat="1" x14ac:dyDescent="0.25">
      <c r="A549" s="14"/>
      <c r="B549" s="21"/>
      <c r="C549" s="14"/>
      <c r="D549" s="13"/>
      <c r="E549" s="13"/>
      <c r="F549" s="13"/>
      <c r="G549" s="13"/>
      <c r="H549" s="13"/>
      <c r="I549" s="14"/>
      <c r="J549" s="14"/>
      <c r="K549" s="17"/>
      <c r="L549" s="14"/>
      <c r="N549" s="21"/>
      <c r="O549" s="21"/>
      <c r="P549" s="21"/>
      <c r="Q549" s="21"/>
      <c r="R549" s="21"/>
      <c r="S549" s="21"/>
      <c r="T549" s="21"/>
      <c r="U549" s="21"/>
      <c r="V549" s="14"/>
      <c r="W549" s="14"/>
      <c r="X549" s="21"/>
      <c r="Y549" s="21"/>
      <c r="Z549" s="21"/>
      <c r="AA549" s="21"/>
      <c r="AB549" s="21"/>
      <c r="AC549" s="21"/>
    </row>
    <row r="550" spans="1:29" s="15" customFormat="1" x14ac:dyDescent="0.25">
      <c r="A550" s="14"/>
      <c r="B550" s="21"/>
      <c r="C550" s="14"/>
      <c r="D550" s="13"/>
      <c r="E550" s="13"/>
      <c r="F550" s="13"/>
      <c r="G550" s="13"/>
      <c r="H550" s="13"/>
      <c r="I550" s="14"/>
      <c r="J550" s="14"/>
      <c r="K550" s="17"/>
      <c r="L550" s="14"/>
      <c r="N550" s="21"/>
      <c r="O550" s="21"/>
      <c r="P550" s="21"/>
      <c r="Q550" s="21"/>
      <c r="R550" s="21"/>
      <c r="S550" s="21"/>
      <c r="T550" s="21"/>
      <c r="U550" s="21"/>
      <c r="V550" s="14"/>
      <c r="W550" s="14"/>
      <c r="X550" s="21"/>
      <c r="Y550" s="21"/>
      <c r="Z550" s="21"/>
      <c r="AA550" s="21"/>
      <c r="AB550" s="21"/>
      <c r="AC550" s="21"/>
    </row>
    <row r="551" spans="1:29" s="15" customFormat="1" x14ac:dyDescent="0.25">
      <c r="A551" s="14"/>
      <c r="B551" s="21"/>
      <c r="C551" s="14"/>
      <c r="D551" s="13"/>
      <c r="E551" s="13"/>
      <c r="F551" s="13"/>
      <c r="G551" s="13"/>
      <c r="H551" s="13"/>
      <c r="I551" s="14"/>
      <c r="J551" s="14"/>
      <c r="K551" s="17"/>
      <c r="L551" s="14"/>
      <c r="N551" s="21"/>
      <c r="O551" s="21"/>
      <c r="P551" s="21"/>
      <c r="Q551" s="21"/>
      <c r="R551" s="21"/>
      <c r="S551" s="21"/>
      <c r="T551" s="21"/>
      <c r="U551" s="21"/>
      <c r="V551" s="14"/>
      <c r="W551" s="14"/>
      <c r="X551" s="21"/>
      <c r="Y551" s="21"/>
      <c r="Z551" s="21"/>
      <c r="AA551" s="21"/>
      <c r="AB551" s="21"/>
      <c r="AC551" s="21"/>
    </row>
    <row r="552" spans="1:29" s="15" customFormat="1" x14ac:dyDescent="0.25">
      <c r="A552" s="14"/>
      <c r="B552" s="21"/>
      <c r="C552" s="14"/>
      <c r="D552" s="13"/>
      <c r="E552" s="13"/>
      <c r="F552" s="13"/>
      <c r="G552" s="13"/>
      <c r="H552" s="13"/>
      <c r="I552" s="14"/>
      <c r="J552" s="14"/>
      <c r="K552" s="17"/>
      <c r="L552" s="14"/>
      <c r="N552" s="21"/>
      <c r="O552" s="21"/>
      <c r="P552" s="21"/>
      <c r="Q552" s="21"/>
      <c r="R552" s="21"/>
      <c r="S552" s="21"/>
      <c r="T552" s="21"/>
      <c r="U552" s="21"/>
      <c r="V552" s="14"/>
      <c r="W552" s="14"/>
      <c r="X552" s="21"/>
      <c r="Y552" s="21"/>
      <c r="Z552" s="21"/>
      <c r="AA552" s="21"/>
      <c r="AB552" s="21"/>
      <c r="AC552" s="21"/>
    </row>
    <row r="553" spans="1:29" s="15" customFormat="1" x14ac:dyDescent="0.25">
      <c r="A553" s="14"/>
      <c r="B553" s="21"/>
      <c r="C553" s="14"/>
      <c r="D553" s="13"/>
      <c r="E553" s="13"/>
      <c r="F553" s="13"/>
      <c r="G553" s="13"/>
      <c r="H553" s="13"/>
      <c r="I553" s="14"/>
      <c r="J553" s="14"/>
      <c r="K553" s="17"/>
      <c r="L553" s="14"/>
      <c r="N553" s="21"/>
      <c r="O553" s="21"/>
      <c r="P553" s="21"/>
      <c r="Q553" s="21"/>
      <c r="R553" s="21"/>
      <c r="S553" s="21"/>
      <c r="T553" s="21"/>
      <c r="U553" s="21"/>
      <c r="V553" s="14"/>
      <c r="W553" s="14"/>
      <c r="X553" s="21"/>
      <c r="Y553" s="21"/>
      <c r="Z553" s="21"/>
      <c r="AA553" s="21"/>
      <c r="AB553" s="21"/>
      <c r="AC553" s="21"/>
    </row>
    <row r="554" spans="1:29" s="15" customFormat="1" x14ac:dyDescent="0.25">
      <c r="A554" s="14"/>
      <c r="B554" s="21"/>
      <c r="C554" s="14"/>
      <c r="D554" s="13"/>
      <c r="E554" s="13"/>
      <c r="F554" s="13"/>
      <c r="G554" s="13"/>
      <c r="H554" s="13"/>
      <c r="I554" s="14"/>
      <c r="J554" s="14"/>
      <c r="K554" s="17"/>
      <c r="L554" s="14"/>
      <c r="N554" s="21"/>
      <c r="O554" s="21"/>
      <c r="P554" s="21"/>
      <c r="Q554" s="21"/>
      <c r="R554" s="21"/>
      <c r="S554" s="21"/>
      <c r="T554" s="21"/>
      <c r="U554" s="21"/>
      <c r="V554" s="14"/>
      <c r="W554" s="14"/>
      <c r="X554" s="21"/>
      <c r="Y554" s="21"/>
      <c r="Z554" s="21"/>
      <c r="AA554" s="21"/>
      <c r="AB554" s="21"/>
      <c r="AC554" s="21"/>
    </row>
    <row r="555" spans="1:29" s="15" customFormat="1" x14ac:dyDescent="0.25">
      <c r="A555" s="14"/>
      <c r="B555" s="21"/>
      <c r="C555" s="14"/>
      <c r="D555" s="13"/>
      <c r="E555" s="13"/>
      <c r="F555" s="13"/>
      <c r="G555" s="13"/>
      <c r="H555" s="13"/>
      <c r="I555" s="14"/>
      <c r="J555" s="14"/>
      <c r="K555" s="17"/>
      <c r="L555" s="14"/>
      <c r="N555" s="21"/>
      <c r="O555" s="21"/>
      <c r="P555" s="21"/>
      <c r="Q555" s="21"/>
      <c r="R555" s="21"/>
      <c r="S555" s="21"/>
      <c r="T555" s="21"/>
      <c r="U555" s="21"/>
      <c r="V555" s="14"/>
      <c r="W555" s="14"/>
      <c r="X555" s="21"/>
      <c r="Y555" s="21"/>
      <c r="Z555" s="21"/>
      <c r="AA555" s="21"/>
      <c r="AB555" s="21"/>
      <c r="AC555" s="21"/>
    </row>
    <row r="556" spans="1:29" s="15" customFormat="1" x14ac:dyDescent="0.25">
      <c r="A556" s="14"/>
      <c r="B556" s="21"/>
      <c r="C556" s="14"/>
      <c r="D556" s="13"/>
      <c r="E556" s="13"/>
      <c r="F556" s="13"/>
      <c r="G556" s="13"/>
      <c r="H556" s="13"/>
      <c r="I556" s="14"/>
      <c r="J556" s="14"/>
      <c r="K556" s="17"/>
      <c r="L556" s="14"/>
      <c r="N556" s="21"/>
      <c r="O556" s="21"/>
      <c r="P556" s="21"/>
      <c r="Q556" s="21"/>
      <c r="R556" s="21"/>
      <c r="S556" s="21"/>
      <c r="T556" s="21"/>
      <c r="U556" s="21"/>
      <c r="V556" s="14"/>
      <c r="W556" s="14"/>
      <c r="X556" s="21"/>
      <c r="Y556" s="21"/>
      <c r="Z556" s="21"/>
      <c r="AA556" s="21"/>
      <c r="AB556" s="21"/>
      <c r="AC556" s="21"/>
    </row>
    <row r="557" spans="1:29" s="15" customFormat="1" x14ac:dyDescent="0.25">
      <c r="A557" s="14"/>
      <c r="B557" s="21"/>
      <c r="C557" s="14"/>
      <c r="D557" s="13"/>
      <c r="E557" s="13"/>
      <c r="F557" s="13"/>
      <c r="G557" s="13"/>
      <c r="H557" s="13"/>
      <c r="I557" s="14"/>
      <c r="J557" s="14"/>
      <c r="K557" s="17"/>
      <c r="L557" s="14"/>
      <c r="N557" s="21"/>
      <c r="O557" s="21"/>
      <c r="P557" s="21"/>
      <c r="Q557" s="21"/>
      <c r="R557" s="21"/>
      <c r="S557" s="21"/>
      <c r="T557" s="21"/>
      <c r="U557" s="21"/>
      <c r="V557" s="14"/>
      <c r="W557" s="14"/>
      <c r="X557" s="21"/>
      <c r="Y557" s="21"/>
      <c r="Z557" s="21"/>
      <c r="AA557" s="21"/>
      <c r="AB557" s="21"/>
      <c r="AC557" s="21"/>
    </row>
    <row r="558" spans="1:29" s="15" customFormat="1" x14ac:dyDescent="0.25">
      <c r="A558" s="14"/>
      <c r="B558" s="21"/>
      <c r="C558" s="14"/>
      <c r="D558" s="13"/>
      <c r="E558" s="13"/>
      <c r="F558" s="13"/>
      <c r="G558" s="13"/>
      <c r="H558" s="13"/>
      <c r="I558" s="14"/>
      <c r="J558" s="14"/>
      <c r="K558" s="17"/>
      <c r="L558" s="14"/>
      <c r="N558" s="21"/>
      <c r="O558" s="21"/>
      <c r="P558" s="21"/>
      <c r="Q558" s="21"/>
      <c r="R558" s="21"/>
      <c r="S558" s="21"/>
      <c r="T558" s="21"/>
      <c r="U558" s="21"/>
      <c r="V558" s="14"/>
      <c r="W558" s="14"/>
      <c r="X558" s="21"/>
      <c r="Y558" s="21"/>
      <c r="Z558" s="21"/>
      <c r="AA558" s="21"/>
      <c r="AB558" s="21"/>
      <c r="AC558" s="21"/>
    </row>
    <row r="559" spans="1:29" s="15" customFormat="1" x14ac:dyDescent="0.25">
      <c r="A559" s="14"/>
      <c r="B559" s="21"/>
      <c r="C559" s="14"/>
      <c r="D559" s="13"/>
      <c r="E559" s="13"/>
      <c r="F559" s="13"/>
      <c r="G559" s="13"/>
      <c r="H559" s="13"/>
      <c r="I559" s="14"/>
      <c r="J559" s="14"/>
      <c r="K559" s="17"/>
      <c r="L559" s="14"/>
      <c r="N559" s="21"/>
      <c r="O559" s="21"/>
      <c r="P559" s="21"/>
      <c r="Q559" s="21"/>
      <c r="R559" s="21"/>
      <c r="S559" s="21"/>
      <c r="T559" s="21"/>
      <c r="U559" s="21"/>
      <c r="V559" s="14"/>
      <c r="W559" s="14"/>
      <c r="X559" s="21"/>
      <c r="Y559" s="21"/>
      <c r="Z559" s="21"/>
      <c r="AA559" s="21"/>
      <c r="AB559" s="21"/>
      <c r="AC559" s="21"/>
    </row>
    <row r="560" spans="1:29" s="15" customFormat="1" x14ac:dyDescent="0.25">
      <c r="A560" s="14"/>
      <c r="B560" s="21"/>
      <c r="C560" s="14"/>
      <c r="D560" s="13"/>
      <c r="E560" s="13"/>
      <c r="F560" s="13"/>
      <c r="G560" s="13"/>
      <c r="H560" s="13"/>
      <c r="I560" s="14"/>
      <c r="J560" s="14"/>
      <c r="K560" s="17"/>
      <c r="L560" s="14"/>
      <c r="N560" s="21"/>
      <c r="O560" s="21"/>
      <c r="P560" s="21"/>
      <c r="Q560" s="21"/>
      <c r="R560" s="21"/>
      <c r="S560" s="21"/>
      <c r="T560" s="21"/>
      <c r="U560" s="21"/>
      <c r="V560" s="14"/>
      <c r="W560" s="14"/>
      <c r="X560" s="21"/>
      <c r="Y560" s="21"/>
      <c r="Z560" s="21"/>
      <c r="AA560" s="21"/>
      <c r="AB560" s="21"/>
      <c r="AC560" s="21"/>
    </row>
    <row r="561" spans="1:29" s="15" customFormat="1" x14ac:dyDescent="0.25">
      <c r="A561" s="14"/>
      <c r="B561" s="21"/>
      <c r="C561" s="14"/>
      <c r="D561" s="13"/>
      <c r="E561" s="13"/>
      <c r="F561" s="13"/>
      <c r="G561" s="13"/>
      <c r="H561" s="13"/>
      <c r="I561" s="14"/>
      <c r="J561" s="14"/>
      <c r="K561" s="17"/>
      <c r="L561" s="14"/>
      <c r="N561" s="21"/>
      <c r="O561" s="21"/>
      <c r="P561" s="21"/>
      <c r="Q561" s="21"/>
      <c r="R561" s="21"/>
      <c r="S561" s="21"/>
      <c r="T561" s="21"/>
      <c r="U561" s="21"/>
      <c r="V561" s="14"/>
      <c r="W561" s="14"/>
      <c r="X561" s="21"/>
      <c r="Y561" s="21"/>
      <c r="Z561" s="21"/>
      <c r="AA561" s="21"/>
      <c r="AB561" s="21"/>
      <c r="AC561" s="21"/>
    </row>
    <row r="562" spans="1:29" s="15" customFormat="1" x14ac:dyDescent="0.25">
      <c r="A562" s="14"/>
      <c r="B562" s="21"/>
      <c r="C562" s="14"/>
      <c r="D562" s="13"/>
      <c r="E562" s="13"/>
      <c r="F562" s="13"/>
      <c r="G562" s="13"/>
      <c r="H562" s="13"/>
      <c r="I562" s="14"/>
      <c r="J562" s="14"/>
      <c r="K562" s="17"/>
      <c r="L562" s="14"/>
      <c r="N562" s="21"/>
      <c r="O562" s="21"/>
      <c r="P562" s="21"/>
      <c r="Q562" s="21"/>
      <c r="R562" s="21"/>
      <c r="S562" s="21"/>
      <c r="T562" s="21"/>
      <c r="U562" s="21"/>
      <c r="V562" s="14"/>
      <c r="W562" s="14"/>
      <c r="X562" s="21"/>
      <c r="Y562" s="21"/>
      <c r="Z562" s="21"/>
      <c r="AA562" s="21"/>
      <c r="AB562" s="21"/>
      <c r="AC562" s="21"/>
    </row>
    <row r="563" spans="1:29" s="15" customFormat="1" x14ac:dyDescent="0.25">
      <c r="A563" s="14"/>
      <c r="B563" s="21"/>
      <c r="C563" s="14"/>
      <c r="D563" s="13"/>
      <c r="E563" s="13"/>
      <c r="F563" s="13"/>
      <c r="G563" s="13"/>
      <c r="H563" s="13"/>
      <c r="I563" s="14"/>
      <c r="J563" s="14"/>
      <c r="K563" s="17"/>
      <c r="L563" s="14"/>
      <c r="N563" s="21"/>
      <c r="O563" s="21"/>
      <c r="P563" s="21"/>
      <c r="Q563" s="21"/>
      <c r="R563" s="21"/>
      <c r="S563" s="21"/>
      <c r="T563" s="21"/>
      <c r="U563" s="21"/>
      <c r="V563" s="14"/>
      <c r="W563" s="14"/>
      <c r="X563" s="21"/>
      <c r="Y563" s="21"/>
      <c r="Z563" s="21"/>
      <c r="AA563" s="21"/>
      <c r="AB563" s="21"/>
      <c r="AC563" s="21"/>
    </row>
    <row r="564" spans="1:29" s="15" customFormat="1" x14ac:dyDescent="0.25">
      <c r="A564" s="14"/>
      <c r="B564" s="21"/>
      <c r="C564" s="14"/>
      <c r="D564" s="13"/>
      <c r="E564" s="13"/>
      <c r="F564" s="13"/>
      <c r="G564" s="13"/>
      <c r="H564" s="13"/>
      <c r="I564" s="14"/>
      <c r="J564" s="14"/>
      <c r="K564" s="17"/>
      <c r="L564" s="14"/>
      <c r="N564" s="21"/>
      <c r="O564" s="21"/>
      <c r="P564" s="21"/>
      <c r="Q564" s="21"/>
      <c r="R564" s="21"/>
      <c r="S564" s="21"/>
      <c r="T564" s="21"/>
      <c r="U564" s="21"/>
      <c r="V564" s="14"/>
      <c r="W564" s="14"/>
      <c r="X564" s="21"/>
      <c r="Y564" s="21"/>
      <c r="Z564" s="21"/>
      <c r="AA564" s="21"/>
      <c r="AB564" s="21"/>
      <c r="AC564" s="21"/>
    </row>
    <row r="565" spans="1:29" s="15" customFormat="1" x14ac:dyDescent="0.25">
      <c r="A565" s="14"/>
      <c r="B565" s="21"/>
      <c r="C565" s="14"/>
      <c r="D565" s="13"/>
      <c r="E565" s="13"/>
      <c r="F565" s="13"/>
      <c r="G565" s="13"/>
      <c r="H565" s="13"/>
      <c r="I565" s="14"/>
      <c r="J565" s="14"/>
      <c r="K565" s="17"/>
      <c r="L565" s="14"/>
      <c r="N565" s="21"/>
      <c r="O565" s="21"/>
      <c r="P565" s="21"/>
      <c r="Q565" s="21"/>
      <c r="R565" s="21"/>
      <c r="S565" s="21"/>
      <c r="T565" s="21"/>
      <c r="U565" s="21"/>
      <c r="V565" s="14"/>
      <c r="W565" s="14"/>
      <c r="X565" s="21"/>
      <c r="Y565" s="21"/>
      <c r="Z565" s="21"/>
      <c r="AA565" s="21"/>
      <c r="AB565" s="21"/>
      <c r="AC565" s="21"/>
    </row>
    <row r="566" spans="1:29" s="15" customFormat="1" x14ac:dyDescent="0.25">
      <c r="A566" s="14"/>
      <c r="B566" s="21"/>
      <c r="C566" s="14"/>
      <c r="D566" s="13"/>
      <c r="E566" s="13"/>
      <c r="F566" s="13"/>
      <c r="G566" s="13"/>
      <c r="H566" s="13"/>
      <c r="I566" s="14"/>
      <c r="J566" s="14"/>
      <c r="K566" s="17"/>
      <c r="L566" s="14"/>
      <c r="N566" s="21"/>
      <c r="O566" s="21"/>
      <c r="P566" s="21"/>
      <c r="Q566" s="21"/>
      <c r="R566" s="21"/>
      <c r="S566" s="21"/>
      <c r="T566" s="21"/>
      <c r="U566" s="21"/>
      <c r="V566" s="14"/>
      <c r="W566" s="14"/>
      <c r="X566" s="21"/>
      <c r="Y566" s="21"/>
      <c r="Z566" s="21"/>
      <c r="AA566" s="21"/>
      <c r="AB566" s="21"/>
      <c r="AC566" s="21"/>
    </row>
    <row r="567" spans="1:29" s="15" customFormat="1" x14ac:dyDescent="0.25">
      <c r="A567" s="14"/>
      <c r="B567" s="21"/>
      <c r="C567" s="14"/>
      <c r="D567" s="13"/>
      <c r="E567" s="13"/>
      <c r="F567" s="13"/>
      <c r="G567" s="13"/>
      <c r="H567" s="13"/>
      <c r="I567" s="14"/>
      <c r="J567" s="14"/>
      <c r="K567" s="17"/>
      <c r="L567" s="14"/>
      <c r="N567" s="21"/>
      <c r="O567" s="21"/>
      <c r="P567" s="21"/>
      <c r="Q567" s="21"/>
      <c r="R567" s="21"/>
      <c r="S567" s="21"/>
      <c r="T567" s="21"/>
      <c r="U567" s="21"/>
      <c r="V567" s="14"/>
      <c r="W567" s="14"/>
      <c r="X567" s="21"/>
      <c r="Y567" s="21"/>
      <c r="Z567" s="21"/>
      <c r="AA567" s="21"/>
      <c r="AB567" s="21"/>
      <c r="AC567" s="21"/>
    </row>
    <row r="568" spans="1:29" s="15" customFormat="1" x14ac:dyDescent="0.25">
      <c r="A568" s="14"/>
      <c r="B568" s="21"/>
      <c r="C568" s="14"/>
      <c r="D568" s="13"/>
      <c r="E568" s="13"/>
      <c r="F568" s="13"/>
      <c r="G568" s="13"/>
      <c r="H568" s="13"/>
      <c r="I568" s="14"/>
      <c r="J568" s="14"/>
      <c r="K568" s="17"/>
      <c r="L568" s="14"/>
      <c r="N568" s="21"/>
      <c r="O568" s="21"/>
      <c r="P568" s="21"/>
      <c r="Q568" s="21"/>
      <c r="R568" s="21"/>
      <c r="S568" s="21"/>
      <c r="T568" s="21"/>
      <c r="U568" s="21"/>
      <c r="V568" s="14"/>
      <c r="W568" s="14"/>
      <c r="X568" s="21"/>
      <c r="Y568" s="21"/>
      <c r="Z568" s="21"/>
      <c r="AA568" s="21"/>
      <c r="AB568" s="21"/>
      <c r="AC568" s="21"/>
    </row>
    <row r="569" spans="1:29" s="15" customFormat="1" x14ac:dyDescent="0.25">
      <c r="A569" s="14"/>
      <c r="B569" s="21"/>
      <c r="C569" s="14"/>
      <c r="D569" s="13"/>
      <c r="E569" s="13"/>
      <c r="F569" s="13"/>
      <c r="G569" s="13"/>
      <c r="H569" s="13"/>
      <c r="I569" s="14"/>
      <c r="J569" s="14"/>
      <c r="K569" s="17"/>
      <c r="L569" s="14"/>
      <c r="N569" s="21"/>
      <c r="O569" s="21"/>
      <c r="P569" s="21"/>
      <c r="Q569" s="21"/>
      <c r="R569" s="21"/>
      <c r="S569" s="21"/>
      <c r="T569" s="21"/>
      <c r="U569" s="21"/>
      <c r="V569" s="14"/>
      <c r="W569" s="14"/>
      <c r="X569" s="21"/>
      <c r="Y569" s="21"/>
      <c r="Z569" s="21"/>
      <c r="AA569" s="21"/>
      <c r="AB569" s="21"/>
      <c r="AC569" s="21"/>
    </row>
    <row r="570" spans="1:29" s="15" customFormat="1" x14ac:dyDescent="0.25">
      <c r="A570" s="14"/>
      <c r="B570" s="21"/>
      <c r="C570" s="14"/>
      <c r="D570" s="13"/>
      <c r="E570" s="13"/>
      <c r="F570" s="13"/>
      <c r="G570" s="13"/>
      <c r="H570" s="13"/>
      <c r="I570" s="14"/>
      <c r="J570" s="14"/>
      <c r="K570" s="17"/>
      <c r="L570" s="14"/>
      <c r="N570" s="21"/>
      <c r="O570" s="21"/>
      <c r="P570" s="21"/>
      <c r="Q570" s="21"/>
      <c r="R570" s="21"/>
      <c r="S570" s="21"/>
      <c r="T570" s="21"/>
      <c r="U570" s="21"/>
      <c r="V570" s="14"/>
      <c r="W570" s="14"/>
      <c r="X570" s="21"/>
      <c r="Y570" s="21"/>
      <c r="Z570" s="21"/>
      <c r="AA570" s="21"/>
      <c r="AB570" s="21"/>
      <c r="AC570" s="21"/>
    </row>
    <row r="571" spans="1:29" s="15" customFormat="1" x14ac:dyDescent="0.25">
      <c r="A571" s="14"/>
      <c r="B571" s="21"/>
      <c r="C571" s="14"/>
      <c r="D571" s="13"/>
      <c r="E571" s="13"/>
      <c r="F571" s="13"/>
      <c r="G571" s="13"/>
      <c r="H571" s="13"/>
      <c r="I571" s="14"/>
      <c r="J571" s="14"/>
      <c r="K571" s="17"/>
      <c r="L571" s="14"/>
      <c r="N571" s="21"/>
      <c r="O571" s="21"/>
      <c r="P571" s="21"/>
      <c r="Q571" s="21"/>
      <c r="R571" s="21"/>
      <c r="S571" s="21"/>
      <c r="T571" s="21"/>
      <c r="U571" s="21"/>
      <c r="V571" s="14"/>
      <c r="W571" s="14"/>
      <c r="X571" s="21"/>
      <c r="Y571" s="21"/>
      <c r="Z571" s="21"/>
      <c r="AA571" s="21"/>
      <c r="AB571" s="21"/>
      <c r="AC571" s="21"/>
    </row>
    <row r="572" spans="1:29" s="15" customFormat="1" x14ac:dyDescent="0.25">
      <c r="A572" s="14"/>
      <c r="B572" s="21"/>
      <c r="C572" s="14"/>
      <c r="D572" s="13"/>
      <c r="E572" s="13"/>
      <c r="F572" s="13"/>
      <c r="G572" s="13"/>
      <c r="H572" s="13"/>
      <c r="I572" s="14"/>
      <c r="J572" s="14"/>
      <c r="K572" s="17"/>
      <c r="L572" s="14"/>
      <c r="N572" s="21"/>
      <c r="O572" s="21"/>
      <c r="P572" s="21"/>
      <c r="Q572" s="21"/>
      <c r="R572" s="21"/>
      <c r="S572" s="21"/>
      <c r="T572" s="21"/>
      <c r="U572" s="21"/>
      <c r="V572" s="14"/>
      <c r="W572" s="14"/>
      <c r="X572" s="21"/>
      <c r="Y572" s="21"/>
      <c r="Z572" s="21"/>
      <c r="AA572" s="21"/>
      <c r="AB572" s="21"/>
      <c r="AC572" s="21"/>
    </row>
    <row r="573" spans="1:29" s="15" customFormat="1" x14ac:dyDescent="0.25">
      <c r="A573" s="14"/>
      <c r="B573" s="21"/>
      <c r="C573" s="14"/>
      <c r="D573" s="13"/>
      <c r="E573" s="13"/>
      <c r="F573" s="13"/>
      <c r="G573" s="13"/>
      <c r="H573" s="13"/>
      <c r="I573" s="14"/>
      <c r="J573" s="14"/>
      <c r="K573" s="17"/>
      <c r="L573" s="14"/>
      <c r="N573" s="21"/>
      <c r="O573" s="21"/>
      <c r="P573" s="21"/>
      <c r="Q573" s="21"/>
      <c r="R573" s="21"/>
      <c r="S573" s="21"/>
      <c r="T573" s="21"/>
      <c r="U573" s="21"/>
      <c r="V573" s="14"/>
      <c r="W573" s="14"/>
      <c r="X573" s="21"/>
      <c r="Y573" s="21"/>
      <c r="Z573" s="21"/>
      <c r="AA573" s="21"/>
      <c r="AB573" s="21"/>
      <c r="AC573" s="21"/>
    </row>
    <row r="574" spans="1:29" s="15" customFormat="1" x14ac:dyDescent="0.25">
      <c r="A574" s="14"/>
      <c r="B574" s="21"/>
      <c r="C574" s="14"/>
      <c r="D574" s="13"/>
      <c r="E574" s="13"/>
      <c r="F574" s="13"/>
      <c r="G574" s="13"/>
      <c r="H574" s="13"/>
      <c r="I574" s="14"/>
      <c r="J574" s="14"/>
      <c r="K574" s="17"/>
      <c r="L574" s="14"/>
      <c r="N574" s="21"/>
      <c r="O574" s="21"/>
      <c r="P574" s="21"/>
      <c r="Q574" s="21"/>
      <c r="R574" s="21"/>
      <c r="S574" s="21"/>
      <c r="T574" s="21"/>
      <c r="U574" s="21"/>
      <c r="V574" s="14"/>
      <c r="W574" s="14"/>
      <c r="X574" s="21"/>
      <c r="Y574" s="21"/>
      <c r="Z574" s="21"/>
      <c r="AA574" s="21"/>
      <c r="AB574" s="21"/>
      <c r="AC574" s="21"/>
    </row>
    <row r="575" spans="1:29" s="15" customFormat="1" x14ac:dyDescent="0.25">
      <c r="A575" s="14"/>
      <c r="B575" s="21"/>
      <c r="C575" s="14"/>
      <c r="D575" s="13"/>
      <c r="E575" s="13"/>
      <c r="F575" s="13"/>
      <c r="G575" s="13"/>
      <c r="H575" s="13"/>
      <c r="I575" s="14"/>
      <c r="J575" s="14"/>
      <c r="K575" s="17"/>
      <c r="L575" s="14"/>
      <c r="N575" s="21"/>
      <c r="O575" s="21"/>
      <c r="P575" s="21"/>
      <c r="Q575" s="21"/>
      <c r="R575" s="21"/>
      <c r="S575" s="21"/>
      <c r="T575" s="21"/>
      <c r="U575" s="21"/>
      <c r="V575" s="14"/>
      <c r="W575" s="14"/>
      <c r="X575" s="21"/>
      <c r="Y575" s="21"/>
      <c r="Z575" s="21"/>
      <c r="AA575" s="21"/>
      <c r="AB575" s="21"/>
      <c r="AC575" s="21"/>
    </row>
    <row r="576" spans="1:29" s="15" customFormat="1" x14ac:dyDescent="0.25">
      <c r="A576" s="14"/>
      <c r="B576" s="21"/>
      <c r="C576" s="14"/>
      <c r="D576" s="13"/>
      <c r="E576" s="13"/>
      <c r="F576" s="13"/>
      <c r="G576" s="13"/>
      <c r="H576" s="13"/>
      <c r="I576" s="14"/>
      <c r="J576" s="14"/>
      <c r="K576" s="17"/>
      <c r="L576" s="14"/>
      <c r="N576" s="21"/>
      <c r="O576" s="21"/>
      <c r="P576" s="21"/>
      <c r="Q576" s="21"/>
      <c r="R576" s="21"/>
      <c r="S576" s="21"/>
      <c r="T576" s="21"/>
      <c r="U576" s="21"/>
      <c r="V576" s="14"/>
      <c r="W576" s="14"/>
      <c r="X576" s="21"/>
      <c r="Y576" s="21"/>
      <c r="Z576" s="21"/>
      <c r="AA576" s="21"/>
      <c r="AB576" s="21"/>
      <c r="AC576" s="21"/>
    </row>
    <row r="577" spans="1:29" s="15" customFormat="1" x14ac:dyDescent="0.25">
      <c r="A577" s="14"/>
      <c r="B577" s="21"/>
      <c r="C577" s="14"/>
      <c r="D577" s="13"/>
      <c r="E577" s="13"/>
      <c r="F577" s="13"/>
      <c r="G577" s="13"/>
      <c r="H577" s="13"/>
      <c r="I577" s="14"/>
      <c r="J577" s="14"/>
      <c r="K577" s="17"/>
      <c r="L577" s="14"/>
      <c r="N577" s="21"/>
      <c r="O577" s="21"/>
      <c r="P577" s="21"/>
      <c r="Q577" s="21"/>
      <c r="R577" s="21"/>
      <c r="S577" s="21"/>
      <c r="T577" s="21"/>
      <c r="U577" s="21"/>
      <c r="V577" s="14"/>
      <c r="W577" s="14"/>
      <c r="X577" s="21"/>
      <c r="Y577" s="21"/>
      <c r="Z577" s="21"/>
      <c r="AA577" s="21"/>
      <c r="AB577" s="21"/>
      <c r="AC577" s="21"/>
    </row>
    <row r="578" spans="1:29" s="15" customFormat="1" x14ac:dyDescent="0.25">
      <c r="A578" s="14"/>
      <c r="B578" s="21"/>
      <c r="C578" s="14"/>
      <c r="D578" s="13"/>
      <c r="E578" s="13"/>
      <c r="F578" s="13"/>
      <c r="G578" s="13"/>
      <c r="H578" s="13"/>
      <c r="I578" s="14"/>
      <c r="J578" s="14"/>
      <c r="K578" s="17"/>
      <c r="L578" s="14"/>
      <c r="N578" s="21"/>
      <c r="O578" s="21"/>
      <c r="P578" s="21"/>
      <c r="Q578" s="21"/>
      <c r="R578" s="21"/>
      <c r="S578" s="21"/>
      <c r="T578" s="21"/>
      <c r="U578" s="21"/>
      <c r="V578" s="14"/>
      <c r="W578" s="14"/>
      <c r="X578" s="21"/>
      <c r="Y578" s="21"/>
      <c r="Z578" s="21"/>
      <c r="AA578" s="21"/>
      <c r="AB578" s="21"/>
      <c r="AC578" s="21"/>
    </row>
    <row r="579" spans="1:29" s="15" customFormat="1" x14ac:dyDescent="0.25">
      <c r="A579" s="14"/>
      <c r="B579" s="21"/>
      <c r="C579" s="14"/>
      <c r="D579" s="13"/>
      <c r="E579" s="13"/>
      <c r="F579" s="13"/>
      <c r="G579" s="13"/>
      <c r="H579" s="13"/>
      <c r="I579" s="14"/>
      <c r="J579" s="14"/>
      <c r="K579" s="17"/>
      <c r="L579" s="14"/>
      <c r="N579" s="21"/>
      <c r="O579" s="21"/>
      <c r="P579" s="21"/>
      <c r="Q579" s="21"/>
      <c r="R579" s="21"/>
      <c r="S579" s="21"/>
      <c r="T579" s="21"/>
      <c r="U579" s="21"/>
      <c r="V579" s="14"/>
      <c r="W579" s="14"/>
      <c r="X579" s="21"/>
      <c r="Y579" s="21"/>
      <c r="Z579" s="21"/>
      <c r="AA579" s="21"/>
      <c r="AB579" s="21"/>
      <c r="AC579" s="21"/>
    </row>
    <row r="580" spans="1:29" s="15" customFormat="1" x14ac:dyDescent="0.25">
      <c r="A580" s="14"/>
      <c r="B580" s="21"/>
      <c r="C580" s="14"/>
      <c r="D580" s="13"/>
      <c r="E580" s="13"/>
      <c r="F580" s="13"/>
      <c r="G580" s="13"/>
      <c r="H580" s="13"/>
      <c r="I580" s="14"/>
      <c r="J580" s="14"/>
      <c r="K580" s="17"/>
      <c r="L580" s="14"/>
      <c r="N580" s="21"/>
      <c r="O580" s="21"/>
      <c r="P580" s="21"/>
      <c r="Q580" s="21"/>
      <c r="R580" s="21"/>
      <c r="S580" s="21"/>
      <c r="T580" s="21"/>
      <c r="U580" s="21"/>
      <c r="V580" s="14"/>
      <c r="W580" s="14"/>
      <c r="X580" s="21"/>
      <c r="Y580" s="21"/>
      <c r="Z580" s="21"/>
      <c r="AA580" s="21"/>
      <c r="AB580" s="21"/>
      <c r="AC580" s="21"/>
    </row>
    <row r="581" spans="1:29" s="15" customFormat="1" x14ac:dyDescent="0.25">
      <c r="A581" s="14"/>
      <c r="B581" s="21"/>
      <c r="C581" s="14"/>
      <c r="D581" s="13"/>
      <c r="E581" s="13"/>
      <c r="F581" s="13"/>
      <c r="G581" s="13"/>
      <c r="H581" s="13"/>
      <c r="I581" s="14"/>
      <c r="J581" s="14"/>
      <c r="K581" s="17"/>
      <c r="L581" s="14"/>
      <c r="N581" s="21"/>
      <c r="O581" s="21"/>
      <c r="P581" s="21"/>
      <c r="Q581" s="21"/>
      <c r="R581" s="21"/>
      <c r="S581" s="21"/>
      <c r="T581" s="21"/>
      <c r="U581" s="21"/>
      <c r="V581" s="14"/>
      <c r="W581" s="14"/>
      <c r="X581" s="21"/>
      <c r="Y581" s="21"/>
      <c r="Z581" s="21"/>
      <c r="AA581" s="21"/>
      <c r="AB581" s="21"/>
      <c r="AC581" s="21"/>
    </row>
    <row r="582" spans="1:29" s="15" customFormat="1" x14ac:dyDescent="0.25">
      <c r="A582" s="14"/>
      <c r="B582" s="21"/>
      <c r="C582" s="14"/>
      <c r="D582" s="13"/>
      <c r="E582" s="13"/>
      <c r="F582" s="13"/>
      <c r="G582" s="13"/>
      <c r="H582" s="13"/>
      <c r="I582" s="14"/>
      <c r="J582" s="14"/>
      <c r="K582" s="17"/>
      <c r="L582" s="14"/>
      <c r="N582" s="21"/>
      <c r="O582" s="21"/>
      <c r="P582" s="21"/>
      <c r="Q582" s="21"/>
      <c r="R582" s="21"/>
      <c r="S582" s="21"/>
      <c r="T582" s="21"/>
      <c r="U582" s="21"/>
      <c r="V582" s="14"/>
      <c r="W582" s="14"/>
      <c r="X582" s="21"/>
      <c r="Y582" s="21"/>
      <c r="Z582" s="21"/>
      <c r="AA582" s="21"/>
      <c r="AB582" s="21"/>
      <c r="AC582" s="21"/>
    </row>
    <row r="583" spans="1:29" s="15" customFormat="1" x14ac:dyDescent="0.25">
      <c r="A583" s="14"/>
      <c r="B583" s="21"/>
      <c r="C583" s="14"/>
      <c r="D583" s="13"/>
      <c r="E583" s="13"/>
      <c r="F583" s="13"/>
      <c r="G583" s="13"/>
      <c r="H583" s="13"/>
      <c r="I583" s="14"/>
      <c r="J583" s="14"/>
      <c r="K583" s="17"/>
      <c r="L583" s="14"/>
      <c r="N583" s="21"/>
      <c r="O583" s="21"/>
      <c r="P583" s="21"/>
      <c r="Q583" s="21"/>
      <c r="R583" s="21"/>
      <c r="S583" s="21"/>
      <c r="T583" s="21"/>
      <c r="U583" s="21"/>
      <c r="V583" s="14"/>
      <c r="W583" s="14"/>
      <c r="X583" s="21"/>
      <c r="Y583" s="21"/>
      <c r="Z583" s="21"/>
      <c r="AA583" s="21"/>
      <c r="AB583" s="21"/>
      <c r="AC583" s="21"/>
    </row>
    <row r="584" spans="1:29" s="15" customFormat="1" x14ac:dyDescent="0.25">
      <c r="A584" s="14"/>
      <c r="B584" s="21"/>
      <c r="C584" s="14"/>
      <c r="D584" s="13"/>
      <c r="E584" s="13"/>
      <c r="F584" s="13"/>
      <c r="G584" s="13"/>
      <c r="H584" s="13"/>
      <c r="I584" s="14"/>
      <c r="J584" s="14"/>
      <c r="K584" s="17"/>
      <c r="L584" s="14"/>
      <c r="N584" s="21"/>
      <c r="O584" s="21"/>
      <c r="P584" s="21"/>
      <c r="Q584" s="21"/>
      <c r="R584" s="21"/>
      <c r="S584" s="21"/>
      <c r="T584" s="21"/>
      <c r="U584" s="21"/>
      <c r="V584" s="14"/>
      <c r="W584" s="14"/>
      <c r="X584" s="21"/>
      <c r="Y584" s="21"/>
      <c r="Z584" s="21"/>
      <c r="AA584" s="21"/>
      <c r="AB584" s="21"/>
      <c r="AC584" s="21"/>
    </row>
    <row r="585" spans="1:29" s="15" customFormat="1" x14ac:dyDescent="0.25">
      <c r="A585" s="14"/>
      <c r="B585" s="21"/>
      <c r="C585" s="14"/>
      <c r="D585" s="13"/>
      <c r="E585" s="13"/>
      <c r="F585" s="13"/>
      <c r="G585" s="13"/>
      <c r="H585" s="13"/>
      <c r="I585" s="14"/>
      <c r="J585" s="14"/>
      <c r="K585" s="17"/>
      <c r="L585" s="14"/>
      <c r="N585" s="21"/>
      <c r="O585" s="21"/>
      <c r="P585" s="21"/>
      <c r="Q585" s="21"/>
      <c r="R585" s="21"/>
      <c r="S585" s="21"/>
      <c r="T585" s="21"/>
      <c r="U585" s="21"/>
      <c r="V585" s="14"/>
      <c r="W585" s="14"/>
      <c r="X585" s="21"/>
      <c r="Y585" s="21"/>
      <c r="Z585" s="21"/>
      <c r="AA585" s="21"/>
      <c r="AB585" s="21"/>
      <c r="AC585" s="21"/>
    </row>
    <row r="586" spans="1:29" s="15" customFormat="1" x14ac:dyDescent="0.25">
      <c r="A586" s="14"/>
      <c r="B586" s="21"/>
      <c r="C586" s="14"/>
      <c r="D586" s="13"/>
      <c r="E586" s="13"/>
      <c r="F586" s="13"/>
      <c r="G586" s="13"/>
      <c r="H586" s="13"/>
      <c r="I586" s="14"/>
      <c r="J586" s="14"/>
      <c r="K586" s="17"/>
      <c r="L586" s="14"/>
      <c r="N586" s="21"/>
      <c r="O586" s="21"/>
      <c r="P586" s="21"/>
      <c r="Q586" s="21"/>
      <c r="R586" s="21"/>
      <c r="S586" s="21"/>
      <c r="T586" s="21"/>
      <c r="U586" s="21"/>
      <c r="V586" s="14"/>
      <c r="W586" s="14"/>
      <c r="X586" s="21"/>
      <c r="Y586" s="21"/>
      <c r="Z586" s="21"/>
      <c r="AA586" s="21"/>
      <c r="AB586" s="21"/>
      <c r="AC586" s="21"/>
    </row>
    <row r="587" spans="1:29" s="15" customFormat="1" x14ac:dyDescent="0.25">
      <c r="A587" s="14"/>
      <c r="B587" s="21"/>
      <c r="C587" s="14"/>
      <c r="D587" s="13"/>
      <c r="E587" s="13"/>
      <c r="F587" s="13"/>
      <c r="G587" s="13"/>
      <c r="H587" s="13"/>
      <c r="I587" s="14"/>
      <c r="J587" s="14"/>
      <c r="K587" s="17"/>
      <c r="L587" s="14"/>
      <c r="N587" s="21"/>
      <c r="O587" s="21"/>
      <c r="P587" s="21"/>
      <c r="Q587" s="21"/>
      <c r="R587" s="21"/>
      <c r="S587" s="21"/>
      <c r="T587" s="21"/>
      <c r="U587" s="21"/>
      <c r="V587" s="14"/>
      <c r="W587" s="14"/>
      <c r="X587" s="21"/>
      <c r="Y587" s="21"/>
      <c r="Z587" s="21"/>
      <c r="AA587" s="21"/>
      <c r="AB587" s="21"/>
      <c r="AC587" s="21"/>
    </row>
    <row r="588" spans="1:29" s="15" customFormat="1" x14ac:dyDescent="0.25">
      <c r="A588" s="14"/>
      <c r="B588" s="21"/>
      <c r="C588" s="14"/>
      <c r="D588" s="13"/>
      <c r="E588" s="13"/>
      <c r="F588" s="13"/>
      <c r="G588" s="13"/>
      <c r="H588" s="13"/>
      <c r="I588" s="14"/>
      <c r="J588" s="14"/>
      <c r="K588" s="17"/>
      <c r="L588" s="14"/>
      <c r="N588" s="21"/>
      <c r="O588" s="21"/>
      <c r="P588" s="21"/>
      <c r="Q588" s="21"/>
      <c r="R588" s="21"/>
      <c r="S588" s="21"/>
      <c r="T588" s="21"/>
      <c r="U588" s="21"/>
      <c r="V588" s="14"/>
      <c r="W588" s="14"/>
      <c r="X588" s="21"/>
      <c r="Y588" s="21"/>
      <c r="Z588" s="21"/>
      <c r="AA588" s="21"/>
      <c r="AB588" s="21"/>
      <c r="AC588" s="21"/>
    </row>
    <row r="589" spans="1:29" s="15" customFormat="1" x14ac:dyDescent="0.25">
      <c r="A589" s="14"/>
      <c r="B589" s="21"/>
      <c r="C589" s="14"/>
      <c r="D589" s="13"/>
      <c r="E589" s="13"/>
      <c r="F589" s="13"/>
      <c r="G589" s="13"/>
      <c r="H589" s="13"/>
      <c r="I589" s="14"/>
      <c r="J589" s="14"/>
      <c r="K589" s="17"/>
      <c r="L589" s="14"/>
      <c r="N589" s="21"/>
      <c r="O589" s="21"/>
      <c r="P589" s="21"/>
      <c r="Q589" s="21"/>
      <c r="R589" s="21"/>
      <c r="S589" s="21"/>
      <c r="T589" s="21"/>
      <c r="U589" s="21"/>
      <c r="V589" s="14"/>
      <c r="W589" s="14"/>
      <c r="X589" s="21"/>
      <c r="Y589" s="21"/>
      <c r="Z589" s="21"/>
      <c r="AA589" s="21"/>
      <c r="AB589" s="21"/>
      <c r="AC589" s="21"/>
    </row>
    <row r="590" spans="1:29" s="15" customFormat="1" x14ac:dyDescent="0.25">
      <c r="A590" s="14"/>
      <c r="B590" s="21"/>
      <c r="C590" s="14"/>
      <c r="D590" s="13"/>
      <c r="E590" s="13"/>
      <c r="F590" s="13"/>
      <c r="G590" s="13"/>
      <c r="H590" s="13"/>
      <c r="I590" s="14"/>
      <c r="J590" s="14"/>
      <c r="K590" s="17"/>
      <c r="L590" s="14"/>
      <c r="N590" s="21"/>
      <c r="O590" s="21"/>
      <c r="P590" s="21"/>
      <c r="Q590" s="21"/>
      <c r="R590" s="21"/>
      <c r="S590" s="21"/>
      <c r="T590" s="21"/>
      <c r="U590" s="21"/>
      <c r="V590" s="14"/>
      <c r="W590" s="14"/>
      <c r="X590" s="21"/>
      <c r="Y590" s="21"/>
      <c r="Z590" s="21"/>
      <c r="AA590" s="21"/>
      <c r="AB590" s="21"/>
      <c r="AC590" s="21"/>
    </row>
    <row r="591" spans="1:29" s="15" customFormat="1" x14ac:dyDescent="0.25">
      <c r="A591" s="14"/>
      <c r="B591" s="21"/>
      <c r="C591" s="14"/>
      <c r="D591" s="13"/>
      <c r="E591" s="13"/>
      <c r="F591" s="13"/>
      <c r="G591" s="13"/>
      <c r="H591" s="13"/>
      <c r="I591" s="14"/>
      <c r="J591" s="14"/>
      <c r="K591" s="17"/>
      <c r="L591" s="14"/>
      <c r="N591" s="21"/>
      <c r="O591" s="21"/>
      <c r="P591" s="21"/>
      <c r="Q591" s="21"/>
      <c r="R591" s="21"/>
      <c r="S591" s="21"/>
      <c r="T591" s="21"/>
      <c r="U591" s="21"/>
      <c r="V591" s="14"/>
      <c r="W591" s="14"/>
      <c r="X591" s="21"/>
      <c r="Y591" s="21"/>
      <c r="Z591" s="21"/>
      <c r="AA591" s="21"/>
      <c r="AB591" s="21"/>
      <c r="AC591" s="21"/>
    </row>
    <row r="592" spans="1:29" s="15" customFormat="1" x14ac:dyDescent="0.25">
      <c r="A592" s="14"/>
      <c r="B592" s="21"/>
      <c r="C592" s="14"/>
      <c r="D592" s="13"/>
      <c r="E592" s="13"/>
      <c r="F592" s="13"/>
      <c r="G592" s="13"/>
      <c r="H592" s="13"/>
      <c r="I592" s="14"/>
      <c r="J592" s="14"/>
      <c r="K592" s="17"/>
      <c r="L592" s="14"/>
      <c r="N592" s="21"/>
      <c r="O592" s="21"/>
      <c r="P592" s="21"/>
      <c r="Q592" s="21"/>
      <c r="R592" s="21"/>
      <c r="S592" s="21"/>
      <c r="T592" s="21"/>
      <c r="U592" s="21"/>
      <c r="V592" s="14"/>
      <c r="W592" s="14"/>
      <c r="X592" s="21"/>
      <c r="Y592" s="21"/>
      <c r="Z592" s="21"/>
      <c r="AA592" s="21"/>
      <c r="AB592" s="21"/>
      <c r="AC592" s="21"/>
    </row>
    <row r="593" spans="1:29" s="15" customFormat="1" x14ac:dyDescent="0.25">
      <c r="A593" s="14"/>
      <c r="B593" s="21"/>
      <c r="C593" s="14"/>
      <c r="D593" s="13"/>
      <c r="E593" s="13"/>
      <c r="F593" s="13"/>
      <c r="G593" s="13"/>
      <c r="H593" s="13"/>
      <c r="I593" s="14"/>
      <c r="J593" s="14"/>
      <c r="K593" s="17"/>
      <c r="L593" s="14"/>
      <c r="N593" s="21"/>
      <c r="O593" s="21"/>
      <c r="P593" s="21"/>
      <c r="Q593" s="21"/>
      <c r="R593" s="21"/>
      <c r="S593" s="21"/>
      <c r="T593" s="21"/>
      <c r="U593" s="21"/>
      <c r="V593" s="14"/>
      <c r="W593" s="14"/>
      <c r="X593" s="21"/>
      <c r="Y593" s="21"/>
      <c r="Z593" s="21"/>
      <c r="AA593" s="21"/>
      <c r="AB593" s="21"/>
      <c r="AC593" s="21"/>
    </row>
    <row r="594" spans="1:29" s="15" customFormat="1" x14ac:dyDescent="0.25">
      <c r="A594" s="14"/>
      <c r="B594" s="21"/>
      <c r="C594" s="14"/>
      <c r="D594" s="13"/>
      <c r="E594" s="13"/>
      <c r="F594" s="13"/>
      <c r="G594" s="13"/>
      <c r="H594" s="13"/>
      <c r="I594" s="14"/>
      <c r="J594" s="14"/>
      <c r="K594" s="17"/>
      <c r="L594" s="14"/>
      <c r="N594" s="21"/>
      <c r="O594" s="21"/>
      <c r="P594" s="21"/>
      <c r="Q594" s="21"/>
      <c r="R594" s="21"/>
      <c r="S594" s="21"/>
      <c r="T594" s="21"/>
      <c r="U594" s="21"/>
      <c r="V594" s="14"/>
      <c r="W594" s="14"/>
      <c r="X594" s="21"/>
      <c r="Y594" s="21"/>
      <c r="Z594" s="21"/>
      <c r="AA594" s="21"/>
      <c r="AB594" s="21"/>
      <c r="AC594" s="21"/>
    </row>
    <row r="595" spans="1:29" s="15" customFormat="1" x14ac:dyDescent="0.25">
      <c r="A595" s="14"/>
      <c r="B595" s="21"/>
      <c r="C595" s="14"/>
      <c r="D595" s="13"/>
      <c r="E595" s="13"/>
      <c r="F595" s="13"/>
      <c r="G595" s="13"/>
      <c r="H595" s="13"/>
      <c r="I595" s="14"/>
      <c r="J595" s="14"/>
      <c r="K595" s="17"/>
      <c r="L595" s="14"/>
      <c r="N595" s="21"/>
      <c r="O595" s="21"/>
      <c r="P595" s="21"/>
      <c r="Q595" s="21"/>
      <c r="R595" s="21"/>
      <c r="S595" s="21"/>
      <c r="T595" s="21"/>
      <c r="U595" s="21"/>
      <c r="V595" s="14"/>
      <c r="W595" s="14"/>
      <c r="X595" s="21"/>
      <c r="Y595" s="21"/>
      <c r="Z595" s="21"/>
      <c r="AA595" s="21"/>
      <c r="AB595" s="21"/>
      <c r="AC595" s="21"/>
    </row>
    <row r="596" spans="1:29" s="15" customFormat="1" x14ac:dyDescent="0.25">
      <c r="A596" s="14"/>
      <c r="B596" s="21"/>
      <c r="C596" s="14"/>
      <c r="D596" s="13"/>
      <c r="E596" s="13"/>
      <c r="F596" s="13"/>
      <c r="G596" s="13"/>
      <c r="H596" s="13"/>
      <c r="I596" s="14"/>
      <c r="J596" s="14"/>
      <c r="K596" s="17"/>
      <c r="L596" s="14"/>
      <c r="N596" s="21"/>
      <c r="O596" s="21"/>
      <c r="P596" s="21"/>
      <c r="Q596" s="21"/>
      <c r="R596" s="21"/>
      <c r="S596" s="21"/>
      <c r="T596" s="21"/>
      <c r="U596" s="21"/>
      <c r="V596" s="14"/>
      <c r="W596" s="14"/>
      <c r="X596" s="21"/>
      <c r="Y596" s="21"/>
      <c r="Z596" s="21"/>
      <c r="AA596" s="21"/>
      <c r="AB596" s="21"/>
      <c r="AC596" s="21"/>
    </row>
    <row r="597" spans="1:29" s="15" customFormat="1" x14ac:dyDescent="0.25">
      <c r="A597" s="14"/>
      <c r="B597" s="21"/>
      <c r="C597" s="14"/>
      <c r="D597" s="13"/>
      <c r="E597" s="13"/>
      <c r="F597" s="13"/>
      <c r="G597" s="13"/>
      <c r="H597" s="13"/>
      <c r="I597" s="14"/>
      <c r="J597" s="14"/>
      <c r="K597" s="17"/>
      <c r="L597" s="14"/>
      <c r="N597" s="21"/>
      <c r="O597" s="21"/>
      <c r="P597" s="21"/>
      <c r="Q597" s="21"/>
      <c r="R597" s="21"/>
      <c r="S597" s="21"/>
      <c r="T597" s="21"/>
      <c r="U597" s="21"/>
      <c r="V597" s="14"/>
      <c r="W597" s="14"/>
      <c r="X597" s="21"/>
      <c r="Y597" s="21"/>
      <c r="Z597" s="21"/>
      <c r="AA597" s="21"/>
      <c r="AB597" s="21"/>
      <c r="AC597" s="21"/>
    </row>
    <row r="598" spans="1:29" s="15" customFormat="1" x14ac:dyDescent="0.25">
      <c r="A598" s="14"/>
      <c r="B598" s="21"/>
      <c r="C598" s="14"/>
      <c r="D598" s="13"/>
      <c r="E598" s="13"/>
      <c r="F598" s="13"/>
      <c r="G598" s="13"/>
      <c r="H598" s="13"/>
      <c r="I598" s="14"/>
      <c r="J598" s="14"/>
      <c r="K598" s="17"/>
      <c r="L598" s="14"/>
      <c r="N598" s="21"/>
      <c r="O598" s="21"/>
      <c r="P598" s="21"/>
      <c r="Q598" s="21"/>
      <c r="R598" s="21"/>
      <c r="S598" s="21"/>
      <c r="T598" s="21"/>
      <c r="U598" s="21"/>
      <c r="V598" s="14"/>
      <c r="W598" s="14"/>
      <c r="X598" s="21"/>
      <c r="Y598" s="21"/>
      <c r="Z598" s="21"/>
      <c r="AA598" s="21"/>
      <c r="AB598" s="21"/>
      <c r="AC598" s="21"/>
    </row>
    <row r="599" spans="1:29" s="15" customFormat="1" x14ac:dyDescent="0.25">
      <c r="A599" s="14"/>
      <c r="B599" s="21"/>
      <c r="C599" s="14"/>
      <c r="D599" s="13"/>
      <c r="E599" s="13"/>
      <c r="F599" s="13"/>
      <c r="G599" s="13"/>
      <c r="H599" s="13"/>
      <c r="I599" s="14"/>
      <c r="J599" s="14"/>
      <c r="K599" s="17"/>
      <c r="L599" s="14"/>
      <c r="N599" s="21"/>
      <c r="O599" s="21"/>
      <c r="P599" s="21"/>
      <c r="Q599" s="21"/>
      <c r="R599" s="21"/>
      <c r="S599" s="21"/>
      <c r="T599" s="21"/>
      <c r="U599" s="21"/>
      <c r="V599" s="14"/>
      <c r="W599" s="14"/>
      <c r="X599" s="21"/>
      <c r="Y599" s="21"/>
      <c r="Z599" s="21"/>
      <c r="AA599" s="21"/>
      <c r="AB599" s="21"/>
      <c r="AC599" s="21"/>
    </row>
    <row r="600" spans="1:29" s="15" customFormat="1" x14ac:dyDescent="0.25">
      <c r="A600" s="14"/>
      <c r="B600" s="21"/>
      <c r="C600" s="14"/>
      <c r="D600" s="13"/>
      <c r="E600" s="13"/>
      <c r="F600" s="13"/>
      <c r="G600" s="13"/>
      <c r="H600" s="13"/>
      <c r="I600" s="14"/>
      <c r="J600" s="14"/>
      <c r="K600" s="17"/>
      <c r="L600" s="14"/>
      <c r="N600" s="21"/>
      <c r="O600" s="21"/>
      <c r="P600" s="21"/>
      <c r="Q600" s="21"/>
      <c r="R600" s="21"/>
      <c r="S600" s="21"/>
      <c r="T600" s="21"/>
      <c r="U600" s="21"/>
      <c r="V600" s="14"/>
      <c r="W600" s="14"/>
      <c r="X600" s="21"/>
      <c r="Y600" s="21"/>
      <c r="Z600" s="21"/>
      <c r="AA600" s="21"/>
      <c r="AB600" s="21"/>
      <c r="AC600" s="21"/>
    </row>
    <row r="601" spans="1:29" s="15" customFormat="1" x14ac:dyDescent="0.25">
      <c r="A601" s="14"/>
      <c r="B601" s="21"/>
      <c r="C601" s="14"/>
      <c r="D601" s="13"/>
      <c r="E601" s="13"/>
      <c r="F601" s="13"/>
      <c r="G601" s="13"/>
      <c r="H601" s="13"/>
      <c r="I601" s="14"/>
      <c r="J601" s="14"/>
      <c r="K601" s="17"/>
      <c r="L601" s="14"/>
      <c r="N601" s="21"/>
      <c r="O601" s="21"/>
      <c r="P601" s="21"/>
      <c r="Q601" s="21"/>
      <c r="R601" s="21"/>
      <c r="S601" s="21"/>
      <c r="T601" s="21"/>
      <c r="U601" s="21"/>
      <c r="V601" s="14"/>
      <c r="W601" s="14"/>
      <c r="X601" s="21"/>
      <c r="Y601" s="21"/>
      <c r="Z601" s="21"/>
      <c r="AA601" s="21"/>
      <c r="AB601" s="21"/>
      <c r="AC601" s="21"/>
    </row>
    <row r="602" spans="1:29" s="15" customFormat="1" x14ac:dyDescent="0.25">
      <c r="A602" s="14"/>
      <c r="B602" s="21"/>
      <c r="C602" s="14"/>
      <c r="D602" s="13"/>
      <c r="E602" s="13"/>
      <c r="F602" s="13"/>
      <c r="G602" s="13"/>
      <c r="H602" s="13"/>
      <c r="I602" s="14"/>
      <c r="J602" s="14"/>
      <c r="K602" s="17"/>
      <c r="L602" s="14"/>
      <c r="N602" s="21"/>
      <c r="O602" s="21"/>
      <c r="P602" s="21"/>
      <c r="Q602" s="21"/>
      <c r="R602" s="21"/>
      <c r="S602" s="21"/>
      <c r="T602" s="21"/>
      <c r="U602" s="21"/>
      <c r="V602" s="14"/>
      <c r="W602" s="14"/>
      <c r="X602" s="21"/>
      <c r="Y602" s="21"/>
      <c r="Z602" s="21"/>
      <c r="AA602" s="21"/>
      <c r="AB602" s="21"/>
      <c r="AC602" s="21"/>
    </row>
    <row r="603" spans="1:29" s="15" customFormat="1" x14ac:dyDescent="0.25">
      <c r="A603" s="14"/>
      <c r="B603" s="21"/>
      <c r="C603" s="14"/>
      <c r="D603" s="13"/>
      <c r="E603" s="13"/>
      <c r="F603" s="13"/>
      <c r="G603" s="13"/>
      <c r="H603" s="13"/>
      <c r="I603" s="14"/>
      <c r="J603" s="14"/>
      <c r="K603" s="17"/>
      <c r="L603" s="14"/>
      <c r="N603" s="21"/>
      <c r="O603" s="21"/>
      <c r="P603" s="21"/>
      <c r="Q603" s="21"/>
      <c r="R603" s="21"/>
      <c r="S603" s="21"/>
      <c r="T603" s="21"/>
      <c r="U603" s="21"/>
      <c r="V603" s="14"/>
      <c r="W603" s="14"/>
      <c r="X603" s="21"/>
      <c r="Y603" s="21"/>
      <c r="Z603" s="21"/>
      <c r="AA603" s="21"/>
      <c r="AB603" s="21"/>
      <c r="AC603" s="21"/>
    </row>
    <row r="604" spans="1:29" s="15" customFormat="1" x14ac:dyDescent="0.25">
      <c r="A604" s="14"/>
      <c r="B604" s="21"/>
      <c r="C604" s="14"/>
      <c r="D604" s="13"/>
      <c r="E604" s="13"/>
      <c r="F604" s="13"/>
      <c r="G604" s="13"/>
      <c r="H604" s="13"/>
      <c r="I604" s="14"/>
      <c r="J604" s="14"/>
      <c r="K604" s="17"/>
      <c r="L604" s="14"/>
      <c r="N604" s="21"/>
      <c r="O604" s="21"/>
      <c r="P604" s="21"/>
      <c r="Q604" s="21"/>
      <c r="R604" s="21"/>
      <c r="S604" s="21"/>
      <c r="T604" s="21"/>
      <c r="U604" s="21"/>
      <c r="V604" s="14"/>
      <c r="W604" s="14"/>
      <c r="X604" s="21"/>
      <c r="Y604" s="21"/>
      <c r="Z604" s="21"/>
      <c r="AA604" s="21"/>
      <c r="AB604" s="21"/>
      <c r="AC604" s="21"/>
    </row>
    <row r="605" spans="1:29" s="15" customFormat="1" x14ac:dyDescent="0.25">
      <c r="A605" s="14"/>
      <c r="B605" s="21"/>
      <c r="C605" s="14"/>
      <c r="D605" s="13"/>
      <c r="E605" s="13"/>
      <c r="F605" s="13"/>
      <c r="G605" s="13"/>
      <c r="H605" s="13"/>
      <c r="I605" s="14"/>
      <c r="J605" s="14"/>
      <c r="K605" s="17"/>
      <c r="L605" s="14"/>
      <c r="N605" s="21"/>
      <c r="O605" s="21"/>
      <c r="P605" s="21"/>
      <c r="Q605" s="21"/>
      <c r="R605" s="21"/>
      <c r="S605" s="21"/>
      <c r="T605" s="21"/>
      <c r="U605" s="21"/>
      <c r="V605" s="14"/>
      <c r="W605" s="14"/>
      <c r="X605" s="21"/>
      <c r="Y605" s="21"/>
      <c r="Z605" s="21"/>
      <c r="AA605" s="21"/>
      <c r="AB605" s="21"/>
      <c r="AC605" s="21"/>
    </row>
    <row r="606" spans="1:29" s="15" customFormat="1" x14ac:dyDescent="0.25">
      <c r="A606" s="14"/>
      <c r="B606" s="21"/>
      <c r="C606" s="14"/>
      <c r="D606" s="13"/>
      <c r="E606" s="13"/>
      <c r="F606" s="13"/>
      <c r="G606" s="13"/>
      <c r="H606" s="13"/>
      <c r="I606" s="14"/>
      <c r="J606" s="14"/>
      <c r="K606" s="17"/>
      <c r="L606" s="14"/>
      <c r="N606" s="21"/>
      <c r="O606" s="21"/>
      <c r="P606" s="21"/>
      <c r="Q606" s="21"/>
      <c r="R606" s="21"/>
      <c r="S606" s="21"/>
      <c r="T606" s="21"/>
      <c r="U606" s="21"/>
      <c r="V606" s="14"/>
      <c r="W606" s="14"/>
      <c r="X606" s="21"/>
      <c r="Y606" s="21"/>
      <c r="Z606" s="21"/>
      <c r="AA606" s="21"/>
      <c r="AB606" s="21"/>
      <c r="AC606" s="21"/>
    </row>
    <row r="607" spans="1:29" s="15" customFormat="1" x14ac:dyDescent="0.25">
      <c r="A607" s="14"/>
      <c r="B607" s="21"/>
      <c r="C607" s="14"/>
      <c r="D607" s="13"/>
      <c r="E607" s="13"/>
      <c r="F607" s="13"/>
      <c r="G607" s="13"/>
      <c r="H607" s="13"/>
      <c r="I607" s="14"/>
      <c r="J607" s="14"/>
      <c r="K607" s="17"/>
      <c r="L607" s="14"/>
      <c r="N607" s="21"/>
      <c r="O607" s="21"/>
      <c r="P607" s="21"/>
      <c r="Q607" s="21"/>
      <c r="R607" s="21"/>
      <c r="S607" s="21"/>
      <c r="T607" s="21"/>
      <c r="U607" s="21"/>
      <c r="V607" s="14"/>
      <c r="W607" s="14"/>
      <c r="X607" s="21"/>
      <c r="Y607" s="21"/>
      <c r="Z607" s="21"/>
      <c r="AA607" s="21"/>
      <c r="AB607" s="21"/>
      <c r="AC607" s="21"/>
    </row>
    <row r="608" spans="1:29" s="15" customFormat="1" x14ac:dyDescent="0.25">
      <c r="A608" s="14"/>
      <c r="B608" s="21"/>
      <c r="C608" s="14"/>
      <c r="D608" s="13"/>
      <c r="E608" s="13"/>
      <c r="F608" s="13"/>
      <c r="G608" s="13"/>
      <c r="H608" s="13"/>
      <c r="I608" s="14"/>
      <c r="J608" s="14"/>
      <c r="K608" s="17"/>
      <c r="L608" s="14"/>
      <c r="N608" s="21"/>
      <c r="O608" s="21"/>
      <c r="P608" s="21"/>
      <c r="Q608" s="21"/>
      <c r="R608" s="21"/>
      <c r="S608" s="21"/>
      <c r="T608" s="21"/>
      <c r="U608" s="21"/>
      <c r="V608" s="14"/>
      <c r="W608" s="14"/>
      <c r="X608" s="21"/>
      <c r="Y608" s="21"/>
      <c r="Z608" s="21"/>
      <c r="AA608" s="21"/>
      <c r="AB608" s="21"/>
      <c r="AC608" s="21"/>
    </row>
    <row r="609" spans="1:29" s="15" customFormat="1" x14ac:dyDescent="0.25">
      <c r="A609" s="14"/>
      <c r="B609" s="21"/>
      <c r="C609" s="14"/>
      <c r="D609" s="13"/>
      <c r="E609" s="13"/>
      <c r="F609" s="13"/>
      <c r="G609" s="13"/>
      <c r="H609" s="13"/>
      <c r="I609" s="14"/>
      <c r="J609" s="14"/>
      <c r="K609" s="17"/>
      <c r="L609" s="14"/>
      <c r="N609" s="21"/>
      <c r="O609" s="21"/>
      <c r="P609" s="21"/>
      <c r="Q609" s="21"/>
      <c r="R609" s="21"/>
      <c r="S609" s="21"/>
      <c r="T609" s="21"/>
      <c r="U609" s="21"/>
      <c r="V609" s="14"/>
      <c r="W609" s="14"/>
      <c r="X609" s="21"/>
      <c r="Y609" s="21"/>
      <c r="Z609" s="21"/>
      <c r="AA609" s="21"/>
      <c r="AB609" s="21"/>
      <c r="AC609" s="21"/>
    </row>
    <row r="610" spans="1:29" s="15" customFormat="1" x14ac:dyDescent="0.25">
      <c r="A610" s="14"/>
      <c r="B610" s="21"/>
      <c r="C610" s="14"/>
      <c r="D610" s="13"/>
      <c r="E610" s="13"/>
      <c r="F610" s="13"/>
      <c r="G610" s="13"/>
      <c r="H610" s="13"/>
      <c r="I610" s="14"/>
      <c r="J610" s="14"/>
      <c r="K610" s="17"/>
      <c r="L610" s="14"/>
      <c r="N610" s="21"/>
      <c r="O610" s="21"/>
      <c r="P610" s="21"/>
      <c r="Q610" s="21"/>
      <c r="R610" s="21"/>
      <c r="S610" s="21"/>
      <c r="T610" s="21"/>
      <c r="U610" s="21"/>
      <c r="V610" s="14"/>
      <c r="W610" s="14"/>
      <c r="X610" s="21"/>
      <c r="Y610" s="21"/>
      <c r="Z610" s="21"/>
      <c r="AA610" s="21"/>
      <c r="AB610" s="21"/>
      <c r="AC610" s="21"/>
    </row>
    <row r="611" spans="1:29" s="15" customFormat="1" x14ac:dyDescent="0.25">
      <c r="A611" s="14"/>
      <c r="B611" s="21"/>
      <c r="C611" s="14"/>
      <c r="D611" s="13"/>
      <c r="E611" s="13"/>
      <c r="F611" s="13"/>
      <c r="G611" s="13"/>
      <c r="H611" s="13"/>
      <c r="I611" s="14"/>
      <c r="J611" s="14"/>
      <c r="K611" s="17"/>
      <c r="L611" s="14"/>
      <c r="N611" s="21"/>
      <c r="O611" s="21"/>
      <c r="P611" s="21"/>
      <c r="Q611" s="21"/>
      <c r="R611" s="21"/>
      <c r="S611" s="21"/>
      <c r="T611" s="21"/>
      <c r="U611" s="21"/>
      <c r="V611" s="14"/>
      <c r="W611" s="14"/>
      <c r="X611" s="21"/>
      <c r="Y611" s="21"/>
      <c r="Z611" s="21"/>
      <c r="AA611" s="21"/>
      <c r="AB611" s="21"/>
      <c r="AC611" s="21"/>
    </row>
    <row r="612" spans="1:29" s="15" customFormat="1" x14ac:dyDescent="0.25">
      <c r="A612" s="14"/>
      <c r="B612" s="21"/>
      <c r="C612" s="14"/>
      <c r="D612" s="13"/>
      <c r="E612" s="13"/>
      <c r="F612" s="13"/>
      <c r="G612" s="13"/>
      <c r="H612" s="13"/>
      <c r="I612" s="14"/>
      <c r="J612" s="14"/>
      <c r="K612" s="17"/>
      <c r="L612" s="14"/>
      <c r="N612" s="21"/>
      <c r="O612" s="21"/>
      <c r="P612" s="21"/>
      <c r="Q612" s="21"/>
      <c r="R612" s="21"/>
      <c r="S612" s="21"/>
      <c r="T612" s="21"/>
      <c r="U612" s="21"/>
      <c r="V612" s="14"/>
      <c r="W612" s="14"/>
      <c r="X612" s="21"/>
      <c r="Y612" s="21"/>
      <c r="Z612" s="21"/>
      <c r="AA612" s="21"/>
      <c r="AB612" s="21"/>
      <c r="AC612" s="21"/>
    </row>
    <row r="613" spans="1:29" s="15" customFormat="1" x14ac:dyDescent="0.25">
      <c r="A613" s="14"/>
      <c r="B613" s="21"/>
      <c r="C613" s="14"/>
      <c r="D613" s="13"/>
      <c r="E613" s="13"/>
      <c r="F613" s="13"/>
      <c r="G613" s="13"/>
      <c r="H613" s="13"/>
      <c r="I613" s="14"/>
      <c r="J613" s="14"/>
      <c r="K613" s="17"/>
      <c r="L613" s="14"/>
      <c r="N613" s="21"/>
      <c r="O613" s="21"/>
      <c r="P613" s="21"/>
      <c r="Q613" s="21"/>
      <c r="R613" s="21"/>
      <c r="S613" s="21"/>
      <c r="T613" s="21"/>
      <c r="U613" s="21"/>
      <c r="V613" s="14"/>
      <c r="W613" s="14"/>
      <c r="X613" s="21"/>
      <c r="Y613" s="21"/>
      <c r="Z613" s="21"/>
      <c r="AA613" s="21"/>
      <c r="AB613" s="21"/>
      <c r="AC613" s="21"/>
    </row>
    <row r="614" spans="1:29" s="15" customFormat="1" x14ac:dyDescent="0.25">
      <c r="A614" s="14"/>
      <c r="B614" s="21"/>
      <c r="C614" s="14"/>
      <c r="D614" s="13"/>
      <c r="E614" s="13"/>
      <c r="F614" s="13"/>
      <c r="G614" s="13"/>
      <c r="H614" s="13"/>
      <c r="I614" s="14"/>
      <c r="J614" s="14"/>
      <c r="K614" s="17"/>
      <c r="L614" s="14"/>
      <c r="N614" s="21"/>
      <c r="O614" s="21"/>
      <c r="P614" s="21"/>
      <c r="Q614" s="21"/>
      <c r="R614" s="21"/>
      <c r="S614" s="21"/>
      <c r="T614" s="21"/>
      <c r="U614" s="21"/>
      <c r="V614" s="14"/>
      <c r="W614" s="14"/>
      <c r="X614" s="21"/>
      <c r="Y614" s="21"/>
      <c r="Z614" s="21"/>
      <c r="AA614" s="21"/>
      <c r="AB614" s="21"/>
      <c r="AC614" s="21"/>
    </row>
    <row r="615" spans="1:29" s="15" customFormat="1" x14ac:dyDescent="0.25">
      <c r="A615" s="14"/>
      <c r="B615" s="21"/>
      <c r="C615" s="14"/>
      <c r="D615" s="13"/>
      <c r="E615" s="13"/>
      <c r="F615" s="13"/>
      <c r="G615" s="13"/>
      <c r="H615" s="13"/>
      <c r="I615" s="14"/>
      <c r="J615" s="14"/>
      <c r="K615" s="17"/>
      <c r="L615" s="14"/>
      <c r="N615" s="21"/>
      <c r="O615" s="21"/>
      <c r="P615" s="21"/>
      <c r="Q615" s="21"/>
      <c r="R615" s="21"/>
      <c r="S615" s="21"/>
      <c r="T615" s="21"/>
      <c r="U615" s="21"/>
      <c r="V615" s="14"/>
      <c r="W615" s="14"/>
      <c r="X615" s="21"/>
      <c r="Y615" s="21"/>
      <c r="Z615" s="21"/>
      <c r="AA615" s="21"/>
      <c r="AB615" s="21"/>
      <c r="AC615" s="21"/>
    </row>
    <row r="616" spans="1:29" s="15" customFormat="1" x14ac:dyDescent="0.25">
      <c r="A616" s="14"/>
      <c r="B616" s="21"/>
      <c r="C616" s="14"/>
      <c r="D616" s="13"/>
      <c r="E616" s="13"/>
      <c r="F616" s="13"/>
      <c r="G616" s="13"/>
      <c r="H616" s="13"/>
      <c r="I616" s="14"/>
      <c r="J616" s="14"/>
      <c r="K616" s="17"/>
      <c r="L616" s="14"/>
      <c r="N616" s="21"/>
      <c r="O616" s="21"/>
      <c r="P616" s="21"/>
      <c r="Q616" s="21"/>
      <c r="R616" s="21"/>
      <c r="S616" s="21"/>
      <c r="T616" s="21"/>
      <c r="U616" s="21"/>
      <c r="V616" s="14"/>
      <c r="W616" s="14"/>
      <c r="X616" s="21"/>
      <c r="Y616" s="21"/>
      <c r="Z616" s="21"/>
      <c r="AA616" s="21"/>
      <c r="AB616" s="21"/>
      <c r="AC616" s="21"/>
    </row>
    <row r="617" spans="1:29" s="15" customFormat="1" x14ac:dyDescent="0.25">
      <c r="A617" s="14"/>
      <c r="B617" s="21"/>
      <c r="C617" s="14"/>
      <c r="D617" s="13"/>
      <c r="E617" s="13"/>
      <c r="F617" s="13"/>
      <c r="G617" s="13"/>
      <c r="H617" s="13"/>
      <c r="I617" s="14"/>
      <c r="J617" s="14"/>
      <c r="K617" s="17"/>
      <c r="L617" s="14"/>
      <c r="N617" s="21"/>
      <c r="O617" s="21"/>
      <c r="P617" s="21"/>
      <c r="Q617" s="21"/>
      <c r="R617" s="21"/>
      <c r="S617" s="21"/>
      <c r="T617" s="21"/>
      <c r="U617" s="21"/>
      <c r="V617" s="14"/>
      <c r="W617" s="14"/>
      <c r="X617" s="21"/>
      <c r="Y617" s="21"/>
      <c r="Z617" s="21"/>
      <c r="AA617" s="21"/>
      <c r="AB617" s="21"/>
      <c r="AC617" s="21"/>
    </row>
    <row r="618" spans="1:29" s="15" customFormat="1" x14ac:dyDescent="0.25">
      <c r="A618" s="14"/>
      <c r="B618" s="21"/>
      <c r="C618" s="14"/>
      <c r="D618" s="13"/>
      <c r="E618" s="13"/>
      <c r="F618" s="13"/>
      <c r="G618" s="13"/>
      <c r="H618" s="13"/>
      <c r="I618" s="14"/>
      <c r="J618" s="14"/>
      <c r="K618" s="17"/>
      <c r="L618" s="14"/>
      <c r="N618" s="21"/>
      <c r="O618" s="21"/>
      <c r="P618" s="21"/>
      <c r="Q618" s="21"/>
      <c r="R618" s="21"/>
      <c r="S618" s="21"/>
      <c r="T618" s="21"/>
      <c r="U618" s="21"/>
      <c r="V618" s="14"/>
      <c r="W618" s="14"/>
      <c r="X618" s="21"/>
      <c r="Y618" s="21"/>
      <c r="Z618" s="21"/>
      <c r="AA618" s="21"/>
      <c r="AB618" s="21"/>
      <c r="AC618" s="21"/>
    </row>
    <row r="619" spans="1:29" s="15" customFormat="1" x14ac:dyDescent="0.25">
      <c r="A619" s="14"/>
      <c r="B619" s="21"/>
      <c r="C619" s="14"/>
      <c r="D619" s="13"/>
      <c r="E619" s="13"/>
      <c r="F619" s="13"/>
      <c r="G619" s="13"/>
      <c r="H619" s="13"/>
      <c r="I619" s="14"/>
      <c r="J619" s="14"/>
      <c r="K619" s="17"/>
      <c r="L619" s="14"/>
      <c r="N619" s="21"/>
      <c r="O619" s="21"/>
      <c r="P619" s="21"/>
      <c r="Q619" s="21"/>
      <c r="R619" s="21"/>
      <c r="S619" s="21"/>
      <c r="T619" s="21"/>
      <c r="U619" s="21"/>
      <c r="V619" s="14"/>
      <c r="W619" s="14"/>
      <c r="X619" s="21"/>
      <c r="Y619" s="21"/>
      <c r="Z619" s="21"/>
      <c r="AA619" s="21"/>
      <c r="AB619" s="21"/>
      <c r="AC619" s="21"/>
    </row>
    <row r="620" spans="1:29" s="15" customFormat="1" x14ac:dyDescent="0.25">
      <c r="A620" s="14"/>
      <c r="B620" s="21"/>
      <c r="C620" s="14"/>
      <c r="D620" s="13"/>
      <c r="E620" s="13"/>
      <c r="F620" s="13"/>
      <c r="G620" s="13"/>
      <c r="H620" s="13"/>
      <c r="I620" s="14"/>
      <c r="J620" s="14"/>
      <c r="K620" s="17"/>
      <c r="L620" s="14"/>
      <c r="N620" s="21"/>
      <c r="O620" s="21"/>
      <c r="P620" s="21"/>
      <c r="Q620" s="21"/>
      <c r="R620" s="21"/>
      <c r="S620" s="21"/>
      <c r="T620" s="21"/>
      <c r="U620" s="21"/>
      <c r="V620" s="14"/>
      <c r="W620" s="14"/>
      <c r="X620" s="21"/>
      <c r="Y620" s="21"/>
      <c r="Z620" s="21"/>
      <c r="AA620" s="21"/>
      <c r="AB620" s="21"/>
      <c r="AC620" s="21"/>
    </row>
    <row r="621" spans="1:29" s="15" customFormat="1" x14ac:dyDescent="0.25">
      <c r="A621" s="14"/>
      <c r="B621" s="21"/>
      <c r="C621" s="14"/>
      <c r="D621" s="13"/>
      <c r="E621" s="13"/>
      <c r="F621" s="13"/>
      <c r="G621" s="13"/>
      <c r="H621" s="13"/>
      <c r="I621" s="14"/>
      <c r="J621" s="14"/>
      <c r="K621" s="17"/>
      <c r="L621" s="14"/>
      <c r="N621" s="21"/>
      <c r="O621" s="21"/>
      <c r="P621" s="21"/>
      <c r="Q621" s="21"/>
      <c r="R621" s="21"/>
      <c r="S621" s="21"/>
      <c r="T621" s="21"/>
      <c r="U621" s="21"/>
      <c r="V621" s="14"/>
      <c r="W621" s="14"/>
      <c r="X621" s="21"/>
      <c r="Y621" s="21"/>
      <c r="Z621" s="21"/>
      <c r="AA621" s="21"/>
      <c r="AB621" s="21"/>
      <c r="AC621" s="21"/>
    </row>
    <row r="622" spans="1:29" s="15" customFormat="1" x14ac:dyDescent="0.25">
      <c r="A622" s="14"/>
      <c r="B622" s="21"/>
      <c r="C622" s="14"/>
      <c r="D622" s="13"/>
      <c r="E622" s="13"/>
      <c r="F622" s="13"/>
      <c r="G622" s="13"/>
      <c r="H622" s="13"/>
      <c r="I622" s="14"/>
      <c r="J622" s="14"/>
      <c r="K622" s="17"/>
      <c r="L622" s="14"/>
      <c r="N622" s="21"/>
      <c r="O622" s="21"/>
      <c r="P622" s="21"/>
      <c r="Q622" s="21"/>
      <c r="R622" s="21"/>
      <c r="S622" s="21"/>
      <c r="T622" s="21"/>
      <c r="U622" s="21"/>
      <c r="V622" s="14"/>
      <c r="W622" s="14"/>
      <c r="X622" s="21"/>
      <c r="Y622" s="21"/>
      <c r="Z622" s="21"/>
      <c r="AA622" s="21"/>
      <c r="AB622" s="21"/>
      <c r="AC622" s="21"/>
    </row>
    <row r="623" spans="1:29" s="15" customFormat="1" x14ac:dyDescent="0.25">
      <c r="A623" s="14"/>
      <c r="B623" s="21"/>
      <c r="C623" s="14"/>
      <c r="D623" s="13"/>
      <c r="E623" s="13"/>
      <c r="F623" s="13"/>
      <c r="G623" s="13"/>
      <c r="H623" s="13"/>
      <c r="I623" s="14"/>
      <c r="J623" s="14"/>
      <c r="K623" s="17"/>
      <c r="L623" s="14"/>
      <c r="N623" s="21"/>
      <c r="O623" s="21"/>
      <c r="P623" s="21"/>
      <c r="Q623" s="21"/>
      <c r="R623" s="21"/>
      <c r="S623" s="21"/>
      <c r="T623" s="21"/>
      <c r="U623" s="21"/>
      <c r="V623" s="14"/>
      <c r="W623" s="14"/>
      <c r="X623" s="21"/>
      <c r="Y623" s="21"/>
      <c r="Z623" s="21"/>
      <c r="AA623" s="21"/>
      <c r="AB623" s="21"/>
      <c r="AC623" s="21"/>
    </row>
    <row r="624" spans="1:29" s="15" customFormat="1" x14ac:dyDescent="0.25">
      <c r="A624" s="14"/>
      <c r="B624" s="21"/>
      <c r="C624" s="14"/>
      <c r="D624" s="13"/>
      <c r="E624" s="13"/>
      <c r="F624" s="13"/>
      <c r="G624" s="13"/>
      <c r="H624" s="13"/>
      <c r="I624" s="14"/>
      <c r="J624" s="14"/>
      <c r="K624" s="17"/>
      <c r="L624" s="14"/>
      <c r="N624" s="21"/>
      <c r="O624" s="21"/>
      <c r="P624" s="21"/>
      <c r="Q624" s="21"/>
      <c r="R624" s="21"/>
      <c r="S624" s="21"/>
      <c r="T624" s="21"/>
      <c r="U624" s="21"/>
      <c r="V624" s="14"/>
      <c r="W624" s="14"/>
      <c r="X624" s="21"/>
      <c r="Y624" s="21"/>
      <c r="Z624" s="21"/>
      <c r="AA624" s="21"/>
      <c r="AB624" s="21"/>
      <c r="AC624" s="21"/>
    </row>
    <row r="625" spans="1:29" s="15" customFormat="1" x14ac:dyDescent="0.25">
      <c r="A625" s="14"/>
      <c r="B625" s="21"/>
      <c r="C625" s="14"/>
      <c r="D625" s="13"/>
      <c r="E625" s="13"/>
      <c r="F625" s="13"/>
      <c r="G625" s="13"/>
      <c r="H625" s="13"/>
      <c r="I625" s="14"/>
      <c r="J625" s="14"/>
      <c r="K625" s="17"/>
      <c r="L625" s="14"/>
      <c r="N625" s="21"/>
      <c r="O625" s="21"/>
      <c r="P625" s="21"/>
      <c r="Q625" s="21"/>
      <c r="R625" s="21"/>
      <c r="S625" s="21"/>
      <c r="T625" s="21"/>
      <c r="U625" s="21"/>
      <c r="V625" s="14"/>
      <c r="W625" s="14"/>
      <c r="X625" s="21"/>
      <c r="Y625" s="21"/>
      <c r="Z625" s="21"/>
      <c r="AA625" s="21"/>
      <c r="AB625" s="21"/>
      <c r="AC625" s="21"/>
    </row>
    <row r="626" spans="1:29" s="15" customFormat="1" x14ac:dyDescent="0.25">
      <c r="A626" s="14"/>
      <c r="B626" s="21"/>
      <c r="C626" s="14"/>
      <c r="D626" s="13"/>
      <c r="E626" s="13"/>
      <c r="F626" s="13"/>
      <c r="G626" s="13"/>
      <c r="H626" s="13"/>
      <c r="I626" s="14"/>
      <c r="J626" s="14"/>
      <c r="K626" s="17"/>
      <c r="L626" s="14"/>
      <c r="N626" s="21"/>
      <c r="O626" s="21"/>
      <c r="P626" s="21"/>
      <c r="Q626" s="21"/>
      <c r="R626" s="21"/>
      <c r="S626" s="21"/>
      <c r="T626" s="21"/>
      <c r="U626" s="21"/>
      <c r="V626" s="14"/>
      <c r="W626" s="14"/>
      <c r="X626" s="21"/>
      <c r="Y626" s="21"/>
      <c r="Z626" s="21"/>
      <c r="AA626" s="21"/>
      <c r="AB626" s="21"/>
      <c r="AC626" s="21"/>
    </row>
    <row r="627" spans="1:29" s="15" customFormat="1" x14ac:dyDescent="0.25">
      <c r="A627" s="14"/>
      <c r="B627" s="21"/>
      <c r="C627" s="14"/>
      <c r="D627" s="13"/>
      <c r="E627" s="13"/>
      <c r="F627" s="13"/>
      <c r="G627" s="13"/>
      <c r="H627" s="13"/>
      <c r="I627" s="14"/>
      <c r="J627" s="14"/>
      <c r="K627" s="17"/>
      <c r="L627" s="14"/>
      <c r="N627" s="21"/>
      <c r="O627" s="21"/>
      <c r="P627" s="21"/>
      <c r="Q627" s="21"/>
      <c r="R627" s="21"/>
      <c r="S627" s="21"/>
      <c r="T627" s="21"/>
      <c r="U627" s="21"/>
      <c r="V627" s="14"/>
      <c r="W627" s="14"/>
      <c r="X627" s="21"/>
      <c r="Y627" s="21"/>
      <c r="Z627" s="21"/>
      <c r="AA627" s="21"/>
      <c r="AB627" s="21"/>
      <c r="AC627" s="21"/>
    </row>
    <row r="628" spans="1:29" s="15" customFormat="1" x14ac:dyDescent="0.25">
      <c r="A628" s="14"/>
      <c r="B628" s="21"/>
      <c r="C628" s="14"/>
      <c r="D628" s="13"/>
      <c r="E628" s="13"/>
      <c r="F628" s="13"/>
      <c r="G628" s="13"/>
      <c r="H628" s="13"/>
      <c r="I628" s="14"/>
      <c r="J628" s="14"/>
      <c r="K628" s="17"/>
      <c r="L628" s="14"/>
      <c r="N628" s="21"/>
      <c r="O628" s="21"/>
      <c r="P628" s="21"/>
      <c r="Q628" s="21"/>
      <c r="R628" s="21"/>
      <c r="S628" s="21"/>
      <c r="T628" s="21"/>
      <c r="U628" s="21"/>
      <c r="V628" s="14"/>
      <c r="W628" s="14"/>
      <c r="X628" s="21"/>
      <c r="Y628" s="21"/>
      <c r="Z628" s="21"/>
      <c r="AA628" s="21"/>
      <c r="AB628" s="21"/>
      <c r="AC628" s="21"/>
    </row>
    <row r="629" spans="1:29" s="15" customFormat="1" x14ac:dyDescent="0.25">
      <c r="A629" s="14"/>
      <c r="B629" s="21"/>
      <c r="C629" s="14"/>
      <c r="D629" s="13"/>
      <c r="E629" s="13"/>
      <c r="F629" s="13"/>
      <c r="G629" s="13"/>
      <c r="H629" s="13"/>
      <c r="I629" s="14"/>
      <c r="J629" s="14"/>
      <c r="K629" s="17"/>
      <c r="L629" s="14"/>
      <c r="N629" s="21"/>
      <c r="O629" s="21"/>
      <c r="P629" s="21"/>
      <c r="Q629" s="21"/>
      <c r="R629" s="21"/>
      <c r="S629" s="21"/>
      <c r="T629" s="21"/>
      <c r="U629" s="21"/>
      <c r="V629" s="14"/>
      <c r="W629" s="14"/>
      <c r="X629" s="21"/>
      <c r="Y629" s="21"/>
      <c r="Z629" s="21"/>
      <c r="AA629" s="21"/>
      <c r="AB629" s="21"/>
      <c r="AC629" s="21"/>
    </row>
    <row r="630" spans="1:29" s="15" customFormat="1" x14ac:dyDescent="0.25">
      <c r="A630" s="14"/>
      <c r="B630" s="21"/>
      <c r="C630" s="14"/>
      <c r="D630" s="13"/>
      <c r="E630" s="13"/>
      <c r="F630" s="13"/>
      <c r="G630" s="13"/>
      <c r="H630" s="13"/>
      <c r="I630" s="14"/>
      <c r="J630" s="14"/>
      <c r="K630" s="17"/>
      <c r="L630" s="14"/>
      <c r="N630" s="21"/>
      <c r="O630" s="21"/>
      <c r="P630" s="21"/>
      <c r="Q630" s="21"/>
      <c r="R630" s="21"/>
      <c r="S630" s="21"/>
      <c r="T630" s="21"/>
      <c r="U630" s="21"/>
      <c r="V630" s="14"/>
      <c r="W630" s="14"/>
      <c r="X630" s="21"/>
      <c r="Y630" s="21"/>
      <c r="Z630" s="21"/>
      <c r="AA630" s="21"/>
      <c r="AB630" s="21"/>
      <c r="AC630" s="21"/>
    </row>
    <row r="631" spans="1:29" s="15" customFormat="1" x14ac:dyDescent="0.25">
      <c r="A631" s="14"/>
      <c r="B631" s="21"/>
      <c r="C631" s="14"/>
      <c r="D631" s="13"/>
      <c r="E631" s="13"/>
      <c r="F631" s="13"/>
      <c r="G631" s="13"/>
      <c r="H631" s="13"/>
      <c r="I631" s="14"/>
      <c r="J631" s="14"/>
      <c r="K631" s="17"/>
      <c r="L631" s="14"/>
      <c r="N631" s="21"/>
      <c r="O631" s="21"/>
      <c r="P631" s="21"/>
      <c r="Q631" s="21"/>
      <c r="R631" s="21"/>
      <c r="S631" s="21"/>
      <c r="T631" s="21"/>
      <c r="U631" s="21"/>
      <c r="V631" s="14"/>
      <c r="W631" s="14"/>
      <c r="X631" s="21"/>
      <c r="Y631" s="21"/>
      <c r="Z631" s="21"/>
      <c r="AA631" s="21"/>
      <c r="AB631" s="21"/>
      <c r="AC631" s="21"/>
    </row>
    <row r="632" spans="1:29" s="15" customFormat="1" x14ac:dyDescent="0.25">
      <c r="A632" s="14"/>
      <c r="B632" s="21"/>
      <c r="C632" s="14"/>
      <c r="D632" s="13"/>
      <c r="E632" s="13"/>
      <c r="F632" s="13"/>
      <c r="G632" s="13"/>
      <c r="H632" s="13"/>
      <c r="I632" s="14"/>
      <c r="J632" s="14"/>
      <c r="K632" s="17"/>
      <c r="L632" s="14"/>
      <c r="N632" s="21"/>
      <c r="O632" s="21"/>
      <c r="P632" s="21"/>
      <c r="Q632" s="21"/>
      <c r="R632" s="21"/>
      <c r="S632" s="21"/>
      <c r="T632" s="21"/>
      <c r="U632" s="21"/>
      <c r="V632" s="14"/>
      <c r="W632" s="14"/>
      <c r="X632" s="21"/>
      <c r="Y632" s="21"/>
      <c r="Z632" s="21"/>
      <c r="AA632" s="21"/>
      <c r="AB632" s="21"/>
      <c r="AC632" s="21"/>
    </row>
    <row r="633" spans="1:29" s="15" customFormat="1" x14ac:dyDescent="0.25">
      <c r="A633" s="14"/>
      <c r="B633" s="21"/>
      <c r="C633" s="14"/>
      <c r="D633" s="13"/>
      <c r="E633" s="13"/>
      <c r="F633" s="13"/>
      <c r="G633" s="13"/>
      <c r="H633" s="13"/>
      <c r="I633" s="14"/>
      <c r="J633" s="14"/>
      <c r="K633" s="17"/>
      <c r="L633" s="14"/>
      <c r="N633" s="21"/>
      <c r="O633" s="21"/>
      <c r="P633" s="21"/>
      <c r="Q633" s="21"/>
      <c r="R633" s="21"/>
      <c r="S633" s="21"/>
      <c r="T633" s="21"/>
      <c r="U633" s="21"/>
      <c r="V633" s="14"/>
      <c r="W633" s="14"/>
      <c r="X633" s="21"/>
      <c r="Y633" s="21"/>
      <c r="Z633" s="21"/>
      <c r="AA633" s="21"/>
      <c r="AB633" s="21"/>
      <c r="AC633" s="21"/>
    </row>
    <row r="634" spans="1:29" s="15" customFormat="1" x14ac:dyDescent="0.25">
      <c r="A634" s="14"/>
      <c r="B634" s="21"/>
      <c r="C634" s="14"/>
      <c r="D634" s="13"/>
      <c r="E634" s="13"/>
      <c r="F634" s="13"/>
      <c r="G634" s="13"/>
      <c r="H634" s="13"/>
      <c r="I634" s="14"/>
      <c r="J634" s="14"/>
      <c r="K634" s="17"/>
      <c r="L634" s="14"/>
      <c r="N634" s="21"/>
      <c r="O634" s="21"/>
      <c r="P634" s="21"/>
      <c r="Q634" s="21"/>
      <c r="R634" s="21"/>
      <c r="S634" s="21"/>
      <c r="T634" s="21"/>
      <c r="U634" s="21"/>
      <c r="V634" s="14"/>
      <c r="W634" s="14"/>
      <c r="X634" s="21"/>
      <c r="Y634" s="21"/>
      <c r="Z634" s="21"/>
      <c r="AA634" s="21"/>
      <c r="AB634" s="21"/>
      <c r="AC634" s="21"/>
    </row>
    <row r="635" spans="1:29" s="15" customFormat="1" x14ac:dyDescent="0.25">
      <c r="A635" s="14"/>
      <c r="B635" s="21"/>
      <c r="C635" s="14"/>
      <c r="D635" s="13"/>
      <c r="E635" s="13"/>
      <c r="F635" s="13"/>
      <c r="G635" s="13"/>
      <c r="H635" s="13"/>
      <c r="I635" s="14"/>
      <c r="J635" s="14"/>
      <c r="K635" s="17"/>
      <c r="L635" s="14"/>
      <c r="N635" s="21"/>
      <c r="O635" s="21"/>
      <c r="P635" s="21"/>
      <c r="Q635" s="21"/>
      <c r="R635" s="21"/>
      <c r="S635" s="21"/>
      <c r="T635" s="21"/>
      <c r="U635" s="21"/>
      <c r="V635" s="14"/>
      <c r="W635" s="14"/>
      <c r="X635" s="21"/>
      <c r="Y635" s="21"/>
      <c r="Z635" s="21"/>
      <c r="AA635" s="21"/>
      <c r="AB635" s="21"/>
      <c r="AC635" s="21"/>
    </row>
    <row r="636" spans="1:29" s="15" customFormat="1" x14ac:dyDescent="0.25">
      <c r="A636" s="14"/>
      <c r="B636" s="21"/>
      <c r="C636" s="14"/>
      <c r="D636" s="13"/>
      <c r="E636" s="13"/>
      <c r="F636" s="13"/>
      <c r="G636" s="13"/>
      <c r="H636" s="13"/>
      <c r="I636" s="14"/>
      <c r="J636" s="14"/>
      <c r="K636" s="17"/>
      <c r="L636" s="14"/>
      <c r="N636" s="21"/>
      <c r="O636" s="21"/>
      <c r="P636" s="21"/>
      <c r="Q636" s="21"/>
      <c r="R636" s="21"/>
      <c r="S636" s="21"/>
      <c r="T636" s="21"/>
      <c r="U636" s="21"/>
      <c r="V636" s="14"/>
      <c r="W636" s="14"/>
      <c r="X636" s="21"/>
      <c r="Y636" s="21"/>
      <c r="Z636" s="21"/>
      <c r="AA636" s="21"/>
      <c r="AB636" s="21"/>
      <c r="AC636" s="21"/>
    </row>
    <row r="637" spans="1:29" s="15" customFormat="1" x14ac:dyDescent="0.25">
      <c r="A637" s="14"/>
      <c r="B637" s="21"/>
      <c r="C637" s="14"/>
      <c r="D637" s="13"/>
      <c r="E637" s="13"/>
      <c r="F637" s="13"/>
      <c r="G637" s="13"/>
      <c r="H637" s="13"/>
      <c r="I637" s="14"/>
      <c r="J637" s="14"/>
      <c r="K637" s="17"/>
      <c r="L637" s="14"/>
      <c r="N637" s="21"/>
      <c r="O637" s="21"/>
      <c r="P637" s="21"/>
      <c r="Q637" s="21"/>
      <c r="R637" s="21"/>
      <c r="S637" s="21"/>
      <c r="T637" s="21"/>
      <c r="U637" s="21"/>
      <c r="V637" s="14"/>
      <c r="W637" s="14"/>
      <c r="X637" s="21"/>
      <c r="Y637" s="21"/>
      <c r="Z637" s="21"/>
      <c r="AA637" s="21"/>
      <c r="AB637" s="21"/>
      <c r="AC637" s="21"/>
    </row>
    <row r="638" spans="1:29" s="15" customFormat="1" x14ac:dyDescent="0.25">
      <c r="A638" s="14"/>
      <c r="B638" s="21"/>
      <c r="C638" s="14"/>
      <c r="D638" s="13"/>
      <c r="E638" s="13"/>
      <c r="F638" s="13"/>
      <c r="G638" s="13"/>
      <c r="H638" s="13"/>
      <c r="I638" s="14"/>
      <c r="J638" s="14"/>
      <c r="K638" s="17"/>
      <c r="L638" s="14"/>
      <c r="N638" s="21"/>
      <c r="O638" s="21"/>
      <c r="P638" s="21"/>
      <c r="Q638" s="21"/>
      <c r="R638" s="21"/>
      <c r="S638" s="21"/>
      <c r="T638" s="21"/>
      <c r="U638" s="21"/>
      <c r="V638" s="14"/>
      <c r="W638" s="14"/>
      <c r="X638" s="21"/>
      <c r="Y638" s="21"/>
      <c r="Z638" s="21"/>
      <c r="AA638" s="21"/>
      <c r="AB638" s="21"/>
      <c r="AC638" s="21"/>
    </row>
    <row r="639" spans="1:29" s="15" customFormat="1" x14ac:dyDescent="0.25">
      <c r="A639" s="14"/>
      <c r="B639" s="21"/>
      <c r="C639" s="14"/>
      <c r="D639" s="13"/>
      <c r="E639" s="13"/>
      <c r="F639" s="13"/>
      <c r="G639" s="13"/>
      <c r="H639" s="13"/>
      <c r="I639" s="14"/>
      <c r="J639" s="14"/>
      <c r="K639" s="17"/>
      <c r="L639" s="14"/>
      <c r="N639" s="21"/>
      <c r="O639" s="21"/>
      <c r="P639" s="21"/>
      <c r="Q639" s="21"/>
      <c r="R639" s="21"/>
      <c r="S639" s="21"/>
      <c r="T639" s="21"/>
      <c r="U639" s="21"/>
      <c r="V639" s="14"/>
      <c r="W639" s="14"/>
      <c r="X639" s="21"/>
      <c r="Y639" s="21"/>
      <c r="Z639" s="21"/>
      <c r="AA639" s="21"/>
      <c r="AB639" s="21"/>
      <c r="AC639" s="21"/>
    </row>
    <row r="640" spans="1:29" s="15" customFormat="1" x14ac:dyDescent="0.25">
      <c r="A640" s="14"/>
      <c r="B640" s="21"/>
      <c r="C640" s="14"/>
      <c r="D640" s="13"/>
      <c r="E640" s="13"/>
      <c r="F640" s="13"/>
      <c r="G640" s="13"/>
      <c r="H640" s="13"/>
      <c r="I640" s="14"/>
      <c r="J640" s="14"/>
      <c r="K640" s="17"/>
      <c r="L640" s="14"/>
      <c r="N640" s="21"/>
      <c r="O640" s="21"/>
      <c r="P640" s="21"/>
      <c r="Q640" s="21"/>
      <c r="R640" s="21"/>
      <c r="S640" s="21"/>
      <c r="T640" s="21"/>
      <c r="U640" s="21"/>
      <c r="V640" s="14"/>
      <c r="W640" s="14"/>
      <c r="X640" s="21"/>
      <c r="Y640" s="21"/>
      <c r="Z640" s="21"/>
      <c r="AA640" s="21"/>
      <c r="AB640" s="21"/>
      <c r="AC640" s="21"/>
    </row>
    <row r="641" spans="1:29" s="15" customFormat="1" x14ac:dyDescent="0.25">
      <c r="A641" s="14"/>
      <c r="B641" s="21"/>
      <c r="C641" s="14"/>
      <c r="D641" s="13"/>
      <c r="E641" s="13"/>
      <c r="F641" s="13"/>
      <c r="G641" s="13"/>
      <c r="H641" s="13"/>
      <c r="I641" s="14"/>
      <c r="J641" s="14"/>
      <c r="K641" s="17"/>
      <c r="L641" s="14"/>
      <c r="N641" s="21"/>
      <c r="O641" s="21"/>
      <c r="P641" s="21"/>
      <c r="Q641" s="21"/>
      <c r="R641" s="21"/>
      <c r="S641" s="21"/>
      <c r="T641" s="21"/>
      <c r="U641" s="21"/>
      <c r="V641" s="14"/>
      <c r="W641" s="14"/>
      <c r="X641" s="21"/>
      <c r="Y641" s="21"/>
      <c r="Z641" s="21"/>
      <c r="AA641" s="21"/>
      <c r="AB641" s="21"/>
      <c r="AC641" s="21"/>
    </row>
    <row r="642" spans="1:29" s="15" customFormat="1" x14ac:dyDescent="0.25">
      <c r="A642" s="14"/>
      <c r="B642" s="21"/>
      <c r="C642" s="14"/>
      <c r="D642" s="13"/>
      <c r="E642" s="13"/>
      <c r="F642" s="13"/>
      <c r="G642" s="13"/>
      <c r="H642" s="13"/>
      <c r="I642" s="14"/>
      <c r="J642" s="14"/>
      <c r="K642" s="17"/>
      <c r="L642" s="14"/>
      <c r="N642" s="21"/>
      <c r="O642" s="21"/>
      <c r="P642" s="21"/>
      <c r="Q642" s="21"/>
      <c r="R642" s="21"/>
      <c r="S642" s="21"/>
      <c r="T642" s="21"/>
      <c r="U642" s="21"/>
      <c r="V642" s="14"/>
      <c r="W642" s="14"/>
      <c r="X642" s="21"/>
      <c r="Y642" s="21"/>
      <c r="Z642" s="21"/>
      <c r="AA642" s="21"/>
      <c r="AB642" s="21"/>
      <c r="AC642" s="21"/>
    </row>
    <row r="643" spans="1:29" s="15" customFormat="1" x14ac:dyDescent="0.25">
      <c r="A643" s="14"/>
      <c r="B643" s="21"/>
      <c r="C643" s="14"/>
      <c r="D643" s="13"/>
      <c r="E643" s="13"/>
      <c r="F643" s="13"/>
      <c r="G643" s="13"/>
      <c r="H643" s="13"/>
      <c r="I643" s="14"/>
      <c r="J643" s="14"/>
      <c r="K643" s="17"/>
      <c r="L643" s="14"/>
      <c r="N643" s="21"/>
      <c r="O643" s="21"/>
      <c r="P643" s="21"/>
      <c r="Q643" s="21"/>
      <c r="R643" s="21"/>
      <c r="S643" s="21"/>
      <c r="T643" s="21"/>
      <c r="U643" s="21"/>
      <c r="V643" s="14"/>
      <c r="W643" s="14"/>
      <c r="X643" s="21"/>
      <c r="Y643" s="21"/>
      <c r="Z643" s="21"/>
      <c r="AA643" s="21"/>
      <c r="AB643" s="21"/>
      <c r="AC643" s="21"/>
    </row>
    <row r="644" spans="1:29" s="15" customFormat="1" x14ac:dyDescent="0.25">
      <c r="A644" s="14"/>
      <c r="B644" s="21"/>
      <c r="C644" s="14"/>
      <c r="D644" s="13"/>
      <c r="E644" s="13"/>
      <c r="F644" s="13"/>
      <c r="G644" s="13"/>
      <c r="H644" s="13"/>
      <c r="I644" s="14"/>
      <c r="J644" s="14"/>
      <c r="K644" s="17"/>
      <c r="L644" s="14"/>
      <c r="N644" s="21"/>
      <c r="O644" s="21"/>
      <c r="P644" s="21"/>
      <c r="Q644" s="21"/>
      <c r="R644" s="21"/>
      <c r="S644" s="21"/>
      <c r="T644" s="21"/>
      <c r="U644" s="21"/>
      <c r="V644" s="14"/>
      <c r="W644" s="14"/>
      <c r="X644" s="21"/>
      <c r="Y644" s="21"/>
      <c r="Z644" s="21"/>
      <c r="AA644" s="21"/>
      <c r="AB644" s="21"/>
      <c r="AC644" s="21"/>
    </row>
    <row r="645" spans="1:29" s="15" customFormat="1" x14ac:dyDescent="0.25">
      <c r="A645" s="14"/>
      <c r="B645" s="21"/>
      <c r="C645" s="14"/>
      <c r="D645" s="13"/>
      <c r="E645" s="13"/>
      <c r="F645" s="13"/>
      <c r="G645" s="13"/>
      <c r="H645" s="13"/>
      <c r="I645" s="14"/>
      <c r="J645" s="14"/>
      <c r="K645" s="17"/>
      <c r="L645" s="14"/>
      <c r="N645" s="21"/>
      <c r="O645" s="21"/>
      <c r="P645" s="21"/>
      <c r="Q645" s="21"/>
      <c r="R645" s="21"/>
      <c r="S645" s="21"/>
      <c r="T645" s="21"/>
      <c r="U645" s="21"/>
      <c r="V645" s="14"/>
      <c r="W645" s="14"/>
      <c r="X645" s="21"/>
      <c r="Y645" s="21"/>
      <c r="Z645" s="21"/>
      <c r="AA645" s="21"/>
      <c r="AB645" s="21"/>
      <c r="AC645" s="21"/>
    </row>
    <row r="646" spans="1:29" s="15" customFormat="1" x14ac:dyDescent="0.25">
      <c r="A646" s="14"/>
      <c r="B646" s="21"/>
      <c r="C646" s="14"/>
      <c r="D646" s="13"/>
      <c r="E646" s="13"/>
      <c r="F646" s="13"/>
      <c r="G646" s="13"/>
      <c r="H646" s="13"/>
      <c r="I646" s="14"/>
      <c r="J646" s="14"/>
      <c r="K646" s="17"/>
      <c r="L646" s="14"/>
      <c r="N646" s="21"/>
      <c r="O646" s="21"/>
      <c r="P646" s="21"/>
      <c r="Q646" s="21"/>
      <c r="R646" s="21"/>
      <c r="S646" s="21"/>
      <c r="T646" s="21"/>
      <c r="U646" s="21"/>
      <c r="V646" s="14"/>
      <c r="W646" s="14"/>
      <c r="X646" s="21"/>
      <c r="Y646" s="21"/>
      <c r="Z646" s="21"/>
      <c r="AA646" s="21"/>
      <c r="AB646" s="21"/>
      <c r="AC646" s="21"/>
    </row>
    <row r="647" spans="1:29" s="15" customFormat="1" x14ac:dyDescent="0.25">
      <c r="A647" s="14"/>
      <c r="B647" s="21"/>
      <c r="C647" s="14"/>
      <c r="D647" s="13"/>
      <c r="E647" s="13"/>
      <c r="F647" s="13"/>
      <c r="G647" s="13"/>
      <c r="H647" s="13"/>
      <c r="I647" s="14"/>
      <c r="J647" s="14"/>
      <c r="K647" s="17"/>
      <c r="L647" s="14"/>
      <c r="N647" s="21"/>
      <c r="O647" s="21"/>
      <c r="P647" s="21"/>
      <c r="Q647" s="21"/>
      <c r="R647" s="21"/>
      <c r="S647" s="21"/>
      <c r="T647" s="21"/>
      <c r="U647" s="21"/>
      <c r="V647" s="14"/>
      <c r="W647" s="14"/>
      <c r="X647" s="21"/>
      <c r="Y647" s="21"/>
      <c r="Z647" s="21"/>
      <c r="AA647" s="21"/>
      <c r="AB647" s="21"/>
      <c r="AC647" s="21"/>
    </row>
    <row r="648" spans="1:29" s="15" customFormat="1" x14ac:dyDescent="0.25">
      <c r="A648" s="14"/>
      <c r="B648" s="21"/>
      <c r="C648" s="14"/>
      <c r="D648" s="13"/>
      <c r="E648" s="13"/>
      <c r="F648" s="13"/>
      <c r="G648" s="13"/>
      <c r="H648" s="13"/>
      <c r="I648" s="14"/>
      <c r="J648" s="14"/>
      <c r="K648" s="17"/>
      <c r="L648" s="14"/>
      <c r="N648" s="21"/>
      <c r="O648" s="21"/>
      <c r="P648" s="21"/>
      <c r="Q648" s="21"/>
      <c r="R648" s="21"/>
      <c r="S648" s="21"/>
      <c r="T648" s="21"/>
      <c r="U648" s="21"/>
      <c r="V648" s="14"/>
      <c r="W648" s="14"/>
      <c r="X648" s="21"/>
      <c r="Y648" s="21"/>
      <c r="Z648" s="21"/>
      <c r="AA648" s="21"/>
      <c r="AB648" s="21"/>
      <c r="AC648" s="21"/>
    </row>
    <row r="649" spans="1:29" s="15" customFormat="1" x14ac:dyDescent="0.25">
      <c r="A649" s="14"/>
      <c r="B649" s="21"/>
      <c r="C649" s="14"/>
      <c r="D649" s="13"/>
      <c r="E649" s="13"/>
      <c r="F649" s="13"/>
      <c r="G649" s="13"/>
      <c r="H649" s="13"/>
      <c r="I649" s="14"/>
      <c r="J649" s="14"/>
      <c r="K649" s="17"/>
      <c r="L649" s="14"/>
      <c r="N649" s="21"/>
      <c r="O649" s="21"/>
      <c r="P649" s="21"/>
      <c r="Q649" s="21"/>
      <c r="R649" s="21"/>
      <c r="S649" s="21"/>
      <c r="T649" s="21"/>
      <c r="U649" s="21"/>
      <c r="V649" s="14"/>
      <c r="W649" s="14"/>
      <c r="X649" s="21"/>
      <c r="Y649" s="21"/>
      <c r="Z649" s="21"/>
      <c r="AA649" s="21"/>
      <c r="AB649" s="21"/>
      <c r="AC649" s="21"/>
    </row>
    <row r="650" spans="1:29" s="15" customFormat="1" x14ac:dyDescent="0.25">
      <c r="A650" s="14"/>
      <c r="B650" s="21"/>
      <c r="C650" s="14"/>
      <c r="D650" s="13"/>
      <c r="E650" s="13"/>
      <c r="F650" s="13"/>
      <c r="G650" s="13"/>
      <c r="H650" s="13"/>
      <c r="I650" s="14"/>
      <c r="J650" s="14"/>
      <c r="K650" s="17"/>
      <c r="L650" s="14"/>
      <c r="N650" s="21"/>
      <c r="O650" s="21"/>
      <c r="P650" s="21"/>
      <c r="Q650" s="21"/>
      <c r="R650" s="21"/>
      <c r="S650" s="21"/>
      <c r="T650" s="21"/>
      <c r="U650" s="21"/>
      <c r="V650" s="14"/>
      <c r="W650" s="14"/>
      <c r="X650" s="21"/>
      <c r="Y650" s="21"/>
      <c r="Z650" s="21"/>
      <c r="AA650" s="21"/>
      <c r="AB650" s="21"/>
      <c r="AC650" s="21"/>
    </row>
    <row r="651" spans="1:29" s="15" customFormat="1" x14ac:dyDescent="0.25">
      <c r="A651" s="14"/>
      <c r="B651" s="21"/>
      <c r="C651" s="14"/>
      <c r="D651" s="13"/>
      <c r="E651" s="13"/>
      <c r="F651" s="13"/>
      <c r="G651" s="13"/>
      <c r="H651" s="13"/>
      <c r="I651" s="14"/>
      <c r="J651" s="14"/>
      <c r="K651" s="17"/>
      <c r="L651" s="14"/>
      <c r="N651" s="21"/>
      <c r="O651" s="21"/>
      <c r="P651" s="21"/>
      <c r="Q651" s="21"/>
      <c r="R651" s="21"/>
      <c r="S651" s="21"/>
      <c r="T651" s="21"/>
      <c r="U651" s="21"/>
      <c r="V651" s="14"/>
      <c r="W651" s="14"/>
      <c r="X651" s="21"/>
      <c r="Y651" s="21"/>
      <c r="Z651" s="21"/>
      <c r="AA651" s="21"/>
      <c r="AB651" s="21"/>
      <c r="AC651" s="21"/>
    </row>
    <row r="652" spans="1:29" s="15" customFormat="1" x14ac:dyDescent="0.25">
      <c r="A652" s="14"/>
      <c r="B652" s="21"/>
      <c r="C652" s="14"/>
      <c r="D652" s="13"/>
      <c r="E652" s="13"/>
      <c r="F652" s="13"/>
      <c r="G652" s="13"/>
      <c r="H652" s="13"/>
      <c r="I652" s="14"/>
      <c r="J652" s="14"/>
      <c r="K652" s="17"/>
      <c r="L652" s="14"/>
      <c r="N652" s="21"/>
      <c r="O652" s="21"/>
      <c r="P652" s="21"/>
      <c r="Q652" s="21"/>
      <c r="R652" s="21"/>
      <c r="S652" s="21"/>
      <c r="T652" s="21"/>
      <c r="U652" s="21"/>
      <c r="V652" s="14"/>
      <c r="W652" s="14"/>
      <c r="X652" s="21"/>
      <c r="Y652" s="21"/>
      <c r="Z652" s="21"/>
      <c r="AA652" s="21"/>
      <c r="AB652" s="21"/>
      <c r="AC652" s="21"/>
    </row>
    <row r="653" spans="1:29" s="15" customFormat="1" x14ac:dyDescent="0.25">
      <c r="A653" s="14"/>
      <c r="B653" s="21"/>
      <c r="C653" s="14"/>
      <c r="D653" s="13"/>
      <c r="E653" s="13"/>
      <c r="F653" s="13"/>
      <c r="G653" s="13"/>
      <c r="H653" s="13"/>
      <c r="I653" s="14"/>
      <c r="J653" s="14"/>
      <c r="K653" s="17"/>
      <c r="L653" s="14"/>
      <c r="N653" s="21"/>
      <c r="O653" s="21"/>
      <c r="P653" s="21"/>
      <c r="Q653" s="21"/>
      <c r="R653" s="21"/>
      <c r="S653" s="21"/>
      <c r="T653" s="21"/>
      <c r="U653" s="21"/>
      <c r="V653" s="14"/>
      <c r="W653" s="14"/>
      <c r="X653" s="21"/>
      <c r="Y653" s="21"/>
      <c r="Z653" s="21"/>
      <c r="AA653" s="21"/>
      <c r="AB653" s="21"/>
      <c r="AC653" s="21"/>
    </row>
    <row r="654" spans="1:29" s="15" customFormat="1" x14ac:dyDescent="0.25">
      <c r="A654" s="14"/>
      <c r="B654" s="21"/>
      <c r="C654" s="14"/>
      <c r="D654" s="13"/>
      <c r="E654" s="13"/>
      <c r="F654" s="13"/>
      <c r="G654" s="13"/>
      <c r="H654" s="13"/>
      <c r="I654" s="14"/>
      <c r="J654" s="14"/>
      <c r="K654" s="17"/>
      <c r="L654" s="14"/>
      <c r="N654" s="21"/>
      <c r="O654" s="21"/>
      <c r="P654" s="21"/>
      <c r="Q654" s="21"/>
      <c r="R654" s="21"/>
      <c r="S654" s="21"/>
      <c r="T654" s="21"/>
      <c r="U654" s="21"/>
      <c r="V654" s="14"/>
      <c r="W654" s="14"/>
      <c r="X654" s="21"/>
      <c r="Y654" s="21"/>
      <c r="Z654" s="21"/>
      <c r="AA654" s="21"/>
      <c r="AB654" s="21"/>
      <c r="AC654" s="21"/>
    </row>
    <row r="655" spans="1:29" s="15" customFormat="1" x14ac:dyDescent="0.25">
      <c r="A655" s="14"/>
      <c r="B655" s="21"/>
      <c r="C655" s="14"/>
      <c r="D655" s="13"/>
      <c r="E655" s="13"/>
      <c r="F655" s="13"/>
      <c r="G655" s="13"/>
      <c r="H655" s="13"/>
      <c r="I655" s="14"/>
      <c r="J655" s="14"/>
      <c r="K655" s="17"/>
      <c r="L655" s="14"/>
      <c r="N655" s="21"/>
      <c r="O655" s="21"/>
      <c r="P655" s="21"/>
      <c r="Q655" s="21"/>
      <c r="R655" s="21"/>
      <c r="S655" s="21"/>
      <c r="T655" s="21"/>
      <c r="U655" s="21"/>
      <c r="V655" s="14"/>
      <c r="W655" s="14"/>
      <c r="X655" s="21"/>
      <c r="Y655" s="21"/>
      <c r="Z655" s="21"/>
      <c r="AA655" s="21"/>
      <c r="AB655" s="21"/>
      <c r="AC655" s="21"/>
    </row>
    <row r="656" spans="1:29" s="15" customFormat="1" x14ac:dyDescent="0.25">
      <c r="A656" s="14"/>
      <c r="B656" s="21"/>
      <c r="C656" s="14"/>
      <c r="D656" s="13"/>
      <c r="E656" s="13"/>
      <c r="F656" s="13"/>
      <c r="G656" s="13"/>
      <c r="H656" s="13"/>
      <c r="I656" s="14"/>
      <c r="J656" s="14"/>
      <c r="K656" s="17"/>
      <c r="L656" s="14"/>
      <c r="N656" s="21"/>
      <c r="O656" s="21"/>
      <c r="P656" s="21"/>
      <c r="Q656" s="21"/>
      <c r="R656" s="21"/>
      <c r="S656" s="21"/>
      <c r="T656" s="21"/>
      <c r="U656" s="21"/>
      <c r="V656" s="14"/>
      <c r="W656" s="14"/>
      <c r="X656" s="21"/>
      <c r="Y656" s="21"/>
      <c r="Z656" s="21"/>
      <c r="AA656" s="21"/>
      <c r="AB656" s="21"/>
      <c r="AC656" s="21"/>
    </row>
    <row r="657" spans="1:29" s="15" customFormat="1" x14ac:dyDescent="0.25">
      <c r="A657" s="14"/>
      <c r="B657" s="21"/>
      <c r="C657" s="14"/>
      <c r="D657" s="13"/>
      <c r="E657" s="13"/>
      <c r="F657" s="13"/>
      <c r="G657" s="13"/>
      <c r="H657" s="13"/>
      <c r="I657" s="14"/>
      <c r="J657" s="14"/>
      <c r="K657" s="17"/>
      <c r="L657" s="14"/>
      <c r="N657" s="21"/>
      <c r="O657" s="21"/>
      <c r="P657" s="21"/>
      <c r="Q657" s="21"/>
      <c r="R657" s="21"/>
      <c r="S657" s="21"/>
      <c r="T657" s="21"/>
      <c r="U657" s="21"/>
      <c r="V657" s="14"/>
      <c r="W657" s="14"/>
      <c r="X657" s="21"/>
      <c r="Y657" s="21"/>
      <c r="Z657" s="21"/>
      <c r="AA657" s="21"/>
      <c r="AB657" s="21"/>
      <c r="AC657" s="21"/>
    </row>
    <row r="658" spans="1:29" s="15" customFormat="1" x14ac:dyDescent="0.25">
      <c r="A658" s="14"/>
      <c r="B658" s="21"/>
      <c r="C658" s="14"/>
      <c r="D658" s="13"/>
      <c r="E658" s="13"/>
      <c r="F658" s="13"/>
      <c r="G658" s="13"/>
      <c r="H658" s="13"/>
      <c r="I658" s="14"/>
      <c r="J658" s="14"/>
      <c r="K658" s="17"/>
      <c r="L658" s="14"/>
      <c r="N658" s="21"/>
      <c r="O658" s="21"/>
      <c r="P658" s="21"/>
      <c r="Q658" s="21"/>
      <c r="R658" s="21"/>
      <c r="S658" s="21"/>
      <c r="T658" s="21"/>
      <c r="U658" s="21"/>
      <c r="V658" s="14"/>
      <c r="W658" s="14"/>
      <c r="X658" s="21"/>
      <c r="Y658" s="21"/>
      <c r="Z658" s="21"/>
      <c r="AA658" s="21"/>
      <c r="AB658" s="21"/>
      <c r="AC658" s="21"/>
    </row>
    <row r="659" spans="1:29" s="15" customFormat="1" x14ac:dyDescent="0.25">
      <c r="A659" s="14"/>
      <c r="B659" s="21"/>
      <c r="C659" s="14"/>
      <c r="D659" s="13"/>
      <c r="E659" s="13"/>
      <c r="F659" s="13"/>
      <c r="G659" s="13"/>
      <c r="H659" s="13"/>
      <c r="I659" s="14"/>
      <c r="J659" s="14"/>
      <c r="K659" s="17"/>
      <c r="L659" s="14"/>
      <c r="N659" s="21"/>
      <c r="O659" s="21"/>
      <c r="P659" s="21"/>
      <c r="Q659" s="21"/>
      <c r="R659" s="21"/>
      <c r="S659" s="21"/>
      <c r="T659" s="21"/>
      <c r="U659" s="21"/>
      <c r="V659" s="14"/>
      <c r="W659" s="14"/>
      <c r="X659" s="21"/>
      <c r="Y659" s="21"/>
      <c r="Z659" s="21"/>
      <c r="AA659" s="21"/>
      <c r="AB659" s="21"/>
      <c r="AC659" s="21"/>
    </row>
    <row r="660" spans="1:29" s="15" customFormat="1" x14ac:dyDescent="0.25">
      <c r="A660" s="14"/>
      <c r="B660" s="21"/>
      <c r="C660" s="14"/>
      <c r="D660" s="13"/>
      <c r="E660" s="13"/>
      <c r="F660" s="13"/>
      <c r="G660" s="13"/>
      <c r="H660" s="13"/>
      <c r="I660" s="14"/>
      <c r="J660" s="14"/>
      <c r="K660" s="17"/>
      <c r="L660" s="14"/>
      <c r="N660" s="21"/>
      <c r="O660" s="21"/>
      <c r="P660" s="21"/>
      <c r="Q660" s="21"/>
      <c r="R660" s="21"/>
      <c r="S660" s="21"/>
      <c r="T660" s="21"/>
      <c r="U660" s="21"/>
      <c r="V660" s="14"/>
      <c r="W660" s="14"/>
      <c r="X660" s="21"/>
      <c r="Y660" s="21"/>
      <c r="Z660" s="21"/>
      <c r="AA660" s="21"/>
      <c r="AB660" s="21"/>
      <c r="AC660" s="21"/>
    </row>
    <row r="661" spans="1:29" s="15" customFormat="1" x14ac:dyDescent="0.25">
      <c r="A661" s="14"/>
      <c r="B661" s="21"/>
      <c r="C661" s="14"/>
      <c r="D661" s="13"/>
      <c r="E661" s="13"/>
      <c r="F661" s="13"/>
      <c r="G661" s="13"/>
      <c r="H661" s="13"/>
      <c r="I661" s="14"/>
      <c r="J661" s="14"/>
      <c r="K661" s="17"/>
      <c r="L661" s="14"/>
      <c r="N661" s="21"/>
      <c r="O661" s="21"/>
      <c r="P661" s="21"/>
      <c r="Q661" s="21"/>
      <c r="R661" s="21"/>
      <c r="S661" s="21"/>
      <c r="T661" s="21"/>
      <c r="U661" s="21"/>
      <c r="V661" s="14"/>
      <c r="W661" s="14"/>
      <c r="X661" s="21"/>
      <c r="Y661" s="21"/>
      <c r="Z661" s="21"/>
      <c r="AA661" s="21"/>
      <c r="AB661" s="21"/>
      <c r="AC661" s="21"/>
    </row>
    <row r="662" spans="1:29" s="15" customFormat="1" x14ac:dyDescent="0.25">
      <c r="A662" s="14"/>
      <c r="B662" s="21"/>
      <c r="C662" s="14"/>
      <c r="D662" s="13"/>
      <c r="E662" s="13"/>
      <c r="F662" s="13"/>
      <c r="G662" s="13"/>
      <c r="H662" s="13"/>
      <c r="I662" s="14"/>
      <c r="J662" s="14"/>
      <c r="K662" s="17"/>
      <c r="L662" s="14"/>
      <c r="N662" s="21"/>
      <c r="O662" s="21"/>
      <c r="P662" s="21"/>
      <c r="Q662" s="21"/>
      <c r="R662" s="21"/>
      <c r="S662" s="21"/>
      <c r="T662" s="21"/>
      <c r="U662" s="21"/>
      <c r="V662" s="14"/>
      <c r="W662" s="14"/>
      <c r="X662" s="21"/>
      <c r="Y662" s="21"/>
      <c r="Z662" s="21"/>
      <c r="AA662" s="21"/>
      <c r="AB662" s="21"/>
      <c r="AC662" s="21"/>
    </row>
    <row r="663" spans="1:29" s="15" customFormat="1" x14ac:dyDescent="0.25">
      <c r="A663" s="14"/>
      <c r="B663" s="21"/>
      <c r="C663" s="14"/>
      <c r="D663" s="13"/>
      <c r="E663" s="13"/>
      <c r="F663" s="13"/>
      <c r="G663" s="13"/>
      <c r="H663" s="13"/>
      <c r="I663" s="14"/>
      <c r="J663" s="14"/>
      <c r="K663" s="17"/>
      <c r="L663" s="14"/>
      <c r="N663" s="21"/>
      <c r="O663" s="21"/>
      <c r="P663" s="21"/>
      <c r="Q663" s="21"/>
      <c r="R663" s="21"/>
      <c r="S663" s="21"/>
      <c r="T663" s="21"/>
      <c r="U663" s="21"/>
      <c r="V663" s="14"/>
      <c r="W663" s="14"/>
      <c r="X663" s="21"/>
      <c r="Y663" s="21"/>
      <c r="Z663" s="21"/>
      <c r="AA663" s="21"/>
      <c r="AB663" s="21"/>
      <c r="AC663" s="21"/>
    </row>
    <row r="664" spans="1:29" s="15" customFormat="1" x14ac:dyDescent="0.25">
      <c r="A664" s="14"/>
      <c r="B664" s="21"/>
      <c r="C664" s="14"/>
      <c r="D664" s="13"/>
      <c r="E664" s="13"/>
      <c r="F664" s="13"/>
      <c r="G664" s="13"/>
      <c r="H664" s="13"/>
      <c r="I664" s="14"/>
      <c r="J664" s="14"/>
      <c r="K664" s="17"/>
      <c r="L664" s="14"/>
      <c r="N664" s="21"/>
      <c r="O664" s="21"/>
      <c r="P664" s="21"/>
      <c r="Q664" s="21"/>
      <c r="R664" s="21"/>
      <c r="S664" s="21"/>
      <c r="T664" s="21"/>
      <c r="U664" s="21"/>
      <c r="V664" s="14"/>
      <c r="W664" s="14"/>
      <c r="X664" s="21"/>
      <c r="Y664" s="21"/>
      <c r="Z664" s="21"/>
      <c r="AA664" s="21"/>
      <c r="AB664" s="21"/>
      <c r="AC664" s="21"/>
    </row>
    <row r="665" spans="1:29" s="15" customFormat="1" x14ac:dyDescent="0.25">
      <c r="A665" s="14"/>
      <c r="B665" s="21"/>
      <c r="C665" s="14"/>
      <c r="D665" s="13"/>
      <c r="E665" s="13"/>
      <c r="F665" s="13"/>
      <c r="G665" s="13"/>
      <c r="H665" s="13"/>
      <c r="I665" s="14"/>
      <c r="J665" s="14"/>
      <c r="K665" s="17"/>
      <c r="L665" s="14"/>
      <c r="N665" s="21"/>
      <c r="O665" s="21"/>
      <c r="P665" s="21"/>
      <c r="Q665" s="21"/>
      <c r="R665" s="21"/>
      <c r="S665" s="21"/>
      <c r="T665" s="21"/>
      <c r="U665" s="21"/>
      <c r="V665" s="14"/>
      <c r="W665" s="14"/>
      <c r="X665" s="21"/>
      <c r="Y665" s="21"/>
      <c r="Z665" s="21"/>
      <c r="AA665" s="21"/>
      <c r="AB665" s="21"/>
      <c r="AC665" s="21"/>
    </row>
    <row r="666" spans="1:29" s="15" customFormat="1" x14ac:dyDescent="0.25">
      <c r="A666" s="14"/>
      <c r="B666" s="21"/>
      <c r="C666" s="14"/>
      <c r="D666" s="13"/>
      <c r="E666" s="13"/>
      <c r="F666" s="13"/>
      <c r="G666" s="13"/>
      <c r="H666" s="13"/>
      <c r="I666" s="14"/>
      <c r="J666" s="14"/>
      <c r="K666" s="17"/>
      <c r="L666" s="14"/>
      <c r="N666" s="21"/>
      <c r="O666" s="21"/>
      <c r="P666" s="21"/>
      <c r="Q666" s="21"/>
      <c r="R666" s="21"/>
      <c r="S666" s="21"/>
      <c r="T666" s="21"/>
      <c r="U666" s="21"/>
      <c r="V666" s="14"/>
      <c r="W666" s="14"/>
      <c r="X666" s="21"/>
      <c r="Y666" s="21"/>
      <c r="Z666" s="21"/>
      <c r="AA666" s="21"/>
      <c r="AB666" s="21"/>
      <c r="AC666" s="21"/>
    </row>
    <row r="667" spans="1:29" s="15" customFormat="1" x14ac:dyDescent="0.25">
      <c r="A667" s="14"/>
      <c r="B667" s="21"/>
      <c r="C667" s="14"/>
      <c r="D667" s="13"/>
      <c r="E667" s="13"/>
      <c r="F667" s="13"/>
      <c r="G667" s="13"/>
      <c r="H667" s="13"/>
      <c r="I667" s="14"/>
      <c r="J667" s="14"/>
      <c r="K667" s="17"/>
      <c r="L667" s="14"/>
      <c r="N667" s="21"/>
      <c r="O667" s="21"/>
      <c r="P667" s="21"/>
      <c r="Q667" s="21"/>
      <c r="R667" s="21"/>
      <c r="S667" s="21"/>
      <c r="T667" s="21"/>
      <c r="U667" s="21"/>
      <c r="V667" s="14"/>
      <c r="W667" s="14"/>
      <c r="X667" s="21"/>
      <c r="Y667" s="21"/>
      <c r="Z667" s="21"/>
      <c r="AA667" s="21"/>
      <c r="AB667" s="21"/>
      <c r="AC667" s="21"/>
    </row>
    <row r="668" spans="1:29" s="15" customFormat="1" x14ac:dyDescent="0.25">
      <c r="A668" s="14"/>
      <c r="B668" s="21"/>
      <c r="C668" s="14"/>
      <c r="D668" s="13"/>
      <c r="E668" s="13"/>
      <c r="F668" s="13"/>
      <c r="G668" s="13"/>
      <c r="H668" s="13"/>
      <c r="I668" s="14"/>
      <c r="J668" s="14"/>
      <c r="K668" s="17"/>
      <c r="L668" s="14"/>
      <c r="N668" s="21"/>
      <c r="O668" s="21"/>
      <c r="P668" s="21"/>
      <c r="Q668" s="21"/>
      <c r="R668" s="21"/>
      <c r="S668" s="21"/>
      <c r="T668" s="21"/>
      <c r="U668" s="21"/>
      <c r="V668" s="14"/>
      <c r="W668" s="14"/>
      <c r="X668" s="21"/>
      <c r="Y668" s="21"/>
      <c r="Z668" s="21"/>
      <c r="AA668" s="21"/>
      <c r="AB668" s="21"/>
      <c r="AC668" s="21"/>
    </row>
    <row r="669" spans="1:29" s="15" customFormat="1" x14ac:dyDescent="0.25">
      <c r="A669" s="14"/>
      <c r="B669" s="21"/>
      <c r="C669" s="14"/>
      <c r="D669" s="13"/>
      <c r="E669" s="13"/>
      <c r="F669" s="13"/>
      <c r="G669" s="13"/>
      <c r="H669" s="13"/>
      <c r="I669" s="14"/>
      <c r="J669" s="14"/>
      <c r="K669" s="17"/>
      <c r="L669" s="14"/>
      <c r="N669" s="21"/>
      <c r="O669" s="21"/>
      <c r="P669" s="21"/>
      <c r="Q669" s="21"/>
      <c r="R669" s="21"/>
      <c r="S669" s="21"/>
      <c r="T669" s="21"/>
      <c r="U669" s="21"/>
      <c r="V669" s="14"/>
      <c r="W669" s="14"/>
      <c r="X669" s="21"/>
      <c r="Y669" s="21"/>
      <c r="Z669" s="21"/>
      <c r="AA669" s="21"/>
      <c r="AB669" s="21"/>
      <c r="AC669" s="21"/>
    </row>
    <row r="670" spans="1:29" s="15" customFormat="1" x14ac:dyDescent="0.25">
      <c r="A670" s="14"/>
      <c r="B670" s="21"/>
      <c r="C670" s="14"/>
      <c r="D670" s="13"/>
      <c r="E670" s="13"/>
      <c r="F670" s="13"/>
      <c r="G670" s="13"/>
      <c r="H670" s="13"/>
      <c r="I670" s="14"/>
      <c r="J670" s="14"/>
      <c r="K670" s="17"/>
      <c r="L670" s="14"/>
      <c r="N670" s="21"/>
      <c r="O670" s="21"/>
      <c r="P670" s="21"/>
      <c r="Q670" s="21"/>
      <c r="R670" s="21"/>
      <c r="S670" s="21"/>
      <c r="T670" s="21"/>
      <c r="U670" s="21"/>
      <c r="V670" s="14"/>
      <c r="W670" s="14"/>
      <c r="X670" s="21"/>
      <c r="Y670" s="21"/>
      <c r="Z670" s="21"/>
      <c r="AA670" s="21"/>
      <c r="AB670" s="21"/>
      <c r="AC670" s="21"/>
    </row>
    <row r="671" spans="1:29" s="15" customFormat="1" x14ac:dyDescent="0.25">
      <c r="A671" s="14"/>
      <c r="B671" s="21"/>
      <c r="C671" s="14"/>
      <c r="D671" s="13"/>
      <c r="E671" s="13"/>
      <c r="F671" s="13"/>
      <c r="G671" s="13"/>
      <c r="H671" s="13"/>
      <c r="I671" s="14"/>
      <c r="J671" s="14"/>
      <c r="K671" s="17"/>
      <c r="L671" s="14"/>
      <c r="N671" s="21"/>
      <c r="O671" s="21"/>
      <c r="P671" s="21"/>
      <c r="Q671" s="21"/>
      <c r="R671" s="21"/>
      <c r="S671" s="21"/>
      <c r="T671" s="21"/>
      <c r="U671" s="21"/>
      <c r="V671" s="14"/>
      <c r="W671" s="14"/>
      <c r="X671" s="21"/>
      <c r="Y671" s="21"/>
      <c r="Z671" s="21"/>
      <c r="AA671" s="21"/>
      <c r="AB671" s="21"/>
      <c r="AC671" s="21"/>
    </row>
    <row r="672" spans="1:29" s="15" customFormat="1" x14ac:dyDescent="0.25">
      <c r="A672" s="14"/>
      <c r="B672" s="21"/>
      <c r="C672" s="14"/>
      <c r="D672" s="13"/>
      <c r="E672" s="13"/>
      <c r="F672" s="13"/>
      <c r="G672" s="13"/>
      <c r="H672" s="13"/>
      <c r="I672" s="14"/>
      <c r="J672" s="14"/>
      <c r="K672" s="17"/>
      <c r="L672" s="14"/>
      <c r="N672" s="21"/>
      <c r="O672" s="21"/>
      <c r="P672" s="21"/>
      <c r="Q672" s="21"/>
      <c r="R672" s="21"/>
      <c r="S672" s="21"/>
      <c r="T672" s="21"/>
      <c r="U672" s="21"/>
      <c r="V672" s="14"/>
      <c r="W672" s="14"/>
      <c r="X672" s="21"/>
      <c r="Y672" s="21"/>
      <c r="Z672" s="21"/>
      <c r="AA672" s="21"/>
      <c r="AB672" s="21"/>
      <c r="AC672" s="21"/>
    </row>
    <row r="673" spans="1:29" s="15" customFormat="1" x14ac:dyDescent="0.25">
      <c r="A673" s="14"/>
      <c r="B673" s="21"/>
      <c r="C673" s="14"/>
      <c r="D673" s="13"/>
      <c r="E673" s="13"/>
      <c r="F673" s="13"/>
      <c r="G673" s="13"/>
      <c r="H673" s="13"/>
      <c r="I673" s="14"/>
      <c r="J673" s="14"/>
      <c r="K673" s="17"/>
      <c r="L673" s="14"/>
      <c r="N673" s="21"/>
      <c r="O673" s="21"/>
      <c r="P673" s="21"/>
      <c r="Q673" s="21"/>
      <c r="R673" s="21"/>
      <c r="S673" s="21"/>
      <c r="T673" s="21"/>
      <c r="U673" s="21"/>
      <c r="V673" s="14"/>
      <c r="W673" s="14"/>
      <c r="X673" s="21"/>
      <c r="Y673" s="21"/>
      <c r="Z673" s="21"/>
      <c r="AA673" s="21"/>
      <c r="AB673" s="21"/>
      <c r="AC673" s="21"/>
    </row>
    <row r="674" spans="1:29" s="15" customFormat="1" x14ac:dyDescent="0.25">
      <c r="A674" s="14"/>
      <c r="B674" s="21"/>
      <c r="C674" s="14"/>
      <c r="D674" s="13"/>
      <c r="E674" s="13"/>
      <c r="F674" s="13"/>
      <c r="G674" s="13"/>
      <c r="H674" s="13"/>
      <c r="I674" s="14"/>
      <c r="J674" s="14"/>
      <c r="K674" s="17"/>
      <c r="L674" s="14"/>
      <c r="N674" s="21"/>
      <c r="O674" s="21"/>
      <c r="P674" s="21"/>
      <c r="Q674" s="21"/>
      <c r="R674" s="21"/>
      <c r="S674" s="21"/>
      <c r="T674" s="21"/>
      <c r="U674" s="21"/>
      <c r="V674" s="14"/>
      <c r="W674" s="14"/>
      <c r="X674" s="21"/>
      <c r="Y674" s="21"/>
      <c r="Z674" s="21"/>
      <c r="AA674" s="21"/>
      <c r="AB674" s="21"/>
      <c r="AC674" s="21"/>
    </row>
    <row r="675" spans="1:29" s="15" customFormat="1" x14ac:dyDescent="0.25">
      <c r="A675" s="14"/>
      <c r="B675" s="21"/>
      <c r="C675" s="14"/>
      <c r="D675" s="13"/>
      <c r="E675" s="13"/>
      <c r="F675" s="13"/>
      <c r="G675" s="13"/>
      <c r="H675" s="13"/>
      <c r="I675" s="14"/>
      <c r="J675" s="14"/>
      <c r="K675" s="17"/>
      <c r="L675" s="14"/>
      <c r="N675" s="21"/>
      <c r="O675" s="21"/>
      <c r="P675" s="21"/>
      <c r="Q675" s="21"/>
      <c r="R675" s="21"/>
      <c r="S675" s="21"/>
      <c r="T675" s="21"/>
      <c r="U675" s="21"/>
      <c r="V675" s="14"/>
      <c r="W675" s="14"/>
      <c r="X675" s="21"/>
      <c r="Y675" s="21"/>
      <c r="Z675" s="21"/>
      <c r="AA675" s="21"/>
      <c r="AB675" s="21"/>
      <c r="AC675" s="21"/>
    </row>
    <row r="676" spans="1:29" s="15" customFormat="1" x14ac:dyDescent="0.25">
      <c r="A676" s="14"/>
      <c r="B676" s="21"/>
      <c r="C676" s="14"/>
      <c r="D676" s="13"/>
      <c r="E676" s="13"/>
      <c r="F676" s="13"/>
      <c r="G676" s="13"/>
      <c r="H676" s="13"/>
      <c r="I676" s="14"/>
      <c r="J676" s="14"/>
      <c r="K676" s="17"/>
      <c r="L676" s="14"/>
      <c r="N676" s="21"/>
      <c r="O676" s="21"/>
      <c r="P676" s="21"/>
      <c r="Q676" s="21"/>
      <c r="R676" s="21"/>
      <c r="S676" s="21"/>
      <c r="T676" s="21"/>
      <c r="U676" s="21"/>
      <c r="V676" s="14"/>
      <c r="W676" s="14"/>
      <c r="X676" s="21"/>
      <c r="Y676" s="21"/>
      <c r="Z676" s="21"/>
      <c r="AA676" s="21"/>
      <c r="AB676" s="21"/>
      <c r="AC676" s="21"/>
    </row>
    <row r="677" spans="1:29" s="15" customFormat="1" x14ac:dyDescent="0.25">
      <c r="A677" s="14"/>
      <c r="B677" s="21"/>
      <c r="C677" s="14"/>
      <c r="D677" s="13"/>
      <c r="E677" s="13"/>
      <c r="F677" s="13"/>
      <c r="G677" s="13"/>
      <c r="H677" s="13"/>
      <c r="I677" s="14"/>
      <c r="J677" s="14"/>
      <c r="K677" s="17"/>
      <c r="L677" s="14"/>
      <c r="N677" s="21"/>
      <c r="O677" s="21"/>
      <c r="P677" s="21"/>
      <c r="Q677" s="21"/>
      <c r="R677" s="21"/>
      <c r="S677" s="21"/>
      <c r="T677" s="21"/>
      <c r="U677" s="21"/>
      <c r="V677" s="14"/>
      <c r="W677" s="14"/>
      <c r="X677" s="21"/>
      <c r="Y677" s="21"/>
      <c r="Z677" s="21"/>
      <c r="AA677" s="21"/>
      <c r="AB677" s="21"/>
      <c r="AC677" s="21"/>
    </row>
    <row r="678" spans="1:29" s="15" customFormat="1" x14ac:dyDescent="0.25">
      <c r="A678" s="14"/>
      <c r="B678" s="21"/>
      <c r="C678" s="14"/>
      <c r="D678" s="13"/>
      <c r="E678" s="13"/>
      <c r="F678" s="13"/>
      <c r="G678" s="13"/>
      <c r="H678" s="13"/>
      <c r="I678" s="14"/>
      <c r="J678" s="14"/>
      <c r="K678" s="17"/>
      <c r="L678" s="14"/>
      <c r="N678" s="21"/>
      <c r="O678" s="21"/>
      <c r="P678" s="21"/>
      <c r="Q678" s="21"/>
      <c r="R678" s="21"/>
      <c r="S678" s="21"/>
      <c r="T678" s="21"/>
      <c r="U678" s="21"/>
      <c r="V678" s="14"/>
      <c r="W678" s="14"/>
      <c r="X678" s="21"/>
      <c r="Y678" s="21"/>
      <c r="Z678" s="21"/>
      <c r="AA678" s="21"/>
      <c r="AB678" s="21"/>
      <c r="AC678" s="21"/>
    </row>
    <row r="679" spans="1:29" s="15" customFormat="1" x14ac:dyDescent="0.25">
      <c r="A679" s="14"/>
      <c r="B679" s="21"/>
      <c r="C679" s="14"/>
      <c r="D679" s="13"/>
      <c r="E679" s="13"/>
      <c r="F679" s="13"/>
      <c r="G679" s="13"/>
      <c r="H679" s="13"/>
      <c r="I679" s="14"/>
      <c r="J679" s="14"/>
      <c r="K679" s="17"/>
      <c r="L679" s="14"/>
      <c r="N679" s="21"/>
      <c r="O679" s="21"/>
      <c r="P679" s="21"/>
      <c r="Q679" s="21"/>
      <c r="R679" s="21"/>
      <c r="S679" s="21"/>
      <c r="T679" s="21"/>
      <c r="U679" s="21"/>
      <c r="V679" s="14"/>
      <c r="W679" s="14"/>
      <c r="X679" s="21"/>
      <c r="Y679" s="21"/>
      <c r="Z679" s="21"/>
      <c r="AA679" s="21"/>
      <c r="AB679" s="21"/>
      <c r="AC679" s="21"/>
    </row>
    <row r="680" spans="1:29" s="15" customFormat="1" x14ac:dyDescent="0.25">
      <c r="A680" s="14"/>
      <c r="B680" s="21"/>
      <c r="C680" s="14"/>
      <c r="D680" s="13"/>
      <c r="E680" s="13"/>
      <c r="F680" s="13"/>
      <c r="G680" s="13"/>
      <c r="H680" s="13"/>
      <c r="I680" s="14"/>
      <c r="J680" s="14"/>
      <c r="K680" s="17"/>
      <c r="L680" s="14"/>
      <c r="N680" s="21"/>
      <c r="O680" s="21"/>
      <c r="P680" s="21"/>
      <c r="Q680" s="21"/>
      <c r="R680" s="21"/>
      <c r="S680" s="21"/>
      <c r="T680" s="21"/>
      <c r="U680" s="21"/>
      <c r="V680" s="14"/>
      <c r="W680" s="14"/>
      <c r="X680" s="21"/>
      <c r="Y680" s="21"/>
      <c r="Z680" s="21"/>
      <c r="AA680" s="21"/>
      <c r="AB680" s="21"/>
      <c r="AC680" s="21"/>
    </row>
    <row r="681" spans="1:29" s="15" customFormat="1" x14ac:dyDescent="0.25">
      <c r="A681" s="14"/>
      <c r="B681" s="21"/>
      <c r="C681" s="14"/>
      <c r="D681" s="13"/>
      <c r="E681" s="13"/>
      <c r="F681" s="13"/>
      <c r="G681" s="13"/>
      <c r="H681" s="13"/>
      <c r="I681" s="14"/>
      <c r="J681" s="14"/>
      <c r="K681" s="17"/>
      <c r="L681" s="14"/>
      <c r="N681" s="21"/>
      <c r="O681" s="21"/>
      <c r="P681" s="21"/>
      <c r="Q681" s="21"/>
      <c r="R681" s="21"/>
      <c r="S681" s="21"/>
      <c r="T681" s="21"/>
      <c r="U681" s="21"/>
      <c r="V681" s="14"/>
      <c r="W681" s="14"/>
      <c r="X681" s="21"/>
      <c r="Y681" s="21"/>
      <c r="Z681" s="21"/>
      <c r="AA681" s="21"/>
      <c r="AB681" s="21"/>
      <c r="AC681" s="21"/>
    </row>
    <row r="682" spans="1:29" s="15" customFormat="1" x14ac:dyDescent="0.25">
      <c r="A682" s="14"/>
      <c r="B682" s="21"/>
      <c r="C682" s="14"/>
      <c r="D682" s="13"/>
      <c r="E682" s="13"/>
      <c r="F682" s="13"/>
      <c r="G682" s="13"/>
      <c r="H682" s="13"/>
      <c r="I682" s="14"/>
      <c r="J682" s="14"/>
      <c r="K682" s="17"/>
      <c r="L682" s="14"/>
      <c r="N682" s="21"/>
      <c r="O682" s="21"/>
      <c r="P682" s="21"/>
      <c r="Q682" s="21"/>
      <c r="R682" s="21"/>
      <c r="S682" s="21"/>
      <c r="T682" s="21"/>
      <c r="U682" s="21"/>
      <c r="V682" s="14"/>
      <c r="W682" s="14"/>
      <c r="X682" s="21"/>
      <c r="Y682" s="21"/>
      <c r="Z682" s="21"/>
      <c r="AA682" s="21"/>
      <c r="AB682" s="21"/>
      <c r="AC682" s="21"/>
    </row>
    <row r="683" spans="1:29" s="15" customFormat="1" x14ac:dyDescent="0.25">
      <c r="A683" s="14"/>
      <c r="B683" s="21"/>
      <c r="C683" s="14"/>
      <c r="D683" s="13"/>
      <c r="E683" s="13"/>
      <c r="F683" s="13"/>
      <c r="G683" s="13"/>
      <c r="H683" s="13"/>
      <c r="I683" s="14"/>
      <c r="J683" s="14"/>
      <c r="K683" s="17"/>
      <c r="L683" s="14"/>
      <c r="N683" s="21"/>
      <c r="O683" s="21"/>
      <c r="P683" s="21"/>
      <c r="Q683" s="21"/>
      <c r="R683" s="21"/>
      <c r="S683" s="21"/>
      <c r="T683" s="21"/>
      <c r="U683" s="21"/>
      <c r="V683" s="14"/>
      <c r="W683" s="14"/>
      <c r="X683" s="21"/>
      <c r="Y683" s="21"/>
      <c r="Z683" s="21"/>
      <c r="AA683" s="21"/>
      <c r="AB683" s="21"/>
      <c r="AC683" s="21"/>
    </row>
    <row r="684" spans="1:29" s="15" customFormat="1" x14ac:dyDescent="0.25">
      <c r="A684" s="14"/>
      <c r="B684" s="21"/>
      <c r="C684" s="14"/>
      <c r="D684" s="13"/>
      <c r="E684" s="13"/>
      <c r="F684" s="13"/>
      <c r="G684" s="13"/>
      <c r="H684" s="13"/>
      <c r="I684" s="14"/>
      <c r="J684" s="14"/>
      <c r="K684" s="17"/>
      <c r="L684" s="14"/>
      <c r="N684" s="21"/>
      <c r="O684" s="21"/>
      <c r="P684" s="21"/>
      <c r="Q684" s="21"/>
      <c r="R684" s="21"/>
      <c r="S684" s="21"/>
      <c r="T684" s="21"/>
      <c r="U684" s="21"/>
      <c r="V684" s="14"/>
      <c r="W684" s="14"/>
      <c r="X684" s="21"/>
      <c r="Y684" s="21"/>
      <c r="Z684" s="21"/>
      <c r="AA684" s="21"/>
      <c r="AB684" s="21"/>
      <c r="AC684" s="21"/>
    </row>
    <row r="685" spans="1:29" s="15" customFormat="1" x14ac:dyDescent="0.25">
      <c r="A685" s="14"/>
      <c r="B685" s="21"/>
      <c r="C685" s="14"/>
      <c r="D685" s="13"/>
      <c r="E685" s="13"/>
      <c r="F685" s="13"/>
      <c r="G685" s="13"/>
      <c r="H685" s="13"/>
      <c r="I685" s="14"/>
      <c r="J685" s="14"/>
      <c r="K685" s="17"/>
      <c r="L685" s="14"/>
      <c r="N685" s="21"/>
      <c r="O685" s="21"/>
      <c r="P685" s="21"/>
      <c r="Q685" s="21"/>
      <c r="R685" s="21"/>
      <c r="S685" s="21"/>
      <c r="T685" s="21"/>
      <c r="U685" s="21"/>
      <c r="V685" s="14"/>
      <c r="W685" s="14"/>
      <c r="X685" s="21"/>
      <c r="Y685" s="21"/>
      <c r="Z685" s="21"/>
      <c r="AA685" s="21"/>
      <c r="AB685" s="21"/>
      <c r="AC685" s="21"/>
    </row>
    <row r="686" spans="1:29" s="15" customFormat="1" x14ac:dyDescent="0.25">
      <c r="A686" s="14"/>
      <c r="B686" s="21"/>
      <c r="C686" s="14"/>
      <c r="D686" s="13"/>
      <c r="E686" s="13"/>
      <c r="F686" s="13"/>
      <c r="G686" s="13"/>
      <c r="H686" s="13"/>
      <c r="I686" s="14"/>
      <c r="J686" s="14"/>
      <c r="K686" s="17"/>
      <c r="L686" s="14"/>
      <c r="N686" s="21"/>
      <c r="O686" s="21"/>
      <c r="P686" s="21"/>
      <c r="Q686" s="21"/>
      <c r="R686" s="21"/>
      <c r="S686" s="21"/>
      <c r="T686" s="21"/>
      <c r="U686" s="21"/>
      <c r="V686" s="14"/>
      <c r="W686" s="14"/>
      <c r="X686" s="21"/>
      <c r="Y686" s="21"/>
      <c r="Z686" s="21"/>
      <c r="AA686" s="21"/>
      <c r="AB686" s="21"/>
      <c r="AC686" s="21"/>
    </row>
    <row r="687" spans="1:29" s="15" customFormat="1" x14ac:dyDescent="0.25">
      <c r="A687" s="14"/>
      <c r="B687" s="21"/>
      <c r="C687" s="14"/>
      <c r="D687" s="13"/>
      <c r="E687" s="13"/>
      <c r="F687" s="13"/>
      <c r="G687" s="13"/>
      <c r="H687" s="13"/>
      <c r="I687" s="14"/>
      <c r="J687" s="14"/>
      <c r="K687" s="17"/>
      <c r="L687" s="14"/>
      <c r="N687" s="21"/>
      <c r="O687" s="21"/>
      <c r="P687" s="21"/>
      <c r="Q687" s="21"/>
      <c r="R687" s="21"/>
      <c r="S687" s="21"/>
      <c r="T687" s="21"/>
      <c r="U687" s="21"/>
      <c r="V687" s="14"/>
      <c r="W687" s="14"/>
      <c r="X687" s="21"/>
      <c r="Y687" s="21"/>
      <c r="Z687" s="21"/>
      <c r="AA687" s="21"/>
      <c r="AB687" s="21"/>
      <c r="AC687" s="21"/>
    </row>
    <row r="688" spans="1:29" s="15" customFormat="1" x14ac:dyDescent="0.25">
      <c r="A688" s="14"/>
      <c r="B688" s="21"/>
      <c r="C688" s="14"/>
      <c r="D688" s="13"/>
      <c r="E688" s="13"/>
      <c r="F688" s="13"/>
      <c r="G688" s="13"/>
      <c r="H688" s="13"/>
      <c r="I688" s="14"/>
      <c r="J688" s="14"/>
      <c r="K688" s="17"/>
      <c r="L688" s="14"/>
      <c r="N688" s="21"/>
      <c r="O688" s="21"/>
      <c r="P688" s="21"/>
      <c r="Q688" s="21"/>
      <c r="R688" s="21"/>
      <c r="S688" s="21"/>
      <c r="T688" s="21"/>
      <c r="U688" s="21"/>
      <c r="V688" s="14"/>
      <c r="W688" s="14"/>
      <c r="X688" s="21"/>
      <c r="Y688" s="21"/>
      <c r="Z688" s="21"/>
      <c r="AA688" s="21"/>
      <c r="AB688" s="21"/>
      <c r="AC688" s="21"/>
    </row>
    <row r="689" spans="1:29" s="15" customFormat="1" x14ac:dyDescent="0.25">
      <c r="A689" s="14"/>
      <c r="B689" s="21"/>
      <c r="C689" s="14"/>
      <c r="D689" s="13"/>
      <c r="E689" s="13"/>
      <c r="F689" s="13"/>
      <c r="G689" s="13"/>
      <c r="H689" s="13"/>
      <c r="I689" s="14"/>
      <c r="J689" s="14"/>
      <c r="K689" s="17"/>
      <c r="L689" s="14"/>
      <c r="N689" s="21"/>
      <c r="O689" s="21"/>
      <c r="P689" s="21"/>
      <c r="Q689" s="21"/>
      <c r="R689" s="21"/>
      <c r="S689" s="21"/>
      <c r="T689" s="21"/>
      <c r="U689" s="21"/>
      <c r="V689" s="14"/>
      <c r="W689" s="14"/>
      <c r="X689" s="21"/>
      <c r="Y689" s="21"/>
      <c r="Z689" s="21"/>
      <c r="AA689" s="21"/>
      <c r="AB689" s="21"/>
      <c r="AC689" s="21"/>
    </row>
    <row r="690" spans="1:29" s="15" customFormat="1" x14ac:dyDescent="0.25">
      <c r="A690" s="14"/>
      <c r="B690" s="21"/>
      <c r="C690" s="14"/>
      <c r="D690" s="13"/>
      <c r="E690" s="13"/>
      <c r="F690" s="13"/>
      <c r="G690" s="13"/>
      <c r="H690" s="13"/>
      <c r="I690" s="14"/>
      <c r="J690" s="14"/>
      <c r="K690" s="17"/>
      <c r="L690" s="14"/>
      <c r="N690" s="21"/>
      <c r="O690" s="21"/>
      <c r="P690" s="21"/>
      <c r="Q690" s="21"/>
      <c r="R690" s="21"/>
      <c r="S690" s="21"/>
      <c r="T690" s="21"/>
      <c r="U690" s="21"/>
      <c r="V690" s="14"/>
      <c r="W690" s="14"/>
      <c r="X690" s="21"/>
      <c r="Y690" s="21"/>
      <c r="Z690" s="21"/>
      <c r="AA690" s="21"/>
      <c r="AB690" s="21"/>
      <c r="AC690" s="21"/>
    </row>
    <row r="691" spans="1:29" s="15" customFormat="1" x14ac:dyDescent="0.25">
      <c r="A691" s="14"/>
      <c r="B691" s="21"/>
      <c r="C691" s="14"/>
      <c r="D691" s="13"/>
      <c r="E691" s="13"/>
      <c r="F691" s="13"/>
      <c r="G691" s="13"/>
      <c r="H691" s="13"/>
      <c r="I691" s="14"/>
      <c r="J691" s="14"/>
      <c r="K691" s="17"/>
      <c r="L691" s="14"/>
      <c r="N691" s="21"/>
      <c r="O691" s="21"/>
      <c r="P691" s="21"/>
      <c r="Q691" s="21"/>
      <c r="R691" s="21"/>
      <c r="S691" s="21"/>
      <c r="T691" s="21"/>
      <c r="U691" s="21"/>
      <c r="V691" s="14"/>
      <c r="W691" s="14"/>
      <c r="X691" s="21"/>
      <c r="Y691" s="21"/>
      <c r="Z691" s="21"/>
      <c r="AA691" s="21"/>
      <c r="AB691" s="21"/>
      <c r="AC691" s="21"/>
    </row>
    <row r="692" spans="1:29" s="15" customFormat="1" x14ac:dyDescent="0.25">
      <c r="A692" s="14"/>
      <c r="B692" s="21"/>
      <c r="C692" s="14"/>
      <c r="D692" s="13"/>
      <c r="E692" s="13"/>
      <c r="F692" s="13"/>
      <c r="G692" s="13"/>
      <c r="H692" s="13"/>
      <c r="I692" s="14"/>
      <c r="J692" s="14"/>
      <c r="K692" s="17"/>
      <c r="L692" s="14"/>
      <c r="N692" s="21"/>
      <c r="O692" s="21"/>
      <c r="P692" s="21"/>
      <c r="Q692" s="21"/>
      <c r="R692" s="21"/>
      <c r="S692" s="21"/>
      <c r="T692" s="21"/>
      <c r="U692" s="21"/>
      <c r="V692" s="14"/>
      <c r="W692" s="14"/>
      <c r="X692" s="21"/>
      <c r="Y692" s="21"/>
      <c r="Z692" s="21"/>
      <c r="AA692" s="21"/>
      <c r="AB692" s="21"/>
      <c r="AC692" s="21"/>
    </row>
    <row r="693" spans="1:29" s="15" customFormat="1" x14ac:dyDescent="0.25">
      <c r="A693" s="14"/>
      <c r="B693" s="21"/>
      <c r="C693" s="14"/>
      <c r="D693" s="13"/>
      <c r="E693" s="13"/>
      <c r="F693" s="13"/>
      <c r="G693" s="13"/>
      <c r="H693" s="13"/>
      <c r="I693" s="14"/>
      <c r="J693" s="14"/>
      <c r="K693" s="17"/>
      <c r="L693" s="14"/>
      <c r="N693" s="21"/>
      <c r="O693" s="21"/>
      <c r="P693" s="21"/>
      <c r="Q693" s="21"/>
      <c r="R693" s="21"/>
      <c r="S693" s="21"/>
      <c r="T693" s="21"/>
      <c r="U693" s="21"/>
      <c r="V693" s="14"/>
      <c r="W693" s="14"/>
      <c r="X693" s="21"/>
      <c r="Y693" s="21"/>
      <c r="Z693" s="21"/>
      <c r="AA693" s="21"/>
      <c r="AB693" s="21"/>
      <c r="AC693" s="21"/>
    </row>
    <row r="694" spans="1:29" s="15" customFormat="1" x14ac:dyDescent="0.25">
      <c r="A694" s="14"/>
      <c r="B694" s="21"/>
      <c r="C694" s="14"/>
      <c r="D694" s="13"/>
      <c r="E694" s="13"/>
      <c r="F694" s="13"/>
      <c r="G694" s="13"/>
      <c r="H694" s="13"/>
      <c r="I694" s="14"/>
      <c r="J694" s="14"/>
      <c r="K694" s="17"/>
      <c r="L694" s="14"/>
      <c r="N694" s="21"/>
      <c r="O694" s="21"/>
      <c r="P694" s="21"/>
      <c r="Q694" s="21"/>
      <c r="R694" s="21"/>
      <c r="S694" s="21"/>
      <c r="T694" s="21"/>
      <c r="U694" s="21"/>
      <c r="V694" s="14"/>
      <c r="W694" s="14"/>
      <c r="X694" s="21"/>
      <c r="Y694" s="21"/>
      <c r="Z694" s="21"/>
      <c r="AA694" s="21"/>
      <c r="AB694" s="21"/>
      <c r="AC694" s="21"/>
    </row>
    <row r="695" spans="1:29" s="15" customFormat="1" x14ac:dyDescent="0.25">
      <c r="A695" s="14"/>
      <c r="B695" s="21"/>
      <c r="C695" s="14"/>
      <c r="D695" s="13"/>
      <c r="E695" s="13"/>
      <c r="F695" s="13"/>
      <c r="G695" s="13"/>
      <c r="H695" s="13"/>
      <c r="I695" s="14"/>
      <c r="J695" s="14"/>
      <c r="K695" s="17"/>
      <c r="L695" s="14"/>
      <c r="N695" s="21"/>
      <c r="O695" s="21"/>
      <c r="P695" s="21"/>
      <c r="Q695" s="21"/>
      <c r="R695" s="21"/>
      <c r="S695" s="21"/>
      <c r="T695" s="21"/>
      <c r="U695" s="21"/>
      <c r="V695" s="14"/>
      <c r="W695" s="14"/>
      <c r="X695" s="21"/>
      <c r="Y695" s="21"/>
      <c r="Z695" s="21"/>
      <c r="AA695" s="21"/>
      <c r="AB695" s="21"/>
      <c r="AC695" s="21"/>
    </row>
    <row r="696" spans="1:29" s="15" customFormat="1" x14ac:dyDescent="0.25">
      <c r="A696" s="14"/>
      <c r="B696" s="21"/>
      <c r="C696" s="14"/>
      <c r="D696" s="13"/>
      <c r="E696" s="13"/>
      <c r="F696" s="13"/>
      <c r="G696" s="13"/>
      <c r="H696" s="13"/>
      <c r="I696" s="14"/>
      <c r="J696" s="14"/>
      <c r="K696" s="17"/>
      <c r="L696" s="14"/>
      <c r="N696" s="21"/>
      <c r="O696" s="21"/>
      <c r="P696" s="21"/>
      <c r="Q696" s="21"/>
      <c r="R696" s="21"/>
      <c r="S696" s="21"/>
      <c r="T696" s="21"/>
      <c r="U696" s="21"/>
      <c r="V696" s="14"/>
      <c r="W696" s="14"/>
      <c r="X696" s="21"/>
      <c r="Y696" s="21"/>
      <c r="Z696" s="21"/>
      <c r="AA696" s="21"/>
      <c r="AB696" s="21"/>
      <c r="AC696" s="21"/>
    </row>
    <row r="697" spans="1:29" s="15" customFormat="1" x14ac:dyDescent="0.25">
      <c r="A697" s="14"/>
      <c r="B697" s="21"/>
      <c r="C697" s="14"/>
      <c r="D697" s="13"/>
      <c r="E697" s="13"/>
      <c r="F697" s="13"/>
      <c r="G697" s="13"/>
      <c r="H697" s="13"/>
      <c r="I697" s="14"/>
      <c r="J697" s="14"/>
      <c r="K697" s="17"/>
      <c r="L697" s="14"/>
      <c r="N697" s="21"/>
      <c r="O697" s="21"/>
      <c r="P697" s="21"/>
      <c r="Q697" s="21"/>
      <c r="R697" s="21"/>
      <c r="S697" s="21"/>
      <c r="T697" s="21"/>
      <c r="U697" s="21"/>
      <c r="V697" s="14"/>
      <c r="W697" s="14"/>
      <c r="X697" s="21"/>
      <c r="Y697" s="21"/>
      <c r="Z697" s="21"/>
      <c r="AA697" s="21"/>
      <c r="AB697" s="21"/>
      <c r="AC697" s="21"/>
    </row>
    <row r="698" spans="1:29" s="15" customFormat="1" x14ac:dyDescent="0.25">
      <c r="A698" s="14"/>
      <c r="B698" s="21"/>
      <c r="C698" s="14"/>
      <c r="D698" s="13"/>
      <c r="E698" s="13"/>
      <c r="F698" s="13"/>
      <c r="G698" s="13"/>
      <c r="H698" s="13"/>
      <c r="I698" s="14"/>
      <c r="J698" s="14"/>
      <c r="K698" s="17"/>
      <c r="L698" s="14"/>
      <c r="N698" s="21"/>
      <c r="O698" s="21"/>
      <c r="P698" s="21"/>
      <c r="Q698" s="21"/>
      <c r="R698" s="21"/>
      <c r="S698" s="21"/>
      <c r="T698" s="21"/>
      <c r="U698" s="21"/>
      <c r="V698" s="14"/>
      <c r="W698" s="14"/>
      <c r="X698" s="21"/>
      <c r="Y698" s="21"/>
      <c r="Z698" s="21"/>
      <c r="AA698" s="21"/>
      <c r="AB698" s="21"/>
      <c r="AC698" s="21"/>
    </row>
    <row r="699" spans="1:29" s="15" customFormat="1" x14ac:dyDescent="0.25">
      <c r="A699" s="14"/>
      <c r="B699" s="21"/>
      <c r="C699" s="14"/>
      <c r="D699" s="13"/>
      <c r="E699" s="13"/>
      <c r="F699" s="13"/>
      <c r="G699" s="13"/>
      <c r="H699" s="13"/>
      <c r="I699" s="14"/>
      <c r="J699" s="14"/>
      <c r="K699" s="17"/>
      <c r="L699" s="14"/>
      <c r="N699" s="21"/>
      <c r="O699" s="21"/>
      <c r="P699" s="21"/>
      <c r="Q699" s="21"/>
      <c r="R699" s="21"/>
      <c r="S699" s="21"/>
      <c r="T699" s="21"/>
      <c r="U699" s="21"/>
      <c r="V699" s="14"/>
      <c r="W699" s="14"/>
      <c r="X699" s="21"/>
      <c r="Y699" s="21"/>
      <c r="Z699" s="21"/>
      <c r="AA699" s="21"/>
      <c r="AB699" s="21"/>
      <c r="AC699" s="21"/>
    </row>
    <row r="700" spans="1:29" s="15" customFormat="1" x14ac:dyDescent="0.25">
      <c r="A700" s="14"/>
      <c r="B700" s="21"/>
      <c r="C700" s="14"/>
      <c r="D700" s="13"/>
      <c r="E700" s="13"/>
      <c r="F700" s="13"/>
      <c r="G700" s="13"/>
      <c r="H700" s="13"/>
      <c r="I700" s="14"/>
      <c r="J700" s="14"/>
      <c r="K700" s="17"/>
      <c r="L700" s="14"/>
      <c r="N700" s="21"/>
      <c r="O700" s="21"/>
      <c r="P700" s="21"/>
      <c r="Q700" s="21"/>
      <c r="R700" s="21"/>
      <c r="S700" s="21"/>
      <c r="T700" s="21"/>
      <c r="U700" s="21"/>
      <c r="V700" s="14"/>
      <c r="W700" s="14"/>
      <c r="X700" s="21"/>
      <c r="Y700" s="21"/>
      <c r="Z700" s="21"/>
      <c r="AA700" s="21"/>
      <c r="AB700" s="21"/>
      <c r="AC700" s="21"/>
    </row>
    <row r="701" spans="1:29" s="15" customFormat="1" x14ac:dyDescent="0.25">
      <c r="A701" s="14"/>
      <c r="B701" s="21"/>
      <c r="C701" s="14"/>
      <c r="D701" s="13"/>
      <c r="E701" s="13"/>
      <c r="F701" s="13"/>
      <c r="G701" s="13"/>
      <c r="H701" s="13"/>
      <c r="I701" s="14"/>
      <c r="J701" s="14"/>
      <c r="K701" s="17"/>
      <c r="L701" s="14"/>
      <c r="N701" s="21"/>
      <c r="O701" s="21"/>
      <c r="P701" s="21"/>
      <c r="Q701" s="21"/>
      <c r="R701" s="21"/>
      <c r="S701" s="21"/>
      <c r="T701" s="21"/>
      <c r="U701" s="21"/>
      <c r="V701" s="14"/>
      <c r="W701" s="14"/>
      <c r="X701" s="21"/>
      <c r="Y701" s="21"/>
      <c r="Z701" s="21"/>
      <c r="AA701" s="21"/>
      <c r="AB701" s="21"/>
      <c r="AC701" s="21"/>
    </row>
    <row r="702" spans="1:29" s="15" customFormat="1" x14ac:dyDescent="0.25">
      <c r="A702" s="14"/>
      <c r="B702" s="21"/>
      <c r="C702" s="14"/>
      <c r="D702" s="13"/>
      <c r="E702" s="13"/>
      <c r="F702" s="13"/>
      <c r="G702" s="13"/>
      <c r="H702" s="13"/>
      <c r="I702" s="14"/>
      <c r="J702" s="14"/>
      <c r="K702" s="17"/>
      <c r="L702" s="14"/>
      <c r="N702" s="21"/>
      <c r="O702" s="21"/>
      <c r="P702" s="21"/>
      <c r="Q702" s="21"/>
      <c r="R702" s="21"/>
      <c r="S702" s="21"/>
      <c r="T702" s="21"/>
      <c r="U702" s="21"/>
      <c r="V702" s="14"/>
      <c r="W702" s="14"/>
      <c r="X702" s="21"/>
      <c r="Y702" s="21"/>
      <c r="Z702" s="21"/>
      <c r="AA702" s="21"/>
      <c r="AB702" s="21"/>
      <c r="AC702" s="21"/>
    </row>
    <row r="703" spans="1:29" s="15" customFormat="1" x14ac:dyDescent="0.25">
      <c r="A703" s="14"/>
      <c r="B703" s="21"/>
      <c r="C703" s="14"/>
      <c r="D703" s="13"/>
      <c r="E703" s="13"/>
      <c r="F703" s="13"/>
      <c r="G703" s="13"/>
      <c r="H703" s="13"/>
      <c r="I703" s="14"/>
      <c r="J703" s="14"/>
      <c r="K703" s="17"/>
      <c r="L703" s="14"/>
      <c r="N703" s="21"/>
      <c r="O703" s="21"/>
      <c r="P703" s="21"/>
      <c r="Q703" s="21"/>
      <c r="R703" s="21"/>
      <c r="S703" s="21"/>
      <c r="T703" s="21"/>
      <c r="U703" s="21"/>
      <c r="V703" s="14"/>
      <c r="W703" s="14"/>
      <c r="X703" s="21"/>
      <c r="Y703" s="21"/>
      <c r="Z703" s="21"/>
      <c r="AA703" s="21"/>
      <c r="AB703" s="21"/>
      <c r="AC703" s="21"/>
    </row>
    <row r="704" spans="1:29" s="15" customFormat="1" x14ac:dyDescent="0.25">
      <c r="A704" s="14"/>
      <c r="B704" s="21"/>
      <c r="C704" s="14"/>
      <c r="D704" s="13"/>
      <c r="E704" s="13"/>
      <c r="F704" s="13"/>
      <c r="G704" s="13"/>
      <c r="H704" s="13"/>
      <c r="I704" s="14"/>
      <c r="J704" s="14"/>
      <c r="K704" s="17"/>
      <c r="L704" s="14"/>
      <c r="N704" s="21"/>
      <c r="O704" s="21"/>
      <c r="P704" s="21"/>
      <c r="Q704" s="21"/>
      <c r="R704" s="21"/>
      <c r="S704" s="21"/>
      <c r="T704" s="21"/>
      <c r="U704" s="21"/>
      <c r="V704" s="14"/>
      <c r="W704" s="14"/>
      <c r="X704" s="21"/>
      <c r="Y704" s="21"/>
      <c r="Z704" s="21"/>
      <c r="AA704" s="21"/>
      <c r="AB704" s="21"/>
      <c r="AC704" s="21"/>
    </row>
    <row r="705" spans="1:29" s="15" customFormat="1" x14ac:dyDescent="0.25">
      <c r="A705" s="14"/>
      <c r="B705" s="21"/>
      <c r="C705" s="14"/>
      <c r="D705" s="13"/>
      <c r="E705" s="13"/>
      <c r="F705" s="13"/>
      <c r="G705" s="13"/>
      <c r="H705" s="13"/>
      <c r="I705" s="14"/>
      <c r="J705" s="14"/>
      <c r="K705" s="17"/>
      <c r="L705" s="14"/>
      <c r="N705" s="21"/>
      <c r="O705" s="21"/>
      <c r="P705" s="21"/>
      <c r="Q705" s="21"/>
      <c r="R705" s="21"/>
      <c r="S705" s="21"/>
      <c r="T705" s="21"/>
      <c r="U705" s="21"/>
      <c r="V705" s="14"/>
      <c r="W705" s="14"/>
      <c r="X705" s="21"/>
      <c r="Y705" s="21"/>
      <c r="Z705" s="21"/>
      <c r="AA705" s="21"/>
      <c r="AB705" s="21"/>
      <c r="AC705" s="21"/>
    </row>
    <row r="706" spans="1:29" s="15" customFormat="1" x14ac:dyDescent="0.25">
      <c r="A706" s="14"/>
      <c r="B706" s="21"/>
      <c r="C706" s="14"/>
      <c r="D706" s="13"/>
      <c r="E706" s="13"/>
      <c r="F706" s="13"/>
      <c r="G706" s="13"/>
      <c r="H706" s="13"/>
      <c r="I706" s="14"/>
      <c r="J706" s="14"/>
      <c r="K706" s="17"/>
      <c r="L706" s="14"/>
      <c r="N706" s="21"/>
      <c r="O706" s="21"/>
      <c r="P706" s="21"/>
      <c r="Q706" s="21"/>
      <c r="R706" s="21"/>
      <c r="S706" s="21"/>
      <c r="T706" s="21"/>
      <c r="U706" s="21"/>
      <c r="V706" s="14"/>
      <c r="W706" s="14"/>
      <c r="X706" s="21"/>
      <c r="Y706" s="21"/>
      <c r="Z706" s="21"/>
      <c r="AA706" s="21"/>
      <c r="AB706" s="21"/>
      <c r="AC706" s="21"/>
    </row>
    <row r="707" spans="1:29" s="15" customFormat="1" x14ac:dyDescent="0.25">
      <c r="A707" s="14"/>
      <c r="B707" s="21"/>
      <c r="C707" s="14"/>
      <c r="D707" s="13"/>
      <c r="E707" s="13"/>
      <c r="F707" s="13"/>
      <c r="G707" s="13"/>
      <c r="H707" s="13"/>
      <c r="I707" s="14"/>
      <c r="J707" s="14"/>
      <c r="K707" s="17"/>
      <c r="L707" s="14"/>
      <c r="N707" s="21"/>
      <c r="O707" s="21"/>
      <c r="P707" s="21"/>
      <c r="Q707" s="21"/>
      <c r="R707" s="21"/>
      <c r="S707" s="21"/>
      <c r="T707" s="21"/>
      <c r="U707" s="21"/>
      <c r="V707" s="14"/>
      <c r="W707" s="14"/>
      <c r="X707" s="21"/>
      <c r="Y707" s="21"/>
      <c r="Z707" s="21"/>
      <c r="AA707" s="21"/>
      <c r="AB707" s="21"/>
      <c r="AC707" s="21"/>
    </row>
    <row r="708" spans="1:29" s="15" customFormat="1" x14ac:dyDescent="0.25">
      <c r="A708" s="14"/>
      <c r="B708" s="21"/>
      <c r="C708" s="14"/>
      <c r="D708" s="13"/>
      <c r="E708" s="13"/>
      <c r="F708" s="13"/>
      <c r="G708" s="13"/>
      <c r="H708" s="13"/>
      <c r="I708" s="14"/>
      <c r="J708" s="14"/>
      <c r="K708" s="17"/>
      <c r="L708" s="14"/>
      <c r="N708" s="21"/>
      <c r="O708" s="21"/>
      <c r="P708" s="21"/>
      <c r="Q708" s="21"/>
      <c r="R708" s="21"/>
      <c r="S708" s="21"/>
      <c r="T708" s="21"/>
      <c r="U708" s="21"/>
      <c r="V708" s="14"/>
      <c r="W708" s="14"/>
      <c r="X708" s="21"/>
      <c r="Y708" s="21"/>
      <c r="Z708" s="21"/>
      <c r="AA708" s="21"/>
      <c r="AB708" s="21"/>
      <c r="AC708" s="21"/>
    </row>
    <row r="709" spans="1:29" s="15" customFormat="1" x14ac:dyDescent="0.25">
      <c r="A709" s="14"/>
      <c r="B709" s="21"/>
      <c r="C709" s="14"/>
      <c r="D709" s="13"/>
      <c r="E709" s="13"/>
      <c r="F709" s="13"/>
      <c r="G709" s="13"/>
      <c r="H709" s="13"/>
      <c r="I709" s="14"/>
      <c r="J709" s="14"/>
      <c r="K709" s="17"/>
      <c r="L709" s="14"/>
      <c r="N709" s="21"/>
      <c r="O709" s="21"/>
      <c r="P709" s="21"/>
      <c r="Q709" s="21"/>
      <c r="R709" s="21"/>
      <c r="S709" s="21"/>
      <c r="T709" s="21"/>
      <c r="U709" s="21"/>
      <c r="V709" s="14"/>
      <c r="W709" s="14"/>
      <c r="X709" s="21"/>
      <c r="Y709" s="21"/>
      <c r="Z709" s="21"/>
      <c r="AA709" s="21"/>
      <c r="AB709" s="21"/>
      <c r="AC709" s="21"/>
    </row>
    <row r="710" spans="1:29" s="15" customFormat="1" x14ac:dyDescent="0.25">
      <c r="A710" s="14"/>
      <c r="B710" s="21"/>
      <c r="C710" s="14"/>
      <c r="D710" s="13"/>
      <c r="E710" s="13"/>
      <c r="F710" s="13"/>
      <c r="G710" s="13"/>
      <c r="H710" s="13"/>
      <c r="I710" s="14"/>
      <c r="J710" s="14"/>
      <c r="K710" s="17"/>
      <c r="L710" s="14"/>
      <c r="N710" s="21"/>
      <c r="O710" s="21"/>
      <c r="P710" s="21"/>
      <c r="Q710" s="21"/>
      <c r="R710" s="21"/>
      <c r="S710" s="21"/>
      <c r="T710" s="21"/>
      <c r="U710" s="21"/>
      <c r="V710" s="14"/>
      <c r="W710" s="14"/>
      <c r="X710" s="21"/>
      <c r="Y710" s="21"/>
      <c r="Z710" s="21"/>
      <c r="AA710" s="21"/>
      <c r="AB710" s="21"/>
      <c r="AC710" s="21"/>
    </row>
    <row r="711" spans="1:29" s="15" customFormat="1" x14ac:dyDescent="0.25">
      <c r="A711" s="14"/>
      <c r="B711" s="21"/>
      <c r="C711" s="14"/>
      <c r="D711" s="13"/>
      <c r="E711" s="13"/>
      <c r="F711" s="13"/>
      <c r="G711" s="13"/>
      <c r="H711" s="13"/>
      <c r="I711" s="14"/>
      <c r="J711" s="14"/>
      <c r="K711" s="17"/>
      <c r="L711" s="14"/>
      <c r="N711" s="21"/>
      <c r="O711" s="21"/>
      <c r="P711" s="21"/>
      <c r="Q711" s="21"/>
      <c r="R711" s="21"/>
      <c r="S711" s="21"/>
      <c r="T711" s="21"/>
      <c r="U711" s="21"/>
      <c r="V711" s="14"/>
      <c r="W711" s="14"/>
      <c r="X711" s="21"/>
      <c r="Y711" s="21"/>
      <c r="Z711" s="21"/>
      <c r="AA711" s="21"/>
      <c r="AB711" s="21"/>
      <c r="AC711" s="21"/>
    </row>
    <row r="712" spans="1:29" s="15" customFormat="1" x14ac:dyDescent="0.25">
      <c r="A712" s="14"/>
      <c r="B712" s="21"/>
      <c r="C712" s="14"/>
      <c r="D712" s="13"/>
      <c r="E712" s="13"/>
      <c r="F712" s="13"/>
      <c r="G712" s="13"/>
      <c r="H712" s="13"/>
      <c r="I712" s="14"/>
      <c r="J712" s="14"/>
      <c r="K712" s="17"/>
      <c r="L712" s="14"/>
      <c r="N712" s="21"/>
      <c r="O712" s="21"/>
      <c r="P712" s="21"/>
      <c r="Q712" s="21"/>
      <c r="R712" s="21"/>
      <c r="S712" s="21"/>
      <c r="T712" s="21"/>
      <c r="U712" s="21"/>
      <c r="V712" s="14"/>
      <c r="W712" s="14"/>
      <c r="X712" s="21"/>
      <c r="Y712" s="21"/>
      <c r="Z712" s="21"/>
      <c r="AA712" s="21"/>
      <c r="AB712" s="21"/>
      <c r="AC712" s="21"/>
    </row>
    <row r="713" spans="1:29" s="15" customFormat="1" x14ac:dyDescent="0.25">
      <c r="A713" s="14"/>
      <c r="B713" s="21"/>
      <c r="C713" s="14"/>
      <c r="D713" s="13"/>
      <c r="E713" s="13"/>
      <c r="F713" s="13"/>
      <c r="G713" s="13"/>
      <c r="H713" s="13"/>
      <c r="I713" s="14"/>
      <c r="J713" s="14"/>
      <c r="K713" s="17"/>
      <c r="L713" s="14"/>
      <c r="N713" s="21"/>
      <c r="O713" s="21"/>
      <c r="P713" s="21"/>
      <c r="Q713" s="21"/>
      <c r="R713" s="21"/>
      <c r="S713" s="21"/>
      <c r="T713" s="21"/>
      <c r="U713" s="21"/>
      <c r="V713" s="14"/>
      <c r="W713" s="14"/>
      <c r="X713" s="21"/>
      <c r="Y713" s="21"/>
      <c r="Z713" s="21"/>
      <c r="AA713" s="21"/>
      <c r="AB713" s="21"/>
      <c r="AC713" s="21"/>
    </row>
    <row r="714" spans="1:29" s="15" customFormat="1" x14ac:dyDescent="0.25">
      <c r="A714" s="14"/>
      <c r="B714" s="21"/>
      <c r="C714" s="14"/>
      <c r="D714" s="13"/>
      <c r="E714" s="13"/>
      <c r="F714" s="13"/>
      <c r="G714" s="13"/>
      <c r="H714" s="13"/>
      <c r="I714" s="14"/>
      <c r="J714" s="14"/>
      <c r="K714" s="17"/>
      <c r="L714" s="14"/>
      <c r="N714" s="21"/>
      <c r="O714" s="21"/>
      <c r="P714" s="21"/>
      <c r="Q714" s="21"/>
      <c r="R714" s="21"/>
      <c r="S714" s="21"/>
      <c r="T714" s="21"/>
      <c r="U714" s="21"/>
      <c r="V714" s="14"/>
      <c r="W714" s="14"/>
      <c r="X714" s="21"/>
      <c r="Y714" s="21"/>
      <c r="Z714" s="21"/>
      <c r="AA714" s="21"/>
      <c r="AB714" s="21"/>
      <c r="AC714" s="21"/>
    </row>
    <row r="715" spans="1:29" s="15" customFormat="1" x14ac:dyDescent="0.25">
      <c r="A715" s="14"/>
      <c r="B715" s="21"/>
      <c r="C715" s="14"/>
      <c r="D715" s="13"/>
      <c r="E715" s="13"/>
      <c r="F715" s="13"/>
      <c r="G715" s="13"/>
      <c r="H715" s="13"/>
      <c r="I715" s="14"/>
      <c r="J715" s="14"/>
      <c r="K715" s="17"/>
      <c r="L715" s="14"/>
      <c r="N715" s="21"/>
      <c r="O715" s="21"/>
      <c r="P715" s="21"/>
      <c r="Q715" s="21"/>
      <c r="R715" s="21"/>
      <c r="S715" s="21"/>
      <c r="T715" s="21"/>
      <c r="U715" s="21"/>
      <c r="V715" s="14"/>
      <c r="W715" s="14"/>
      <c r="X715" s="21"/>
      <c r="Y715" s="21"/>
      <c r="Z715" s="21"/>
      <c r="AA715" s="21"/>
      <c r="AB715" s="21"/>
      <c r="AC715" s="21"/>
    </row>
    <row r="716" spans="1:29" s="15" customFormat="1" x14ac:dyDescent="0.25">
      <c r="A716" s="14"/>
      <c r="B716" s="21"/>
      <c r="C716" s="14"/>
      <c r="D716" s="13"/>
      <c r="E716" s="13"/>
      <c r="F716" s="13"/>
      <c r="G716" s="13"/>
      <c r="H716" s="13"/>
      <c r="I716" s="14"/>
      <c r="J716" s="14"/>
      <c r="K716" s="17"/>
      <c r="L716" s="14"/>
      <c r="N716" s="21"/>
      <c r="O716" s="21"/>
      <c r="P716" s="21"/>
      <c r="Q716" s="21"/>
      <c r="R716" s="21"/>
      <c r="S716" s="21"/>
      <c r="T716" s="21"/>
      <c r="U716" s="21"/>
      <c r="V716" s="14"/>
      <c r="W716" s="14"/>
      <c r="X716" s="21"/>
      <c r="Y716" s="21"/>
      <c r="Z716" s="21"/>
      <c r="AA716" s="21"/>
      <c r="AB716" s="21"/>
      <c r="AC716" s="21"/>
    </row>
    <row r="717" spans="1:29" s="15" customFormat="1" x14ac:dyDescent="0.25">
      <c r="A717" s="14"/>
      <c r="B717" s="21"/>
      <c r="C717" s="14"/>
      <c r="D717" s="13"/>
      <c r="E717" s="13"/>
      <c r="F717" s="13"/>
      <c r="G717" s="13"/>
      <c r="H717" s="13"/>
      <c r="I717" s="14"/>
      <c r="J717" s="14"/>
      <c r="K717" s="17"/>
      <c r="L717" s="14"/>
      <c r="N717" s="21"/>
      <c r="O717" s="21"/>
      <c r="P717" s="21"/>
      <c r="Q717" s="21"/>
      <c r="R717" s="21"/>
      <c r="S717" s="21"/>
      <c r="T717" s="21"/>
      <c r="U717" s="21"/>
      <c r="V717" s="14"/>
      <c r="W717" s="14"/>
      <c r="X717" s="21"/>
      <c r="Y717" s="21"/>
      <c r="Z717" s="21"/>
      <c r="AA717" s="21"/>
      <c r="AB717" s="21"/>
      <c r="AC717" s="21"/>
    </row>
    <row r="718" spans="1:29" s="15" customFormat="1" x14ac:dyDescent="0.25">
      <c r="A718" s="14"/>
      <c r="B718" s="21"/>
      <c r="C718" s="14"/>
      <c r="D718" s="13"/>
      <c r="E718" s="13"/>
      <c r="F718" s="13"/>
      <c r="G718" s="13"/>
      <c r="H718" s="13"/>
      <c r="I718" s="14"/>
      <c r="J718" s="14"/>
      <c r="K718" s="17"/>
      <c r="L718" s="14"/>
      <c r="N718" s="21"/>
      <c r="O718" s="21"/>
      <c r="P718" s="21"/>
      <c r="Q718" s="21"/>
      <c r="R718" s="21"/>
      <c r="S718" s="21"/>
      <c r="T718" s="21"/>
      <c r="U718" s="21"/>
      <c r="V718" s="14"/>
      <c r="W718" s="14"/>
      <c r="X718" s="21"/>
      <c r="Y718" s="21"/>
      <c r="Z718" s="21"/>
      <c r="AA718" s="21"/>
      <c r="AB718" s="21"/>
      <c r="AC718" s="21"/>
    </row>
    <row r="719" spans="1:29" s="15" customFormat="1" x14ac:dyDescent="0.25">
      <c r="A719" s="14"/>
      <c r="B719" s="21"/>
      <c r="C719" s="14"/>
      <c r="D719" s="13"/>
      <c r="E719" s="13"/>
      <c r="F719" s="13"/>
      <c r="G719" s="13"/>
      <c r="H719" s="13"/>
      <c r="I719" s="14"/>
      <c r="J719" s="14"/>
      <c r="K719" s="17"/>
      <c r="L719" s="14"/>
      <c r="N719" s="21"/>
      <c r="O719" s="21"/>
      <c r="P719" s="21"/>
      <c r="Q719" s="21"/>
      <c r="R719" s="21"/>
      <c r="S719" s="21"/>
      <c r="T719" s="21"/>
      <c r="U719" s="21"/>
      <c r="V719" s="14"/>
      <c r="W719" s="14"/>
      <c r="X719" s="21"/>
      <c r="Y719" s="21"/>
      <c r="Z719" s="21"/>
      <c r="AA719" s="21"/>
      <c r="AB719" s="21"/>
      <c r="AC719" s="21"/>
    </row>
    <row r="720" spans="1:29" s="15" customFormat="1" x14ac:dyDescent="0.25">
      <c r="A720" s="14"/>
      <c r="B720" s="21"/>
      <c r="C720" s="14"/>
      <c r="D720" s="13"/>
      <c r="E720" s="13"/>
      <c r="F720" s="13"/>
      <c r="G720" s="13"/>
      <c r="H720" s="13"/>
      <c r="I720" s="14"/>
      <c r="J720" s="14"/>
      <c r="K720" s="17"/>
      <c r="L720" s="14"/>
      <c r="N720" s="21"/>
      <c r="O720" s="21"/>
      <c r="P720" s="21"/>
      <c r="Q720" s="21"/>
      <c r="R720" s="21"/>
      <c r="S720" s="21"/>
      <c r="T720" s="21"/>
      <c r="U720" s="21"/>
      <c r="V720" s="14"/>
      <c r="W720" s="14"/>
      <c r="X720" s="21"/>
      <c r="Y720" s="21"/>
      <c r="Z720" s="21"/>
      <c r="AA720" s="21"/>
      <c r="AB720" s="21"/>
      <c r="AC720" s="21"/>
    </row>
    <row r="721" spans="1:29" s="15" customFormat="1" x14ac:dyDescent="0.25">
      <c r="A721" s="14"/>
      <c r="B721" s="21"/>
      <c r="C721" s="14"/>
      <c r="D721" s="13"/>
      <c r="E721" s="13"/>
      <c r="F721" s="13"/>
      <c r="G721" s="13"/>
      <c r="H721" s="13"/>
      <c r="I721" s="14"/>
      <c r="J721" s="14"/>
      <c r="K721" s="17"/>
      <c r="L721" s="14"/>
      <c r="N721" s="21"/>
      <c r="O721" s="21"/>
      <c r="P721" s="21"/>
      <c r="Q721" s="21"/>
      <c r="R721" s="21"/>
      <c r="S721" s="21"/>
      <c r="T721" s="21"/>
      <c r="U721" s="21"/>
      <c r="V721" s="14"/>
      <c r="W721" s="14"/>
      <c r="X721" s="21"/>
      <c r="Y721" s="21"/>
      <c r="Z721" s="21"/>
      <c r="AA721" s="21"/>
      <c r="AB721" s="21"/>
      <c r="AC721" s="21"/>
    </row>
    <row r="722" spans="1:29" s="15" customFormat="1" x14ac:dyDescent="0.25">
      <c r="A722" s="14"/>
      <c r="B722" s="21"/>
      <c r="C722" s="14"/>
      <c r="D722" s="13"/>
      <c r="E722" s="13"/>
      <c r="F722" s="13"/>
      <c r="G722" s="13"/>
      <c r="H722" s="13"/>
      <c r="I722" s="14"/>
      <c r="J722" s="14"/>
      <c r="K722" s="17"/>
      <c r="L722" s="14"/>
      <c r="N722" s="21"/>
      <c r="O722" s="21"/>
      <c r="P722" s="21"/>
      <c r="Q722" s="21"/>
      <c r="R722" s="21"/>
      <c r="S722" s="21"/>
      <c r="T722" s="21"/>
      <c r="U722" s="21"/>
      <c r="V722" s="14"/>
      <c r="W722" s="14"/>
      <c r="X722" s="21"/>
      <c r="Y722" s="21"/>
      <c r="Z722" s="21"/>
      <c r="AA722" s="21"/>
      <c r="AB722" s="21"/>
      <c r="AC722" s="21"/>
    </row>
    <row r="723" spans="1:29" s="15" customFormat="1" x14ac:dyDescent="0.25">
      <c r="A723" s="14"/>
      <c r="B723" s="21"/>
      <c r="C723" s="14"/>
      <c r="D723" s="13"/>
      <c r="E723" s="13"/>
      <c r="F723" s="13"/>
      <c r="G723" s="13"/>
      <c r="H723" s="13"/>
      <c r="I723" s="14"/>
      <c r="J723" s="14"/>
      <c r="K723" s="17"/>
      <c r="L723" s="14"/>
      <c r="N723" s="21"/>
      <c r="O723" s="21"/>
      <c r="P723" s="21"/>
      <c r="Q723" s="21"/>
      <c r="R723" s="21"/>
      <c r="S723" s="21"/>
      <c r="T723" s="21"/>
      <c r="U723" s="21"/>
      <c r="V723" s="14"/>
      <c r="W723" s="14"/>
      <c r="X723" s="21"/>
      <c r="Y723" s="21"/>
      <c r="Z723" s="21"/>
      <c r="AA723" s="21"/>
      <c r="AB723" s="21"/>
      <c r="AC723" s="21"/>
    </row>
    <row r="724" spans="1:29" s="15" customFormat="1" x14ac:dyDescent="0.25">
      <c r="A724" s="14"/>
      <c r="B724" s="21"/>
      <c r="C724" s="14"/>
      <c r="D724" s="13"/>
      <c r="E724" s="13"/>
      <c r="F724" s="13"/>
      <c r="G724" s="13"/>
      <c r="H724" s="13"/>
      <c r="I724" s="14"/>
      <c r="J724" s="14"/>
      <c r="K724" s="17"/>
      <c r="L724" s="14"/>
      <c r="N724" s="21"/>
      <c r="O724" s="21"/>
      <c r="P724" s="21"/>
      <c r="Q724" s="21"/>
      <c r="R724" s="21"/>
      <c r="S724" s="21"/>
      <c r="T724" s="21"/>
      <c r="U724" s="21"/>
      <c r="V724" s="14"/>
      <c r="W724" s="14"/>
      <c r="X724" s="21"/>
      <c r="Y724" s="21"/>
      <c r="Z724" s="21"/>
      <c r="AA724" s="21"/>
      <c r="AB724" s="21"/>
      <c r="AC724" s="21"/>
    </row>
    <row r="725" spans="1:29" s="15" customFormat="1" x14ac:dyDescent="0.25">
      <c r="A725" s="14"/>
      <c r="B725" s="21"/>
      <c r="C725" s="14"/>
      <c r="D725" s="13"/>
      <c r="E725" s="13"/>
      <c r="F725" s="13"/>
      <c r="G725" s="13"/>
      <c r="H725" s="13"/>
      <c r="I725" s="14"/>
      <c r="J725" s="14"/>
      <c r="K725" s="17"/>
      <c r="L725" s="14"/>
      <c r="N725" s="21"/>
      <c r="O725" s="21"/>
      <c r="P725" s="21"/>
      <c r="Q725" s="21"/>
      <c r="R725" s="21"/>
      <c r="S725" s="21"/>
      <c r="T725" s="21"/>
      <c r="U725" s="21"/>
      <c r="V725" s="14"/>
      <c r="W725" s="14"/>
      <c r="X725" s="21"/>
      <c r="Y725" s="21"/>
      <c r="Z725" s="21"/>
      <c r="AA725" s="21"/>
      <c r="AB725" s="21"/>
      <c r="AC725" s="21"/>
    </row>
    <row r="726" spans="1:29" s="15" customFormat="1" x14ac:dyDescent="0.25">
      <c r="A726" s="14"/>
      <c r="B726" s="21"/>
      <c r="C726" s="14"/>
      <c r="D726" s="13"/>
      <c r="E726" s="13"/>
      <c r="F726" s="13"/>
      <c r="G726" s="13"/>
      <c r="H726" s="13"/>
      <c r="I726" s="14"/>
      <c r="J726" s="14"/>
      <c r="K726" s="17"/>
      <c r="L726" s="14"/>
      <c r="N726" s="21"/>
      <c r="O726" s="21"/>
      <c r="P726" s="21"/>
      <c r="Q726" s="21"/>
      <c r="R726" s="21"/>
      <c r="S726" s="21"/>
      <c r="T726" s="21"/>
      <c r="U726" s="21"/>
      <c r="V726" s="14"/>
      <c r="W726" s="14"/>
      <c r="X726" s="21"/>
      <c r="Y726" s="21"/>
      <c r="Z726" s="21"/>
      <c r="AA726" s="21"/>
      <c r="AB726" s="21"/>
      <c r="AC726" s="21"/>
    </row>
    <row r="727" spans="1:29" s="15" customFormat="1" x14ac:dyDescent="0.25">
      <c r="A727" s="14"/>
      <c r="B727" s="21"/>
      <c r="C727" s="14"/>
      <c r="D727" s="13"/>
      <c r="E727" s="13"/>
      <c r="F727" s="13"/>
      <c r="G727" s="13"/>
      <c r="H727" s="13"/>
      <c r="I727" s="14"/>
      <c r="J727" s="14"/>
      <c r="K727" s="17"/>
      <c r="L727" s="14"/>
      <c r="N727" s="21"/>
      <c r="O727" s="21"/>
      <c r="P727" s="21"/>
      <c r="Q727" s="21"/>
      <c r="R727" s="21"/>
      <c r="S727" s="21"/>
      <c r="T727" s="21"/>
      <c r="U727" s="21"/>
      <c r="V727" s="14"/>
      <c r="W727" s="14"/>
      <c r="X727" s="21"/>
      <c r="Y727" s="21"/>
      <c r="Z727" s="21"/>
      <c r="AA727" s="21"/>
      <c r="AB727" s="21"/>
      <c r="AC727" s="21"/>
    </row>
    <row r="728" spans="1:29" s="15" customFormat="1" x14ac:dyDescent="0.25">
      <c r="A728" s="14"/>
      <c r="B728" s="21"/>
      <c r="C728" s="14"/>
      <c r="D728" s="13"/>
      <c r="E728" s="13"/>
      <c r="F728" s="13"/>
      <c r="G728" s="13"/>
      <c r="H728" s="13"/>
      <c r="I728" s="14"/>
      <c r="J728" s="14"/>
      <c r="K728" s="17"/>
      <c r="L728" s="14"/>
      <c r="N728" s="21"/>
      <c r="O728" s="21"/>
      <c r="P728" s="21"/>
      <c r="Q728" s="21"/>
      <c r="R728" s="21"/>
      <c r="S728" s="21"/>
      <c r="T728" s="21"/>
      <c r="U728" s="21"/>
      <c r="V728" s="14"/>
      <c r="W728" s="14"/>
      <c r="X728" s="21"/>
      <c r="Y728" s="21"/>
      <c r="Z728" s="21"/>
      <c r="AA728" s="21"/>
      <c r="AB728" s="21"/>
      <c r="AC728" s="21"/>
    </row>
    <row r="729" spans="1:29" s="15" customFormat="1" x14ac:dyDescent="0.25">
      <c r="A729" s="14"/>
      <c r="B729" s="21"/>
      <c r="C729" s="14"/>
      <c r="D729" s="13"/>
      <c r="E729" s="13"/>
      <c r="F729" s="13"/>
      <c r="G729" s="13"/>
      <c r="H729" s="13"/>
      <c r="I729" s="14"/>
      <c r="J729" s="14"/>
      <c r="K729" s="17"/>
      <c r="L729" s="14"/>
      <c r="N729" s="21"/>
      <c r="O729" s="21"/>
      <c r="P729" s="21"/>
      <c r="Q729" s="21"/>
      <c r="R729" s="21"/>
      <c r="S729" s="21"/>
      <c r="T729" s="21"/>
      <c r="U729" s="21"/>
      <c r="V729" s="14"/>
      <c r="W729" s="14"/>
      <c r="X729" s="21"/>
      <c r="Y729" s="21"/>
      <c r="Z729" s="21"/>
      <c r="AA729" s="21"/>
      <c r="AB729" s="21"/>
      <c r="AC729" s="21"/>
    </row>
    <row r="730" spans="1:29" s="15" customFormat="1" x14ac:dyDescent="0.25">
      <c r="A730" s="14"/>
      <c r="B730" s="21"/>
      <c r="C730" s="14"/>
      <c r="D730" s="13"/>
      <c r="E730" s="13"/>
      <c r="F730" s="13"/>
      <c r="G730" s="13"/>
      <c r="H730" s="13"/>
      <c r="I730" s="14"/>
      <c r="J730" s="14"/>
      <c r="K730" s="17"/>
      <c r="L730" s="14"/>
      <c r="N730" s="21"/>
      <c r="O730" s="21"/>
      <c r="P730" s="21"/>
      <c r="Q730" s="21"/>
      <c r="R730" s="21"/>
      <c r="S730" s="21"/>
      <c r="T730" s="21"/>
      <c r="U730" s="21"/>
      <c r="V730" s="14"/>
      <c r="W730" s="14"/>
      <c r="X730" s="21"/>
      <c r="Y730" s="21"/>
      <c r="Z730" s="21"/>
      <c r="AA730" s="21"/>
      <c r="AB730" s="21"/>
      <c r="AC730" s="21"/>
    </row>
    <row r="731" spans="1:29" s="15" customFormat="1" x14ac:dyDescent="0.25">
      <c r="A731" s="14"/>
      <c r="B731" s="21"/>
      <c r="C731" s="14"/>
      <c r="D731" s="13"/>
      <c r="E731" s="13"/>
      <c r="F731" s="13"/>
      <c r="G731" s="13"/>
      <c r="H731" s="13"/>
      <c r="I731" s="14"/>
      <c r="J731" s="14"/>
      <c r="K731" s="17"/>
      <c r="L731" s="14"/>
      <c r="N731" s="21"/>
      <c r="O731" s="21"/>
      <c r="P731" s="21"/>
      <c r="Q731" s="21"/>
      <c r="R731" s="21"/>
      <c r="S731" s="21"/>
      <c r="T731" s="21"/>
      <c r="U731" s="21"/>
      <c r="V731" s="14"/>
      <c r="W731" s="14"/>
      <c r="X731" s="21"/>
      <c r="Y731" s="21"/>
      <c r="Z731" s="21"/>
      <c r="AA731" s="21"/>
      <c r="AB731" s="21"/>
      <c r="AC731" s="21"/>
    </row>
    <row r="732" spans="1:29" s="15" customFormat="1" x14ac:dyDescent="0.25">
      <c r="A732" s="14"/>
      <c r="B732" s="21"/>
      <c r="C732" s="14"/>
      <c r="D732" s="13"/>
      <c r="E732" s="13"/>
      <c r="F732" s="13"/>
      <c r="G732" s="13"/>
      <c r="H732" s="13"/>
      <c r="I732" s="14"/>
      <c r="J732" s="14"/>
      <c r="K732" s="17"/>
      <c r="L732" s="14"/>
      <c r="N732" s="21"/>
      <c r="O732" s="21"/>
      <c r="P732" s="21"/>
      <c r="Q732" s="21"/>
      <c r="R732" s="21"/>
      <c r="S732" s="21"/>
      <c r="T732" s="21"/>
      <c r="U732" s="21"/>
      <c r="V732" s="14"/>
      <c r="W732" s="14"/>
      <c r="X732" s="21"/>
      <c r="Y732" s="21"/>
      <c r="Z732" s="21"/>
      <c r="AA732" s="21"/>
      <c r="AB732" s="21"/>
      <c r="AC732" s="21"/>
    </row>
    <row r="733" spans="1:29" s="15" customFormat="1" x14ac:dyDescent="0.25">
      <c r="A733" s="14"/>
      <c r="B733" s="21"/>
      <c r="C733" s="14"/>
      <c r="D733" s="13"/>
      <c r="E733" s="13"/>
      <c r="F733" s="13"/>
      <c r="G733" s="13"/>
      <c r="H733" s="13"/>
      <c r="I733" s="14"/>
      <c r="J733" s="14"/>
      <c r="K733" s="17"/>
      <c r="L733" s="14"/>
      <c r="N733" s="21"/>
      <c r="O733" s="21"/>
      <c r="P733" s="21"/>
      <c r="Q733" s="21"/>
      <c r="R733" s="21"/>
      <c r="S733" s="21"/>
      <c r="T733" s="21"/>
      <c r="U733" s="21"/>
      <c r="V733" s="14"/>
      <c r="W733" s="14"/>
      <c r="X733" s="21"/>
      <c r="Y733" s="21"/>
      <c r="Z733" s="21"/>
      <c r="AA733" s="21"/>
      <c r="AB733" s="21"/>
      <c r="AC733" s="21"/>
    </row>
    <row r="734" spans="1:29" s="15" customFormat="1" x14ac:dyDescent="0.25">
      <c r="A734" s="14"/>
      <c r="B734" s="21"/>
      <c r="C734" s="14"/>
      <c r="D734" s="13"/>
      <c r="E734" s="13"/>
      <c r="F734" s="13"/>
      <c r="G734" s="13"/>
      <c r="H734" s="13"/>
      <c r="I734" s="14"/>
      <c r="J734" s="14"/>
      <c r="K734" s="17"/>
      <c r="L734" s="14"/>
      <c r="N734" s="21"/>
      <c r="O734" s="21"/>
      <c r="P734" s="21"/>
      <c r="Q734" s="21"/>
      <c r="R734" s="21"/>
      <c r="S734" s="21"/>
      <c r="T734" s="21"/>
      <c r="U734" s="21"/>
      <c r="V734" s="14"/>
      <c r="W734" s="14"/>
      <c r="X734" s="21"/>
      <c r="Y734" s="21"/>
      <c r="Z734" s="21"/>
      <c r="AA734" s="21"/>
      <c r="AB734" s="21"/>
      <c r="AC734" s="21"/>
    </row>
    <row r="735" spans="1:29" s="15" customFormat="1" x14ac:dyDescent="0.25">
      <c r="A735" s="14"/>
      <c r="B735" s="21"/>
      <c r="C735" s="14"/>
      <c r="D735" s="13"/>
      <c r="E735" s="13"/>
      <c r="F735" s="13"/>
      <c r="G735" s="13"/>
      <c r="H735" s="13"/>
      <c r="I735" s="14"/>
      <c r="J735" s="14"/>
      <c r="K735" s="17"/>
      <c r="L735" s="14"/>
      <c r="N735" s="21"/>
      <c r="O735" s="21"/>
      <c r="P735" s="21"/>
      <c r="Q735" s="21"/>
      <c r="R735" s="21"/>
      <c r="S735" s="21"/>
      <c r="T735" s="21"/>
      <c r="U735" s="21"/>
      <c r="V735" s="14"/>
      <c r="W735" s="14"/>
      <c r="X735" s="21"/>
      <c r="Y735" s="21"/>
      <c r="Z735" s="21"/>
      <c r="AA735" s="21"/>
      <c r="AB735" s="21"/>
      <c r="AC735" s="21"/>
    </row>
    <row r="736" spans="1:29" s="15" customFormat="1" x14ac:dyDescent="0.25">
      <c r="A736" s="14"/>
      <c r="B736" s="21"/>
      <c r="C736" s="14"/>
      <c r="D736" s="13"/>
      <c r="E736" s="13"/>
      <c r="F736" s="13"/>
      <c r="G736" s="13"/>
      <c r="H736" s="13"/>
      <c r="I736" s="14"/>
      <c r="J736" s="14"/>
      <c r="K736" s="17"/>
      <c r="L736" s="14"/>
      <c r="N736" s="21"/>
      <c r="O736" s="21"/>
      <c r="P736" s="21"/>
      <c r="Q736" s="21"/>
      <c r="R736" s="21"/>
      <c r="S736" s="21"/>
      <c r="T736" s="21"/>
      <c r="U736" s="21"/>
      <c r="V736" s="14"/>
      <c r="W736" s="14"/>
      <c r="X736" s="21"/>
      <c r="Y736" s="21"/>
      <c r="Z736" s="21"/>
      <c r="AA736" s="21"/>
      <c r="AB736" s="21"/>
      <c r="AC736" s="21"/>
    </row>
    <row r="737" spans="1:29" s="15" customFormat="1" x14ac:dyDescent="0.25">
      <c r="A737" s="14"/>
      <c r="B737" s="21"/>
      <c r="C737" s="14"/>
      <c r="D737" s="13"/>
      <c r="E737" s="13"/>
      <c r="F737" s="13"/>
      <c r="G737" s="13"/>
      <c r="H737" s="13"/>
      <c r="I737" s="14"/>
      <c r="J737" s="14"/>
      <c r="K737" s="17"/>
      <c r="L737" s="14"/>
      <c r="N737" s="21"/>
      <c r="O737" s="21"/>
      <c r="P737" s="21"/>
      <c r="Q737" s="21"/>
      <c r="R737" s="21"/>
      <c r="S737" s="21"/>
      <c r="T737" s="21"/>
      <c r="U737" s="21"/>
      <c r="V737" s="14"/>
      <c r="W737" s="14"/>
      <c r="X737" s="21"/>
      <c r="Y737" s="21"/>
      <c r="Z737" s="21"/>
      <c r="AA737" s="21"/>
      <c r="AB737" s="21"/>
      <c r="AC737" s="21"/>
    </row>
    <row r="738" spans="1:29" s="15" customFormat="1" x14ac:dyDescent="0.25">
      <c r="A738" s="14"/>
      <c r="B738" s="21"/>
      <c r="C738" s="14"/>
      <c r="D738" s="13"/>
      <c r="E738" s="13"/>
      <c r="F738" s="13"/>
      <c r="G738" s="13"/>
      <c r="H738" s="13"/>
      <c r="I738" s="14"/>
      <c r="J738" s="14"/>
      <c r="K738" s="17"/>
      <c r="L738" s="14"/>
      <c r="N738" s="21"/>
      <c r="O738" s="21"/>
      <c r="P738" s="21"/>
      <c r="Q738" s="21"/>
      <c r="R738" s="21"/>
      <c r="S738" s="21"/>
      <c r="T738" s="21"/>
      <c r="U738" s="21"/>
      <c r="V738" s="14"/>
      <c r="W738" s="14"/>
      <c r="X738" s="21"/>
      <c r="Y738" s="21"/>
      <c r="Z738" s="21"/>
      <c r="AA738" s="21"/>
      <c r="AB738" s="21"/>
      <c r="AC738" s="21"/>
    </row>
    <row r="739" spans="1:29" s="15" customFormat="1" x14ac:dyDescent="0.25">
      <c r="A739" s="14"/>
      <c r="B739" s="21"/>
      <c r="C739" s="14"/>
      <c r="D739" s="13"/>
      <c r="E739" s="13"/>
      <c r="F739" s="13"/>
      <c r="G739" s="13"/>
      <c r="H739" s="13"/>
      <c r="I739" s="14"/>
      <c r="J739" s="14"/>
      <c r="K739" s="17"/>
      <c r="L739" s="14"/>
      <c r="N739" s="21"/>
      <c r="O739" s="21"/>
      <c r="P739" s="21"/>
      <c r="Q739" s="21"/>
      <c r="R739" s="21"/>
      <c r="S739" s="21"/>
      <c r="T739" s="21"/>
      <c r="U739" s="21"/>
      <c r="V739" s="14"/>
      <c r="W739" s="14"/>
      <c r="X739" s="21"/>
      <c r="Y739" s="21"/>
      <c r="Z739" s="21"/>
      <c r="AA739" s="21"/>
      <c r="AB739" s="21"/>
      <c r="AC739" s="21"/>
    </row>
    <row r="740" spans="1:29" s="15" customFormat="1" x14ac:dyDescent="0.25">
      <c r="A740" s="14"/>
      <c r="B740" s="21"/>
      <c r="C740" s="14"/>
      <c r="D740" s="13"/>
      <c r="E740" s="13"/>
      <c r="F740" s="13"/>
      <c r="G740" s="13"/>
      <c r="H740" s="13"/>
      <c r="I740" s="14"/>
      <c r="J740" s="14"/>
      <c r="K740" s="17"/>
      <c r="L740" s="14"/>
      <c r="N740" s="21"/>
      <c r="O740" s="21"/>
      <c r="P740" s="21"/>
      <c r="Q740" s="21"/>
      <c r="R740" s="21"/>
      <c r="S740" s="21"/>
      <c r="T740" s="21"/>
      <c r="U740" s="21"/>
      <c r="V740" s="14"/>
      <c r="W740" s="14"/>
      <c r="X740" s="21"/>
      <c r="Y740" s="21"/>
      <c r="Z740" s="21"/>
      <c r="AA740" s="21"/>
      <c r="AB740" s="21"/>
      <c r="AC740" s="21"/>
    </row>
    <row r="741" spans="1:29" s="15" customFormat="1" x14ac:dyDescent="0.25">
      <c r="A741" s="14"/>
      <c r="B741" s="21"/>
      <c r="C741" s="14"/>
      <c r="D741" s="13"/>
      <c r="E741" s="13"/>
      <c r="F741" s="13"/>
      <c r="G741" s="13"/>
      <c r="H741" s="13"/>
      <c r="I741" s="14"/>
      <c r="J741" s="14"/>
      <c r="K741" s="17"/>
      <c r="L741" s="14"/>
      <c r="N741" s="21"/>
      <c r="O741" s="21"/>
      <c r="P741" s="21"/>
      <c r="Q741" s="21"/>
      <c r="R741" s="21"/>
      <c r="S741" s="21"/>
      <c r="T741" s="21"/>
      <c r="U741" s="21"/>
      <c r="V741" s="14"/>
      <c r="W741" s="14"/>
      <c r="X741" s="21"/>
      <c r="Y741" s="21"/>
      <c r="Z741" s="21"/>
      <c r="AA741" s="21"/>
      <c r="AB741" s="21"/>
      <c r="AC741" s="21"/>
    </row>
    <row r="742" spans="1:29" s="15" customFormat="1" x14ac:dyDescent="0.25">
      <c r="A742" s="14"/>
      <c r="B742" s="21"/>
      <c r="C742" s="14"/>
      <c r="D742" s="13"/>
      <c r="E742" s="13"/>
      <c r="F742" s="13"/>
      <c r="G742" s="13"/>
      <c r="H742" s="13"/>
      <c r="I742" s="14"/>
      <c r="J742" s="14"/>
      <c r="K742" s="17"/>
      <c r="L742" s="14"/>
      <c r="N742" s="21"/>
      <c r="O742" s="21"/>
      <c r="P742" s="21"/>
      <c r="Q742" s="21"/>
      <c r="R742" s="21"/>
      <c r="S742" s="21"/>
      <c r="T742" s="21"/>
      <c r="U742" s="21"/>
      <c r="V742" s="14"/>
      <c r="W742" s="14"/>
      <c r="X742" s="21"/>
      <c r="Y742" s="21"/>
      <c r="Z742" s="21"/>
      <c r="AA742" s="21"/>
      <c r="AB742" s="21"/>
      <c r="AC742" s="21"/>
    </row>
    <row r="743" spans="1:29" s="15" customFormat="1" x14ac:dyDescent="0.25">
      <c r="A743" s="14"/>
      <c r="B743" s="21"/>
      <c r="C743" s="14"/>
      <c r="D743" s="13"/>
      <c r="E743" s="13"/>
      <c r="F743" s="13"/>
      <c r="G743" s="13"/>
      <c r="H743" s="13"/>
      <c r="I743" s="14"/>
      <c r="J743" s="14"/>
      <c r="K743" s="17"/>
      <c r="L743" s="14"/>
      <c r="N743" s="21"/>
      <c r="O743" s="21"/>
      <c r="P743" s="21"/>
      <c r="Q743" s="21"/>
      <c r="R743" s="21"/>
      <c r="S743" s="21"/>
      <c r="T743" s="21"/>
      <c r="U743" s="21"/>
      <c r="V743" s="14"/>
      <c r="W743" s="14"/>
      <c r="X743" s="21"/>
      <c r="Y743" s="21"/>
      <c r="Z743" s="21"/>
      <c r="AA743" s="21"/>
      <c r="AB743" s="21"/>
      <c r="AC743" s="21"/>
    </row>
    <row r="744" spans="1:29" s="15" customFormat="1" x14ac:dyDescent="0.25">
      <c r="A744" s="14"/>
      <c r="B744" s="21"/>
      <c r="C744" s="14"/>
      <c r="D744" s="13"/>
      <c r="E744" s="13"/>
      <c r="F744" s="13"/>
      <c r="G744" s="13"/>
      <c r="H744" s="13"/>
      <c r="I744" s="14"/>
      <c r="J744" s="14"/>
      <c r="K744" s="17"/>
      <c r="L744" s="14"/>
      <c r="N744" s="21"/>
      <c r="O744" s="21"/>
      <c r="P744" s="21"/>
      <c r="Q744" s="21"/>
      <c r="R744" s="21"/>
      <c r="S744" s="21"/>
      <c r="T744" s="21"/>
      <c r="U744" s="21"/>
      <c r="V744" s="14"/>
      <c r="W744" s="14"/>
      <c r="X744" s="21"/>
      <c r="Y744" s="21"/>
      <c r="Z744" s="21"/>
      <c r="AA744" s="21"/>
      <c r="AB744" s="21"/>
      <c r="AC744" s="21"/>
    </row>
    <row r="745" spans="1:29" s="15" customFormat="1" x14ac:dyDescent="0.25">
      <c r="A745" s="14"/>
      <c r="B745" s="21"/>
      <c r="C745" s="14"/>
      <c r="D745" s="13"/>
      <c r="E745" s="13"/>
      <c r="F745" s="13"/>
      <c r="G745" s="13"/>
      <c r="H745" s="13"/>
      <c r="I745" s="14"/>
      <c r="J745" s="14"/>
      <c r="K745" s="17"/>
      <c r="L745" s="14"/>
      <c r="N745" s="21"/>
      <c r="O745" s="21"/>
      <c r="P745" s="21"/>
      <c r="Q745" s="21"/>
      <c r="R745" s="21"/>
      <c r="S745" s="21"/>
      <c r="T745" s="21"/>
      <c r="U745" s="21"/>
      <c r="V745" s="14"/>
      <c r="W745" s="14"/>
      <c r="X745" s="21"/>
      <c r="Y745" s="21"/>
      <c r="Z745" s="21"/>
      <c r="AA745" s="21"/>
      <c r="AB745" s="21"/>
      <c r="AC745" s="21"/>
    </row>
    <row r="746" spans="1:29" s="15" customFormat="1" x14ac:dyDescent="0.25">
      <c r="A746" s="14"/>
      <c r="B746" s="21"/>
      <c r="C746" s="14"/>
      <c r="D746" s="13"/>
      <c r="E746" s="13"/>
      <c r="F746" s="13"/>
      <c r="G746" s="13"/>
      <c r="H746" s="13"/>
      <c r="I746" s="14"/>
      <c r="J746" s="14"/>
      <c r="K746" s="17"/>
      <c r="L746" s="14"/>
      <c r="N746" s="21"/>
      <c r="O746" s="21"/>
      <c r="P746" s="21"/>
      <c r="Q746" s="21"/>
      <c r="R746" s="21"/>
      <c r="S746" s="21"/>
      <c r="T746" s="21"/>
      <c r="U746" s="21"/>
      <c r="V746" s="14"/>
      <c r="W746" s="14"/>
      <c r="X746" s="21"/>
      <c r="Y746" s="21"/>
      <c r="Z746" s="21"/>
      <c r="AA746" s="21"/>
      <c r="AB746" s="21"/>
      <c r="AC746" s="21"/>
    </row>
    <row r="747" spans="1:29" s="15" customFormat="1" x14ac:dyDescent="0.25">
      <c r="A747" s="14"/>
      <c r="B747" s="21"/>
      <c r="C747" s="14"/>
      <c r="D747" s="13"/>
      <c r="E747" s="13"/>
      <c r="F747" s="13"/>
      <c r="G747" s="13"/>
      <c r="H747" s="13"/>
      <c r="I747" s="14"/>
      <c r="J747" s="14"/>
      <c r="K747" s="17"/>
      <c r="L747" s="14"/>
      <c r="N747" s="21"/>
      <c r="O747" s="21"/>
      <c r="P747" s="21"/>
      <c r="Q747" s="21"/>
      <c r="R747" s="21"/>
      <c r="S747" s="21"/>
      <c r="T747" s="21"/>
      <c r="U747" s="21"/>
      <c r="V747" s="14"/>
      <c r="W747" s="14"/>
      <c r="X747" s="21"/>
      <c r="Y747" s="21"/>
      <c r="Z747" s="21"/>
      <c r="AA747" s="21"/>
      <c r="AB747" s="21"/>
      <c r="AC747" s="21"/>
    </row>
    <row r="748" spans="1:29" s="15" customFormat="1" x14ac:dyDescent="0.25">
      <c r="A748" s="14"/>
      <c r="B748" s="21"/>
      <c r="C748" s="14"/>
      <c r="D748" s="13"/>
      <c r="E748" s="13"/>
      <c r="F748" s="13"/>
      <c r="G748" s="13"/>
      <c r="H748" s="13"/>
      <c r="I748" s="14"/>
      <c r="J748" s="14"/>
      <c r="K748" s="17"/>
      <c r="L748" s="14"/>
      <c r="N748" s="21"/>
      <c r="O748" s="21"/>
      <c r="P748" s="21"/>
      <c r="Q748" s="21"/>
      <c r="R748" s="21"/>
      <c r="S748" s="21"/>
      <c r="T748" s="21"/>
      <c r="U748" s="21"/>
      <c r="V748" s="14"/>
      <c r="W748" s="14"/>
      <c r="X748" s="21"/>
      <c r="Y748" s="21"/>
      <c r="Z748" s="21"/>
      <c r="AA748" s="21"/>
      <c r="AB748" s="21"/>
      <c r="AC748" s="21"/>
    </row>
    <row r="749" spans="1:29" s="15" customFormat="1" x14ac:dyDescent="0.25">
      <c r="A749" s="14"/>
      <c r="B749" s="21"/>
      <c r="C749" s="14"/>
      <c r="D749" s="13"/>
      <c r="E749" s="13"/>
      <c r="F749" s="13"/>
      <c r="G749" s="13"/>
      <c r="H749" s="13"/>
      <c r="I749" s="14"/>
      <c r="J749" s="14"/>
      <c r="K749" s="17"/>
      <c r="L749" s="14"/>
      <c r="N749" s="21"/>
      <c r="O749" s="21"/>
      <c r="P749" s="21"/>
      <c r="Q749" s="21"/>
      <c r="R749" s="21"/>
      <c r="S749" s="21"/>
      <c r="T749" s="21"/>
      <c r="U749" s="21"/>
      <c r="V749" s="14"/>
      <c r="W749" s="14"/>
      <c r="X749" s="21"/>
      <c r="Y749" s="21"/>
      <c r="Z749" s="21"/>
      <c r="AA749" s="21"/>
      <c r="AB749" s="21"/>
      <c r="AC749" s="21"/>
    </row>
    <row r="750" spans="1:29" s="15" customFormat="1" x14ac:dyDescent="0.25">
      <c r="A750" s="14"/>
      <c r="B750" s="21"/>
      <c r="C750" s="14"/>
      <c r="D750" s="13"/>
      <c r="E750" s="13"/>
      <c r="F750" s="13"/>
      <c r="G750" s="13"/>
      <c r="H750" s="13"/>
      <c r="I750" s="14"/>
      <c r="J750" s="14"/>
      <c r="K750" s="17"/>
      <c r="L750" s="14"/>
      <c r="N750" s="21"/>
      <c r="O750" s="21"/>
      <c r="P750" s="21"/>
      <c r="Q750" s="21"/>
      <c r="R750" s="21"/>
      <c r="S750" s="21"/>
      <c r="T750" s="21"/>
      <c r="U750" s="21"/>
      <c r="V750" s="14"/>
      <c r="W750" s="14"/>
      <c r="X750" s="21"/>
      <c r="Y750" s="21"/>
      <c r="Z750" s="21"/>
      <c r="AA750" s="21"/>
      <c r="AB750" s="21"/>
      <c r="AC750" s="21"/>
    </row>
    <row r="751" spans="1:29" s="15" customFormat="1" x14ac:dyDescent="0.25">
      <c r="A751" s="14"/>
      <c r="B751" s="21"/>
      <c r="C751" s="14"/>
      <c r="D751" s="13"/>
      <c r="E751" s="13"/>
      <c r="F751" s="13"/>
      <c r="G751" s="13"/>
      <c r="H751" s="13"/>
      <c r="I751" s="14"/>
      <c r="J751" s="14"/>
      <c r="K751" s="17"/>
      <c r="L751" s="14"/>
      <c r="N751" s="21"/>
      <c r="O751" s="21"/>
      <c r="P751" s="21"/>
      <c r="Q751" s="21"/>
      <c r="R751" s="21"/>
      <c r="S751" s="21"/>
      <c r="T751" s="21"/>
      <c r="U751" s="21"/>
      <c r="V751" s="14"/>
      <c r="W751" s="14"/>
      <c r="X751" s="21"/>
      <c r="Y751" s="21"/>
      <c r="Z751" s="21"/>
      <c r="AA751" s="21"/>
      <c r="AB751" s="21"/>
      <c r="AC751" s="21"/>
    </row>
    <row r="752" spans="1:29" s="15" customFormat="1" x14ac:dyDescent="0.25">
      <c r="A752" s="14"/>
      <c r="B752" s="21"/>
      <c r="C752" s="14"/>
      <c r="D752" s="13"/>
      <c r="E752" s="13"/>
      <c r="F752" s="13"/>
      <c r="G752" s="13"/>
      <c r="H752" s="13"/>
      <c r="I752" s="14"/>
      <c r="J752" s="14"/>
      <c r="K752" s="17"/>
      <c r="L752" s="14"/>
      <c r="N752" s="21"/>
      <c r="O752" s="21"/>
      <c r="P752" s="21"/>
      <c r="Q752" s="21"/>
      <c r="R752" s="21"/>
      <c r="S752" s="21"/>
      <c r="T752" s="21"/>
      <c r="U752" s="21"/>
      <c r="V752" s="14"/>
      <c r="W752" s="14"/>
      <c r="X752" s="21"/>
      <c r="Y752" s="21"/>
      <c r="Z752" s="21"/>
      <c r="AA752" s="21"/>
      <c r="AB752" s="21"/>
      <c r="AC752" s="21"/>
    </row>
    <row r="753" spans="1:29" s="15" customFormat="1" x14ac:dyDescent="0.25">
      <c r="A753" s="14"/>
      <c r="B753" s="21"/>
      <c r="C753" s="14"/>
      <c r="D753" s="13"/>
      <c r="E753" s="13"/>
      <c r="F753" s="13"/>
      <c r="G753" s="13"/>
      <c r="H753" s="13"/>
      <c r="I753" s="14"/>
      <c r="J753" s="14"/>
      <c r="K753" s="17"/>
      <c r="L753" s="14"/>
      <c r="N753" s="21"/>
      <c r="O753" s="21"/>
      <c r="P753" s="21"/>
      <c r="Q753" s="21"/>
      <c r="R753" s="21"/>
      <c r="S753" s="21"/>
      <c r="T753" s="21"/>
      <c r="U753" s="21"/>
      <c r="V753" s="14"/>
      <c r="W753" s="14"/>
      <c r="X753" s="21"/>
      <c r="Y753" s="21"/>
      <c r="Z753" s="21"/>
      <c r="AA753" s="21"/>
      <c r="AB753" s="21"/>
      <c r="AC753" s="21"/>
    </row>
    <row r="754" spans="1:29" s="15" customFormat="1" x14ac:dyDescent="0.25">
      <c r="A754" s="14"/>
      <c r="B754" s="21"/>
      <c r="C754" s="14"/>
      <c r="D754" s="13"/>
      <c r="E754" s="13"/>
      <c r="F754" s="13"/>
      <c r="G754" s="13"/>
      <c r="H754" s="13"/>
      <c r="I754" s="14"/>
      <c r="J754" s="14"/>
      <c r="K754" s="17"/>
      <c r="L754" s="14"/>
      <c r="N754" s="21"/>
      <c r="O754" s="21"/>
      <c r="P754" s="21"/>
      <c r="Q754" s="21"/>
      <c r="R754" s="21"/>
      <c r="S754" s="21"/>
      <c r="T754" s="21"/>
      <c r="U754" s="21"/>
      <c r="V754" s="14"/>
      <c r="W754" s="14"/>
      <c r="X754" s="21"/>
      <c r="Y754" s="21"/>
      <c r="Z754" s="21"/>
      <c r="AA754" s="21"/>
      <c r="AB754" s="21"/>
      <c r="AC754" s="21"/>
    </row>
    <row r="755" spans="1:29" s="15" customFormat="1" x14ac:dyDescent="0.25">
      <c r="A755" s="14"/>
      <c r="B755" s="21"/>
      <c r="C755" s="14"/>
      <c r="D755" s="13"/>
      <c r="E755" s="13"/>
      <c r="F755" s="13"/>
      <c r="G755" s="13"/>
      <c r="H755" s="13"/>
      <c r="I755" s="14"/>
      <c r="J755" s="14"/>
      <c r="K755" s="17"/>
      <c r="L755" s="14"/>
      <c r="N755" s="21"/>
      <c r="O755" s="21"/>
      <c r="P755" s="21"/>
      <c r="Q755" s="21"/>
      <c r="R755" s="21"/>
      <c r="S755" s="21"/>
      <c r="T755" s="21"/>
      <c r="U755" s="21"/>
      <c r="V755" s="14"/>
      <c r="W755" s="14"/>
      <c r="X755" s="21"/>
      <c r="Y755" s="21"/>
      <c r="Z755" s="21"/>
      <c r="AA755" s="21"/>
      <c r="AB755" s="21"/>
      <c r="AC755" s="21"/>
    </row>
    <row r="756" spans="1:29" s="15" customFormat="1" x14ac:dyDescent="0.25">
      <c r="A756" s="14"/>
      <c r="B756" s="21"/>
      <c r="C756" s="14"/>
      <c r="D756" s="13"/>
      <c r="E756" s="13"/>
      <c r="F756" s="13"/>
      <c r="G756" s="13"/>
      <c r="H756" s="13"/>
      <c r="I756" s="14"/>
      <c r="J756" s="14"/>
      <c r="K756" s="17"/>
      <c r="L756" s="14"/>
      <c r="N756" s="21"/>
      <c r="O756" s="21"/>
      <c r="P756" s="21"/>
      <c r="Q756" s="21"/>
      <c r="R756" s="21"/>
      <c r="S756" s="21"/>
      <c r="T756" s="21"/>
      <c r="U756" s="21"/>
      <c r="V756" s="14"/>
      <c r="W756" s="14"/>
      <c r="X756" s="21"/>
      <c r="Y756" s="21"/>
      <c r="Z756" s="21"/>
      <c r="AA756" s="21"/>
      <c r="AB756" s="21"/>
      <c r="AC756" s="21"/>
    </row>
    <row r="757" spans="1:29" s="15" customFormat="1" x14ac:dyDescent="0.25">
      <c r="A757" s="14"/>
      <c r="B757" s="21"/>
      <c r="C757" s="14"/>
      <c r="D757" s="13"/>
      <c r="E757" s="13"/>
      <c r="F757" s="13"/>
      <c r="G757" s="13"/>
      <c r="H757" s="13"/>
      <c r="I757" s="14"/>
      <c r="J757" s="14"/>
      <c r="K757" s="17"/>
      <c r="L757" s="14"/>
      <c r="N757" s="21"/>
      <c r="O757" s="21"/>
      <c r="P757" s="21"/>
      <c r="Q757" s="21"/>
      <c r="R757" s="21"/>
      <c r="S757" s="21"/>
      <c r="T757" s="21"/>
      <c r="U757" s="21"/>
      <c r="V757" s="14"/>
      <c r="W757" s="14"/>
      <c r="X757" s="21"/>
      <c r="Y757" s="21"/>
      <c r="Z757" s="21"/>
      <c r="AA757" s="21"/>
      <c r="AB757" s="21"/>
      <c r="AC757" s="21"/>
    </row>
    <row r="758" spans="1:29" s="15" customFormat="1" x14ac:dyDescent="0.25">
      <c r="A758" s="14"/>
      <c r="B758" s="21"/>
      <c r="C758" s="14"/>
      <c r="D758" s="13"/>
      <c r="E758" s="13"/>
      <c r="F758" s="13"/>
      <c r="G758" s="13"/>
      <c r="H758" s="13"/>
      <c r="I758" s="14"/>
      <c r="J758" s="14"/>
      <c r="K758" s="17"/>
      <c r="L758" s="14"/>
      <c r="N758" s="21"/>
      <c r="O758" s="21"/>
      <c r="P758" s="21"/>
      <c r="Q758" s="21"/>
      <c r="R758" s="21"/>
      <c r="S758" s="21"/>
      <c r="T758" s="21"/>
      <c r="U758" s="21"/>
      <c r="V758" s="14"/>
      <c r="W758" s="14"/>
      <c r="X758" s="21"/>
      <c r="Y758" s="21"/>
      <c r="Z758" s="21"/>
      <c r="AA758" s="21"/>
      <c r="AB758" s="21"/>
      <c r="AC758" s="21"/>
    </row>
    <row r="759" spans="1:29" s="15" customFormat="1" x14ac:dyDescent="0.25">
      <c r="A759" s="14"/>
      <c r="B759" s="21"/>
      <c r="C759" s="14"/>
      <c r="D759" s="13"/>
      <c r="E759" s="13"/>
      <c r="F759" s="13"/>
      <c r="G759" s="13"/>
      <c r="H759" s="13"/>
      <c r="I759" s="14"/>
      <c r="J759" s="14"/>
      <c r="K759" s="17"/>
      <c r="L759" s="14"/>
      <c r="N759" s="21"/>
      <c r="O759" s="21"/>
      <c r="P759" s="21"/>
      <c r="Q759" s="21"/>
      <c r="R759" s="21"/>
      <c r="S759" s="21"/>
      <c r="T759" s="21"/>
      <c r="U759" s="21"/>
      <c r="V759" s="14"/>
      <c r="W759" s="14"/>
      <c r="X759" s="21"/>
      <c r="Y759" s="21"/>
      <c r="Z759" s="21"/>
      <c r="AA759" s="21"/>
      <c r="AB759" s="21"/>
      <c r="AC759" s="21"/>
    </row>
    <row r="760" spans="1:29" s="15" customFormat="1" x14ac:dyDescent="0.25">
      <c r="A760" s="14"/>
      <c r="B760" s="21"/>
      <c r="C760" s="14"/>
      <c r="D760" s="13"/>
      <c r="E760" s="13"/>
      <c r="F760" s="13"/>
      <c r="G760" s="13"/>
      <c r="H760" s="13"/>
      <c r="I760" s="14"/>
      <c r="J760" s="14"/>
      <c r="K760" s="17"/>
      <c r="L760" s="14"/>
      <c r="N760" s="21"/>
      <c r="O760" s="21"/>
      <c r="P760" s="21"/>
      <c r="Q760" s="21"/>
      <c r="R760" s="21"/>
      <c r="S760" s="21"/>
      <c r="T760" s="21"/>
      <c r="U760" s="21"/>
      <c r="V760" s="14"/>
      <c r="W760" s="14"/>
      <c r="X760" s="21"/>
      <c r="Y760" s="21"/>
      <c r="Z760" s="21"/>
      <c r="AA760" s="21"/>
      <c r="AB760" s="21"/>
      <c r="AC760" s="21"/>
    </row>
    <row r="761" spans="1:29" s="15" customFormat="1" x14ac:dyDescent="0.25">
      <c r="A761" s="14"/>
      <c r="B761" s="21"/>
      <c r="C761" s="14"/>
      <c r="D761" s="13"/>
      <c r="E761" s="13"/>
      <c r="F761" s="13"/>
      <c r="G761" s="13"/>
      <c r="H761" s="13"/>
      <c r="I761" s="14"/>
      <c r="J761" s="14"/>
      <c r="K761" s="17"/>
      <c r="L761" s="14"/>
      <c r="N761" s="21"/>
      <c r="O761" s="21"/>
      <c r="P761" s="21"/>
      <c r="Q761" s="21"/>
      <c r="R761" s="21"/>
      <c r="S761" s="21"/>
      <c r="T761" s="21"/>
      <c r="U761" s="21"/>
      <c r="V761" s="14"/>
      <c r="W761" s="14"/>
      <c r="X761" s="21"/>
      <c r="Y761" s="21"/>
      <c r="Z761" s="21"/>
      <c r="AA761" s="21"/>
      <c r="AB761" s="21"/>
      <c r="AC761" s="21"/>
    </row>
    <row r="762" spans="1:29" s="15" customFormat="1" x14ac:dyDescent="0.25">
      <c r="A762" s="14"/>
      <c r="B762" s="21"/>
      <c r="C762" s="14"/>
      <c r="D762" s="13"/>
      <c r="E762" s="13"/>
      <c r="F762" s="13"/>
      <c r="G762" s="13"/>
      <c r="H762" s="13"/>
      <c r="I762" s="14"/>
      <c r="J762" s="14"/>
      <c r="K762" s="17"/>
      <c r="L762" s="14"/>
      <c r="N762" s="21"/>
      <c r="O762" s="21"/>
      <c r="P762" s="21"/>
      <c r="Q762" s="21"/>
      <c r="R762" s="21"/>
      <c r="S762" s="21"/>
      <c r="T762" s="21"/>
      <c r="U762" s="21"/>
      <c r="V762" s="14"/>
      <c r="W762" s="14"/>
      <c r="X762" s="21"/>
      <c r="Y762" s="21"/>
      <c r="Z762" s="21"/>
      <c r="AA762" s="21"/>
      <c r="AB762" s="21"/>
      <c r="AC762" s="21"/>
    </row>
    <row r="763" spans="1:29" s="15" customFormat="1" x14ac:dyDescent="0.25">
      <c r="A763" s="14"/>
      <c r="B763" s="21"/>
      <c r="C763" s="14"/>
      <c r="D763" s="13"/>
      <c r="E763" s="13"/>
      <c r="F763" s="13"/>
      <c r="G763" s="13"/>
      <c r="H763" s="13"/>
      <c r="I763" s="14"/>
      <c r="J763" s="14"/>
      <c r="K763" s="17"/>
      <c r="L763" s="14"/>
      <c r="N763" s="21"/>
      <c r="O763" s="21"/>
      <c r="P763" s="21"/>
      <c r="Q763" s="21"/>
      <c r="R763" s="21"/>
      <c r="S763" s="21"/>
      <c r="T763" s="21"/>
      <c r="U763" s="21"/>
      <c r="V763" s="14"/>
      <c r="W763" s="14"/>
      <c r="X763" s="21"/>
      <c r="Y763" s="21"/>
      <c r="Z763" s="21"/>
      <c r="AA763" s="21"/>
      <c r="AB763" s="21"/>
      <c r="AC763" s="21"/>
    </row>
    <row r="764" spans="1:29" s="15" customFormat="1" x14ac:dyDescent="0.25">
      <c r="A764" s="14"/>
      <c r="B764" s="21"/>
      <c r="C764" s="14"/>
      <c r="D764" s="13"/>
      <c r="E764" s="13"/>
      <c r="F764" s="13"/>
      <c r="G764" s="13"/>
      <c r="H764" s="13"/>
      <c r="I764" s="14"/>
      <c r="J764" s="14"/>
      <c r="K764" s="17"/>
      <c r="L764" s="14"/>
      <c r="N764" s="21"/>
      <c r="O764" s="21"/>
      <c r="P764" s="21"/>
      <c r="Q764" s="21"/>
      <c r="R764" s="21"/>
      <c r="S764" s="21"/>
      <c r="T764" s="21"/>
      <c r="U764" s="21"/>
      <c r="V764" s="14"/>
      <c r="W764" s="14"/>
      <c r="X764" s="21"/>
      <c r="Y764" s="21"/>
      <c r="Z764" s="21"/>
      <c r="AA764" s="21"/>
      <c r="AB764" s="21"/>
      <c r="AC764" s="21"/>
    </row>
    <row r="765" spans="1:29" s="15" customFormat="1" x14ac:dyDescent="0.25">
      <c r="A765" s="14"/>
      <c r="B765" s="21"/>
      <c r="C765" s="14"/>
      <c r="D765" s="13"/>
      <c r="E765" s="13"/>
      <c r="F765" s="13"/>
      <c r="G765" s="13"/>
      <c r="H765" s="13"/>
      <c r="I765" s="14"/>
      <c r="J765" s="14"/>
      <c r="K765" s="17"/>
      <c r="L765" s="14"/>
      <c r="N765" s="21"/>
      <c r="O765" s="21"/>
      <c r="P765" s="21"/>
      <c r="Q765" s="21"/>
      <c r="R765" s="21"/>
      <c r="S765" s="21"/>
      <c r="T765" s="21"/>
      <c r="U765" s="21"/>
      <c r="V765" s="14"/>
      <c r="W765" s="14"/>
      <c r="X765" s="21"/>
      <c r="Y765" s="21"/>
      <c r="Z765" s="21"/>
      <c r="AA765" s="21"/>
      <c r="AB765" s="21"/>
      <c r="AC765" s="21"/>
    </row>
    <row r="766" spans="1:29" s="15" customFormat="1" x14ac:dyDescent="0.25">
      <c r="A766" s="14"/>
      <c r="B766" s="21"/>
      <c r="C766" s="14"/>
      <c r="D766" s="13"/>
      <c r="E766" s="13"/>
      <c r="F766" s="13"/>
      <c r="G766" s="13"/>
      <c r="H766" s="13"/>
      <c r="I766" s="14"/>
      <c r="J766" s="14"/>
      <c r="K766" s="17"/>
      <c r="L766" s="14"/>
      <c r="N766" s="21"/>
      <c r="O766" s="21"/>
      <c r="P766" s="21"/>
      <c r="Q766" s="21"/>
      <c r="R766" s="21"/>
      <c r="S766" s="21"/>
      <c r="T766" s="21"/>
      <c r="U766" s="21"/>
      <c r="V766" s="14"/>
      <c r="W766" s="14"/>
      <c r="X766" s="21"/>
      <c r="Y766" s="21"/>
      <c r="Z766" s="21"/>
      <c r="AA766" s="21"/>
      <c r="AB766" s="21"/>
      <c r="AC766" s="21"/>
    </row>
    <row r="767" spans="1:29" s="15" customFormat="1" x14ac:dyDescent="0.25">
      <c r="A767" s="14"/>
      <c r="B767" s="21"/>
      <c r="C767" s="14"/>
      <c r="D767" s="13"/>
      <c r="E767" s="13"/>
      <c r="F767" s="13"/>
      <c r="G767" s="13"/>
      <c r="H767" s="13"/>
      <c r="I767" s="14"/>
      <c r="J767" s="14"/>
      <c r="K767" s="17"/>
      <c r="L767" s="14"/>
      <c r="N767" s="21"/>
      <c r="O767" s="21"/>
      <c r="P767" s="21"/>
      <c r="Q767" s="21"/>
      <c r="R767" s="21"/>
      <c r="S767" s="21"/>
      <c r="T767" s="21"/>
      <c r="U767" s="21"/>
      <c r="V767" s="14"/>
      <c r="W767" s="14"/>
      <c r="X767" s="21"/>
      <c r="Y767" s="21"/>
      <c r="Z767" s="21"/>
      <c r="AA767" s="21"/>
      <c r="AB767" s="21"/>
      <c r="AC767" s="21"/>
    </row>
    <row r="768" spans="1:29" s="15" customFormat="1" x14ac:dyDescent="0.25">
      <c r="A768" s="14"/>
      <c r="B768" s="21"/>
      <c r="C768" s="14"/>
      <c r="D768" s="13"/>
      <c r="E768" s="13"/>
      <c r="F768" s="13"/>
      <c r="G768" s="13"/>
      <c r="H768" s="13"/>
      <c r="I768" s="14"/>
      <c r="J768" s="14"/>
      <c r="K768" s="17"/>
      <c r="L768" s="14"/>
      <c r="N768" s="21"/>
      <c r="O768" s="21"/>
      <c r="P768" s="21"/>
      <c r="Q768" s="21"/>
      <c r="R768" s="21"/>
      <c r="S768" s="21"/>
      <c r="T768" s="21"/>
      <c r="U768" s="21"/>
      <c r="V768" s="14"/>
      <c r="W768" s="14"/>
      <c r="X768" s="21"/>
      <c r="Y768" s="21"/>
      <c r="Z768" s="21"/>
      <c r="AA768" s="21"/>
      <c r="AB768" s="21"/>
      <c r="AC768" s="21"/>
    </row>
    <row r="769" spans="1:29" s="15" customFormat="1" x14ac:dyDescent="0.25">
      <c r="A769" s="14"/>
      <c r="B769" s="21"/>
      <c r="C769" s="14"/>
      <c r="D769" s="13"/>
      <c r="E769" s="13"/>
      <c r="F769" s="13"/>
      <c r="G769" s="13"/>
      <c r="H769" s="13"/>
      <c r="I769" s="14"/>
      <c r="J769" s="14"/>
      <c r="K769" s="17"/>
      <c r="L769" s="14"/>
      <c r="N769" s="21"/>
      <c r="O769" s="21"/>
      <c r="P769" s="21"/>
      <c r="Q769" s="21"/>
      <c r="R769" s="21"/>
      <c r="S769" s="21"/>
      <c r="T769" s="21"/>
      <c r="U769" s="21"/>
      <c r="V769" s="14"/>
      <c r="W769" s="14"/>
      <c r="X769" s="21"/>
      <c r="Y769" s="21"/>
      <c r="Z769" s="21"/>
      <c r="AA769" s="21"/>
      <c r="AB769" s="21"/>
      <c r="AC769" s="21"/>
    </row>
    <row r="770" spans="1:29" s="15" customFormat="1" x14ac:dyDescent="0.25">
      <c r="A770" s="14"/>
      <c r="B770" s="21"/>
      <c r="C770" s="14"/>
      <c r="D770" s="13"/>
      <c r="E770" s="13"/>
      <c r="F770" s="13"/>
      <c r="G770" s="13"/>
      <c r="H770" s="13"/>
      <c r="I770" s="14"/>
      <c r="J770" s="14"/>
      <c r="K770" s="17"/>
      <c r="L770" s="14"/>
      <c r="N770" s="21"/>
      <c r="O770" s="21"/>
      <c r="P770" s="21"/>
      <c r="Q770" s="21"/>
      <c r="R770" s="21"/>
      <c r="S770" s="21"/>
      <c r="T770" s="21"/>
      <c r="U770" s="21"/>
      <c r="V770" s="14"/>
      <c r="W770" s="14"/>
      <c r="X770" s="21"/>
      <c r="Y770" s="21"/>
      <c r="Z770" s="21"/>
      <c r="AA770" s="21"/>
      <c r="AB770" s="21"/>
      <c r="AC770" s="21"/>
    </row>
    <row r="771" spans="1:29" s="15" customFormat="1" x14ac:dyDescent="0.25">
      <c r="A771" s="14"/>
      <c r="B771" s="21"/>
      <c r="C771" s="14"/>
      <c r="D771" s="13"/>
      <c r="E771" s="13"/>
      <c r="F771" s="13"/>
      <c r="G771" s="13"/>
      <c r="H771" s="13"/>
      <c r="I771" s="14"/>
      <c r="J771" s="14"/>
      <c r="K771" s="17"/>
      <c r="L771" s="14"/>
      <c r="N771" s="21"/>
      <c r="O771" s="21"/>
      <c r="P771" s="21"/>
      <c r="Q771" s="21"/>
      <c r="R771" s="21"/>
      <c r="S771" s="21"/>
      <c r="T771" s="21"/>
      <c r="U771" s="21"/>
      <c r="V771" s="14"/>
      <c r="W771" s="14"/>
      <c r="X771" s="21"/>
      <c r="Y771" s="21"/>
      <c r="Z771" s="21"/>
      <c r="AA771" s="21"/>
      <c r="AB771" s="21"/>
      <c r="AC771" s="21"/>
    </row>
    <row r="772" spans="1:29" s="15" customFormat="1" x14ac:dyDescent="0.25">
      <c r="A772" s="14"/>
      <c r="B772" s="21"/>
      <c r="C772" s="14"/>
      <c r="D772" s="13"/>
      <c r="E772" s="13"/>
      <c r="F772" s="13"/>
      <c r="G772" s="13"/>
      <c r="H772" s="13"/>
      <c r="I772" s="14"/>
      <c r="J772" s="14"/>
      <c r="K772" s="17"/>
      <c r="L772" s="14"/>
      <c r="N772" s="21"/>
      <c r="O772" s="21"/>
      <c r="P772" s="21"/>
      <c r="Q772" s="21"/>
      <c r="R772" s="21"/>
      <c r="S772" s="21"/>
      <c r="T772" s="21"/>
      <c r="U772" s="21"/>
      <c r="V772" s="14"/>
      <c r="W772" s="14"/>
      <c r="X772" s="21"/>
      <c r="Y772" s="21"/>
      <c r="Z772" s="21"/>
      <c r="AA772" s="21"/>
      <c r="AB772" s="21"/>
      <c r="AC772" s="21"/>
    </row>
    <row r="773" spans="1:29" s="15" customFormat="1" x14ac:dyDescent="0.25">
      <c r="A773" s="14"/>
      <c r="B773" s="21"/>
      <c r="C773" s="14"/>
      <c r="D773" s="13"/>
      <c r="E773" s="13"/>
      <c r="F773" s="13"/>
      <c r="G773" s="13"/>
      <c r="H773" s="13"/>
      <c r="I773" s="14"/>
      <c r="J773" s="14"/>
      <c r="K773" s="17"/>
      <c r="L773" s="14"/>
      <c r="N773" s="21"/>
      <c r="O773" s="21"/>
      <c r="P773" s="21"/>
      <c r="Q773" s="21"/>
      <c r="R773" s="21"/>
      <c r="S773" s="21"/>
      <c r="T773" s="21"/>
      <c r="U773" s="21"/>
      <c r="V773" s="14"/>
      <c r="W773" s="14"/>
      <c r="X773" s="21"/>
      <c r="Y773" s="21"/>
      <c r="Z773" s="21"/>
      <c r="AA773" s="21"/>
      <c r="AB773" s="21"/>
      <c r="AC773" s="21"/>
    </row>
    <row r="774" spans="1:29" s="15" customFormat="1" x14ac:dyDescent="0.25">
      <c r="A774" s="14"/>
      <c r="B774" s="21"/>
      <c r="C774" s="14"/>
      <c r="D774" s="13"/>
      <c r="E774" s="13"/>
      <c r="F774" s="13"/>
      <c r="G774" s="13"/>
      <c r="H774" s="13"/>
      <c r="I774" s="14"/>
      <c r="J774" s="14"/>
      <c r="K774" s="17"/>
      <c r="L774" s="14"/>
      <c r="N774" s="21"/>
      <c r="O774" s="21"/>
      <c r="P774" s="21"/>
      <c r="Q774" s="21"/>
      <c r="R774" s="21"/>
      <c r="S774" s="21"/>
      <c r="T774" s="21"/>
      <c r="U774" s="21"/>
      <c r="V774" s="14"/>
      <c r="W774" s="14"/>
      <c r="X774" s="21"/>
      <c r="Y774" s="21"/>
      <c r="Z774" s="21"/>
      <c r="AA774" s="21"/>
      <c r="AB774" s="21"/>
      <c r="AC774" s="21"/>
    </row>
    <row r="775" spans="1:29" s="15" customFormat="1" x14ac:dyDescent="0.25">
      <c r="A775" s="14"/>
      <c r="B775" s="21"/>
      <c r="C775" s="14"/>
      <c r="D775" s="13"/>
      <c r="E775" s="13"/>
      <c r="F775" s="13"/>
      <c r="G775" s="13"/>
      <c r="H775" s="13"/>
      <c r="I775" s="14"/>
      <c r="J775" s="14"/>
      <c r="K775" s="17"/>
      <c r="L775" s="14"/>
      <c r="N775" s="21"/>
      <c r="O775" s="21"/>
      <c r="P775" s="21"/>
      <c r="Q775" s="21"/>
      <c r="R775" s="21"/>
      <c r="S775" s="21"/>
      <c r="T775" s="21"/>
      <c r="U775" s="21"/>
      <c r="V775" s="14"/>
      <c r="W775" s="14"/>
      <c r="X775" s="21"/>
      <c r="Y775" s="21"/>
      <c r="Z775" s="21"/>
      <c r="AA775" s="21"/>
      <c r="AB775" s="21"/>
      <c r="AC775" s="21"/>
    </row>
    <row r="776" spans="1:29" s="15" customFormat="1" x14ac:dyDescent="0.25">
      <c r="A776" s="14"/>
      <c r="B776" s="21"/>
      <c r="C776" s="14"/>
      <c r="D776" s="13"/>
      <c r="E776" s="13"/>
      <c r="F776" s="13"/>
      <c r="G776" s="13"/>
      <c r="H776" s="13"/>
      <c r="I776" s="14"/>
      <c r="J776" s="14"/>
      <c r="K776" s="17"/>
      <c r="L776" s="14"/>
      <c r="N776" s="21"/>
      <c r="O776" s="21"/>
      <c r="P776" s="21"/>
      <c r="Q776" s="21"/>
      <c r="R776" s="21"/>
      <c r="S776" s="21"/>
      <c r="T776" s="21"/>
      <c r="U776" s="21"/>
      <c r="V776" s="14"/>
      <c r="W776" s="14"/>
      <c r="X776" s="21"/>
      <c r="Y776" s="21"/>
      <c r="Z776" s="21"/>
      <c r="AA776" s="21"/>
      <c r="AB776" s="21"/>
      <c r="AC776" s="21"/>
    </row>
    <row r="777" spans="1:29" s="15" customFormat="1" x14ac:dyDescent="0.25">
      <c r="A777" s="14"/>
      <c r="B777" s="21"/>
      <c r="C777" s="14"/>
      <c r="D777" s="13"/>
      <c r="E777" s="13"/>
      <c r="F777" s="13"/>
      <c r="G777" s="13"/>
      <c r="H777" s="13"/>
      <c r="I777" s="14"/>
      <c r="J777" s="14"/>
      <c r="K777" s="17"/>
      <c r="L777" s="14"/>
      <c r="N777" s="21"/>
      <c r="O777" s="21"/>
      <c r="P777" s="21"/>
      <c r="Q777" s="21"/>
      <c r="R777" s="21"/>
      <c r="S777" s="21"/>
      <c r="T777" s="21"/>
      <c r="U777" s="21"/>
      <c r="V777" s="14"/>
      <c r="W777" s="14"/>
      <c r="X777" s="21"/>
      <c r="Y777" s="21"/>
      <c r="Z777" s="21"/>
      <c r="AA777" s="21"/>
      <c r="AB777" s="21"/>
      <c r="AC777" s="21"/>
    </row>
    <row r="778" spans="1:29" s="15" customFormat="1" x14ac:dyDescent="0.25">
      <c r="A778" s="14"/>
      <c r="B778" s="21"/>
      <c r="C778" s="14"/>
      <c r="D778" s="13"/>
      <c r="E778" s="13"/>
      <c r="F778" s="13"/>
      <c r="G778" s="13"/>
      <c r="H778" s="13"/>
      <c r="I778" s="14"/>
      <c r="J778" s="14"/>
      <c r="K778" s="17"/>
      <c r="L778" s="14"/>
      <c r="N778" s="21"/>
      <c r="O778" s="21"/>
      <c r="P778" s="21"/>
      <c r="Q778" s="21"/>
      <c r="R778" s="21"/>
      <c r="S778" s="21"/>
      <c r="T778" s="21"/>
      <c r="U778" s="21"/>
      <c r="V778" s="14"/>
      <c r="W778" s="14"/>
      <c r="X778" s="21"/>
      <c r="Y778" s="21"/>
      <c r="Z778" s="21"/>
      <c r="AA778" s="21"/>
      <c r="AB778" s="21"/>
      <c r="AC778" s="21"/>
    </row>
    <row r="779" spans="1:29" s="15" customFormat="1" x14ac:dyDescent="0.25">
      <c r="A779" s="14"/>
      <c r="B779" s="21"/>
      <c r="C779" s="14"/>
      <c r="D779" s="13"/>
      <c r="E779" s="13"/>
      <c r="F779" s="13"/>
      <c r="G779" s="13"/>
      <c r="H779" s="13"/>
      <c r="I779" s="14"/>
      <c r="J779" s="14"/>
      <c r="K779" s="17"/>
      <c r="L779" s="14"/>
      <c r="N779" s="21"/>
      <c r="O779" s="21"/>
      <c r="P779" s="21"/>
      <c r="Q779" s="21"/>
      <c r="R779" s="21"/>
      <c r="S779" s="21"/>
      <c r="T779" s="21"/>
      <c r="U779" s="21"/>
      <c r="V779" s="14"/>
      <c r="W779" s="14"/>
      <c r="X779" s="21"/>
      <c r="Y779" s="21"/>
      <c r="Z779" s="21"/>
      <c r="AA779" s="21"/>
      <c r="AB779" s="21"/>
      <c r="AC779" s="21"/>
    </row>
    <row r="780" spans="1:29" s="15" customFormat="1" x14ac:dyDescent="0.25">
      <c r="A780" s="14"/>
      <c r="B780" s="21"/>
      <c r="C780" s="14"/>
      <c r="D780" s="13"/>
      <c r="E780" s="13"/>
      <c r="F780" s="13"/>
      <c r="G780" s="13"/>
      <c r="H780" s="13"/>
      <c r="I780" s="14"/>
      <c r="J780" s="14"/>
      <c r="K780" s="17"/>
      <c r="L780" s="14"/>
      <c r="N780" s="21"/>
      <c r="O780" s="21"/>
      <c r="P780" s="21"/>
      <c r="Q780" s="21"/>
      <c r="R780" s="21"/>
      <c r="S780" s="21"/>
      <c r="T780" s="21"/>
      <c r="U780" s="21"/>
      <c r="V780" s="14"/>
      <c r="W780" s="14"/>
      <c r="X780" s="21"/>
      <c r="Y780" s="21"/>
      <c r="Z780" s="21"/>
      <c r="AA780" s="21"/>
      <c r="AB780" s="21"/>
      <c r="AC780" s="21"/>
    </row>
    <row r="781" spans="1:29" s="15" customFormat="1" x14ac:dyDescent="0.25">
      <c r="A781" s="14"/>
      <c r="B781" s="21"/>
      <c r="C781" s="14"/>
      <c r="D781" s="13"/>
      <c r="E781" s="13"/>
      <c r="F781" s="13"/>
      <c r="G781" s="13"/>
      <c r="H781" s="13"/>
      <c r="I781" s="14"/>
      <c r="J781" s="14"/>
      <c r="K781" s="17"/>
      <c r="L781" s="14"/>
      <c r="N781" s="21"/>
      <c r="O781" s="21"/>
      <c r="P781" s="21"/>
      <c r="Q781" s="21"/>
      <c r="R781" s="21"/>
      <c r="S781" s="21"/>
      <c r="T781" s="21"/>
      <c r="U781" s="21"/>
      <c r="V781" s="14"/>
      <c r="W781" s="14"/>
      <c r="X781" s="21"/>
      <c r="Y781" s="21"/>
      <c r="Z781" s="21"/>
      <c r="AA781" s="21"/>
      <c r="AB781" s="21"/>
      <c r="AC781" s="21"/>
    </row>
    <row r="782" spans="1:29" s="15" customFormat="1" x14ac:dyDescent="0.25">
      <c r="A782" s="14"/>
      <c r="B782" s="21"/>
      <c r="C782" s="14"/>
      <c r="D782" s="13"/>
      <c r="E782" s="13"/>
      <c r="F782" s="13"/>
      <c r="G782" s="13"/>
      <c r="H782" s="13"/>
      <c r="I782" s="14"/>
      <c r="J782" s="14"/>
      <c r="K782" s="17"/>
      <c r="L782" s="14"/>
      <c r="N782" s="21"/>
      <c r="O782" s="21"/>
      <c r="P782" s="21"/>
      <c r="Q782" s="21"/>
      <c r="R782" s="21"/>
      <c r="S782" s="21"/>
      <c r="T782" s="21"/>
      <c r="U782" s="21"/>
      <c r="V782" s="14"/>
      <c r="W782" s="14"/>
      <c r="X782" s="21"/>
      <c r="Y782" s="21"/>
      <c r="Z782" s="21"/>
      <c r="AA782" s="21"/>
      <c r="AB782" s="21"/>
      <c r="AC782" s="21"/>
    </row>
    <row r="783" spans="1:29" s="15" customFormat="1" x14ac:dyDescent="0.25">
      <c r="A783" s="14"/>
      <c r="B783" s="21"/>
      <c r="C783" s="14"/>
      <c r="D783" s="13"/>
      <c r="E783" s="13"/>
      <c r="F783" s="13"/>
      <c r="G783" s="13"/>
      <c r="H783" s="13"/>
      <c r="I783" s="14"/>
      <c r="J783" s="14"/>
      <c r="K783" s="17"/>
      <c r="L783" s="14"/>
      <c r="N783" s="21"/>
      <c r="O783" s="21"/>
      <c r="P783" s="21"/>
      <c r="Q783" s="21"/>
      <c r="R783" s="21"/>
      <c r="S783" s="21"/>
      <c r="T783" s="21"/>
      <c r="U783" s="21"/>
      <c r="V783" s="14"/>
      <c r="W783" s="14"/>
      <c r="X783" s="21"/>
      <c r="Y783" s="21"/>
      <c r="Z783" s="21"/>
      <c r="AA783" s="21"/>
      <c r="AB783" s="21"/>
      <c r="AC783" s="21"/>
    </row>
    <row r="784" spans="1:29" s="15" customFormat="1" x14ac:dyDescent="0.25">
      <c r="A784" s="14"/>
      <c r="B784" s="21"/>
      <c r="C784" s="14"/>
      <c r="D784" s="13"/>
      <c r="E784" s="13"/>
      <c r="F784" s="13"/>
      <c r="G784" s="13"/>
      <c r="H784" s="13"/>
      <c r="I784" s="14"/>
      <c r="J784" s="14"/>
      <c r="K784" s="17"/>
      <c r="L784" s="14"/>
      <c r="N784" s="21"/>
      <c r="O784" s="21"/>
      <c r="P784" s="21"/>
      <c r="Q784" s="21"/>
      <c r="R784" s="21"/>
      <c r="S784" s="21"/>
      <c r="T784" s="21"/>
      <c r="U784" s="21"/>
      <c r="V784" s="14"/>
      <c r="W784" s="14"/>
      <c r="X784" s="21"/>
      <c r="Y784" s="21"/>
      <c r="Z784" s="21"/>
      <c r="AA784" s="21"/>
      <c r="AB784" s="21"/>
      <c r="AC784" s="21"/>
    </row>
    <row r="785" spans="1:29" s="15" customFormat="1" x14ac:dyDescent="0.25">
      <c r="A785" s="14"/>
      <c r="B785" s="21"/>
      <c r="C785" s="14"/>
      <c r="D785" s="13"/>
      <c r="E785" s="13"/>
      <c r="F785" s="13"/>
      <c r="G785" s="13"/>
      <c r="H785" s="13"/>
      <c r="I785" s="14"/>
      <c r="J785" s="14"/>
      <c r="K785" s="17"/>
      <c r="L785" s="14"/>
      <c r="N785" s="21"/>
      <c r="O785" s="21"/>
      <c r="P785" s="21"/>
      <c r="Q785" s="21"/>
      <c r="R785" s="21"/>
      <c r="S785" s="21"/>
      <c r="T785" s="21"/>
      <c r="U785" s="21"/>
      <c r="V785" s="14"/>
      <c r="W785" s="14"/>
      <c r="X785" s="21"/>
      <c r="Y785" s="21"/>
      <c r="Z785" s="21"/>
      <c r="AA785" s="21"/>
      <c r="AB785" s="21"/>
      <c r="AC785" s="21"/>
    </row>
    <row r="786" spans="1:29" s="15" customFormat="1" x14ac:dyDescent="0.25">
      <c r="A786" s="14"/>
      <c r="B786" s="21"/>
      <c r="C786" s="14"/>
      <c r="D786" s="13"/>
      <c r="E786" s="13"/>
      <c r="F786" s="13"/>
      <c r="G786" s="13"/>
      <c r="H786" s="13"/>
      <c r="I786" s="14"/>
      <c r="J786" s="14"/>
      <c r="K786" s="17"/>
      <c r="L786" s="14"/>
      <c r="N786" s="21"/>
      <c r="O786" s="21"/>
      <c r="P786" s="21"/>
      <c r="Q786" s="21"/>
      <c r="R786" s="21"/>
      <c r="S786" s="21"/>
      <c r="T786" s="21"/>
      <c r="U786" s="21"/>
      <c r="V786" s="14"/>
      <c r="W786" s="14"/>
      <c r="X786" s="21"/>
      <c r="Y786" s="21"/>
      <c r="Z786" s="21"/>
      <c r="AA786" s="21"/>
      <c r="AB786" s="21"/>
      <c r="AC786" s="21"/>
    </row>
    <row r="787" spans="1:29" s="15" customFormat="1" x14ac:dyDescent="0.25">
      <c r="A787" s="14"/>
      <c r="B787" s="21"/>
      <c r="C787" s="14"/>
      <c r="D787" s="13"/>
      <c r="E787" s="13"/>
      <c r="F787" s="13"/>
      <c r="G787" s="13"/>
      <c r="H787" s="13"/>
      <c r="I787" s="14"/>
      <c r="J787" s="14"/>
      <c r="K787" s="17"/>
      <c r="L787" s="14"/>
      <c r="N787" s="21"/>
      <c r="O787" s="21"/>
      <c r="P787" s="21"/>
      <c r="Q787" s="21"/>
      <c r="R787" s="21"/>
      <c r="S787" s="21"/>
      <c r="T787" s="21"/>
      <c r="U787" s="21"/>
      <c r="V787" s="14"/>
      <c r="W787" s="14"/>
      <c r="X787" s="21"/>
      <c r="Y787" s="21"/>
      <c r="Z787" s="21"/>
      <c r="AA787" s="21"/>
      <c r="AB787" s="21"/>
      <c r="AC787" s="21"/>
    </row>
    <row r="788" spans="1:29" s="15" customFormat="1" x14ac:dyDescent="0.25">
      <c r="A788" s="14"/>
      <c r="B788" s="21"/>
      <c r="C788" s="14"/>
      <c r="D788" s="13"/>
      <c r="E788" s="13"/>
      <c r="F788" s="13"/>
      <c r="G788" s="13"/>
      <c r="H788" s="13"/>
      <c r="I788" s="14"/>
      <c r="J788" s="14"/>
      <c r="K788" s="17"/>
      <c r="L788" s="14"/>
      <c r="N788" s="21"/>
      <c r="O788" s="21"/>
      <c r="P788" s="21"/>
      <c r="Q788" s="21"/>
      <c r="R788" s="21"/>
      <c r="S788" s="21"/>
      <c r="T788" s="21"/>
      <c r="U788" s="21"/>
      <c r="V788" s="14"/>
      <c r="W788" s="14"/>
      <c r="X788" s="21"/>
      <c r="Y788" s="21"/>
      <c r="Z788" s="21"/>
      <c r="AA788" s="21"/>
      <c r="AB788" s="21"/>
      <c r="AC788" s="21"/>
    </row>
    <row r="789" spans="1:29" s="15" customFormat="1" x14ac:dyDescent="0.25">
      <c r="A789" s="14"/>
      <c r="B789" s="21"/>
      <c r="C789" s="14"/>
      <c r="D789" s="13"/>
      <c r="E789" s="13"/>
      <c r="F789" s="13"/>
      <c r="G789" s="13"/>
      <c r="H789" s="13"/>
      <c r="I789" s="14"/>
      <c r="J789" s="14"/>
      <c r="K789" s="17"/>
      <c r="L789" s="14"/>
      <c r="N789" s="21"/>
      <c r="O789" s="21"/>
      <c r="P789" s="21"/>
      <c r="Q789" s="21"/>
      <c r="R789" s="21"/>
      <c r="S789" s="21"/>
      <c r="T789" s="21"/>
      <c r="U789" s="21"/>
      <c r="V789" s="14"/>
      <c r="W789" s="14"/>
      <c r="X789" s="21"/>
      <c r="Y789" s="21"/>
      <c r="Z789" s="21"/>
      <c r="AA789" s="21"/>
      <c r="AB789" s="21"/>
      <c r="AC789" s="21"/>
    </row>
    <row r="790" spans="1:29" s="15" customFormat="1" x14ac:dyDescent="0.25">
      <c r="A790" s="14"/>
      <c r="B790" s="21"/>
      <c r="C790" s="14"/>
      <c r="D790" s="13"/>
      <c r="E790" s="13"/>
      <c r="F790" s="13"/>
      <c r="G790" s="13"/>
      <c r="H790" s="13"/>
      <c r="I790" s="14"/>
      <c r="J790" s="14"/>
      <c r="K790" s="17"/>
      <c r="L790" s="14"/>
      <c r="N790" s="21"/>
      <c r="O790" s="21"/>
      <c r="P790" s="21"/>
      <c r="Q790" s="21"/>
      <c r="R790" s="21"/>
      <c r="S790" s="21"/>
      <c r="T790" s="21"/>
      <c r="U790" s="21"/>
      <c r="V790" s="14"/>
      <c r="W790" s="14"/>
      <c r="X790" s="21"/>
      <c r="Y790" s="21"/>
      <c r="Z790" s="21"/>
      <c r="AA790" s="21"/>
      <c r="AB790" s="21"/>
      <c r="AC790" s="21"/>
    </row>
    <row r="791" spans="1:29" s="15" customFormat="1" x14ac:dyDescent="0.25">
      <c r="A791" s="14"/>
      <c r="B791" s="21"/>
      <c r="C791" s="14"/>
      <c r="D791" s="13"/>
      <c r="E791" s="13"/>
      <c r="F791" s="13"/>
      <c r="G791" s="13"/>
      <c r="H791" s="13"/>
      <c r="I791" s="14"/>
      <c r="J791" s="14"/>
      <c r="K791" s="17"/>
      <c r="L791" s="14"/>
      <c r="N791" s="21"/>
      <c r="O791" s="21"/>
      <c r="P791" s="21"/>
      <c r="Q791" s="21"/>
      <c r="R791" s="21"/>
      <c r="S791" s="21"/>
      <c r="T791" s="21"/>
      <c r="U791" s="21"/>
      <c r="V791" s="14"/>
      <c r="W791" s="14"/>
      <c r="X791" s="21"/>
      <c r="Y791" s="21"/>
      <c r="Z791" s="21"/>
      <c r="AA791" s="21"/>
      <c r="AB791" s="21"/>
      <c r="AC791" s="21"/>
    </row>
    <row r="792" spans="1:29" s="15" customFormat="1" x14ac:dyDescent="0.25">
      <c r="A792" s="14"/>
      <c r="B792" s="21"/>
      <c r="C792" s="14"/>
      <c r="D792" s="13"/>
      <c r="E792" s="13"/>
      <c r="F792" s="13"/>
      <c r="G792" s="13"/>
      <c r="H792" s="13"/>
      <c r="I792" s="14"/>
      <c r="J792" s="14"/>
      <c r="K792" s="17"/>
      <c r="L792" s="14"/>
      <c r="N792" s="21"/>
      <c r="O792" s="21"/>
      <c r="P792" s="21"/>
      <c r="Q792" s="21"/>
      <c r="R792" s="21"/>
      <c r="S792" s="21"/>
      <c r="T792" s="21"/>
      <c r="U792" s="21"/>
      <c r="V792" s="14"/>
      <c r="W792" s="14"/>
      <c r="X792" s="21"/>
      <c r="Y792" s="21"/>
      <c r="Z792" s="21"/>
      <c r="AA792" s="21"/>
      <c r="AB792" s="21"/>
      <c r="AC792" s="21"/>
    </row>
    <row r="793" spans="1:29" s="15" customFormat="1" x14ac:dyDescent="0.25">
      <c r="A793" s="14"/>
      <c r="B793" s="21"/>
      <c r="C793" s="14"/>
      <c r="D793" s="13"/>
      <c r="E793" s="13"/>
      <c r="F793" s="13"/>
      <c r="G793" s="13"/>
      <c r="H793" s="13"/>
      <c r="I793" s="14"/>
      <c r="J793" s="14"/>
      <c r="K793" s="17"/>
      <c r="L793" s="14"/>
      <c r="N793" s="21"/>
      <c r="O793" s="21"/>
      <c r="P793" s="21"/>
      <c r="Q793" s="21"/>
      <c r="R793" s="21"/>
      <c r="S793" s="21"/>
      <c r="T793" s="21"/>
      <c r="U793" s="21"/>
      <c r="V793" s="14"/>
      <c r="W793" s="14"/>
      <c r="X793" s="21"/>
      <c r="Y793" s="21"/>
      <c r="Z793" s="21"/>
      <c r="AA793" s="21"/>
      <c r="AB793" s="21"/>
      <c r="AC793" s="21"/>
    </row>
    <row r="794" spans="1:29" s="15" customFormat="1" x14ac:dyDescent="0.25">
      <c r="A794" s="14"/>
      <c r="B794" s="21"/>
      <c r="C794" s="14"/>
      <c r="D794" s="13"/>
      <c r="E794" s="13"/>
      <c r="F794" s="13"/>
      <c r="G794" s="13"/>
      <c r="H794" s="13"/>
      <c r="I794" s="14"/>
      <c r="J794" s="14"/>
      <c r="K794" s="17"/>
      <c r="L794" s="14"/>
      <c r="N794" s="21"/>
      <c r="O794" s="21"/>
      <c r="P794" s="21"/>
      <c r="Q794" s="21"/>
      <c r="R794" s="21"/>
      <c r="S794" s="21"/>
      <c r="T794" s="21"/>
      <c r="U794" s="21"/>
      <c r="V794" s="14"/>
      <c r="W794" s="14"/>
      <c r="X794" s="21"/>
      <c r="Y794" s="21"/>
      <c r="Z794" s="21"/>
      <c r="AA794" s="21"/>
      <c r="AB794" s="21"/>
      <c r="AC794" s="21"/>
    </row>
    <row r="795" spans="1:29" s="15" customFormat="1" x14ac:dyDescent="0.25">
      <c r="A795" s="14"/>
      <c r="B795" s="21"/>
      <c r="C795" s="14"/>
      <c r="D795" s="13"/>
      <c r="E795" s="13"/>
      <c r="F795" s="13"/>
      <c r="G795" s="13"/>
      <c r="H795" s="13"/>
      <c r="I795" s="14"/>
      <c r="J795" s="14"/>
      <c r="K795" s="17"/>
      <c r="L795" s="14"/>
      <c r="N795" s="21"/>
      <c r="O795" s="21"/>
      <c r="P795" s="21"/>
      <c r="Q795" s="21"/>
      <c r="R795" s="21"/>
      <c r="S795" s="21"/>
      <c r="T795" s="21"/>
      <c r="U795" s="21"/>
      <c r="V795" s="14"/>
      <c r="W795" s="14"/>
      <c r="X795" s="21"/>
      <c r="Y795" s="21"/>
      <c r="Z795" s="21"/>
      <c r="AA795" s="21"/>
      <c r="AB795" s="21"/>
      <c r="AC795" s="21"/>
    </row>
    <row r="796" spans="1:29" s="15" customFormat="1" x14ac:dyDescent="0.25">
      <c r="A796" s="14"/>
      <c r="B796" s="21"/>
      <c r="C796" s="14"/>
      <c r="D796" s="13"/>
      <c r="E796" s="13"/>
      <c r="F796" s="13"/>
      <c r="G796" s="13"/>
      <c r="H796" s="13"/>
      <c r="I796" s="14"/>
      <c r="J796" s="14"/>
      <c r="K796" s="17"/>
      <c r="L796" s="14"/>
      <c r="N796" s="21"/>
      <c r="O796" s="21"/>
      <c r="P796" s="21"/>
      <c r="Q796" s="21"/>
      <c r="R796" s="21"/>
      <c r="S796" s="21"/>
      <c r="T796" s="21"/>
      <c r="U796" s="21"/>
      <c r="V796" s="14"/>
      <c r="W796" s="14"/>
      <c r="X796" s="21"/>
      <c r="Y796" s="21"/>
      <c r="Z796" s="21"/>
      <c r="AA796" s="21"/>
      <c r="AB796" s="21"/>
      <c r="AC796" s="21"/>
    </row>
    <row r="797" spans="1:29" s="15" customFormat="1" x14ac:dyDescent="0.25">
      <c r="A797" s="14"/>
      <c r="B797" s="21"/>
      <c r="C797" s="14"/>
      <c r="D797" s="13"/>
      <c r="E797" s="13"/>
      <c r="F797" s="13"/>
      <c r="G797" s="13"/>
      <c r="H797" s="13"/>
      <c r="I797" s="14"/>
      <c r="J797" s="14"/>
      <c r="K797" s="17"/>
      <c r="L797" s="14"/>
      <c r="N797" s="21"/>
      <c r="O797" s="21"/>
      <c r="P797" s="21"/>
      <c r="Q797" s="21"/>
      <c r="R797" s="21"/>
      <c r="S797" s="21"/>
      <c r="T797" s="21"/>
      <c r="U797" s="21"/>
      <c r="V797" s="14"/>
      <c r="W797" s="14"/>
      <c r="X797" s="21"/>
      <c r="Y797" s="21"/>
      <c r="Z797" s="21"/>
      <c r="AA797" s="21"/>
      <c r="AB797" s="21"/>
      <c r="AC797" s="21"/>
    </row>
    <row r="798" spans="1:29" s="15" customFormat="1" x14ac:dyDescent="0.25">
      <c r="A798" s="14"/>
      <c r="B798" s="21"/>
      <c r="C798" s="14"/>
      <c r="D798" s="13"/>
      <c r="E798" s="13"/>
      <c r="F798" s="13"/>
      <c r="G798" s="13"/>
      <c r="H798" s="13"/>
      <c r="I798" s="14"/>
      <c r="J798" s="14"/>
      <c r="K798" s="17"/>
      <c r="L798" s="14"/>
      <c r="N798" s="21"/>
      <c r="O798" s="21"/>
      <c r="P798" s="21"/>
      <c r="Q798" s="21"/>
      <c r="R798" s="21"/>
      <c r="S798" s="21"/>
      <c r="T798" s="21"/>
      <c r="U798" s="21"/>
      <c r="V798" s="14"/>
      <c r="W798" s="14"/>
      <c r="X798" s="21"/>
      <c r="Y798" s="21"/>
      <c r="Z798" s="21"/>
      <c r="AA798" s="21"/>
      <c r="AB798" s="21"/>
      <c r="AC798" s="21"/>
    </row>
    <row r="799" spans="1:29" s="15" customFormat="1" x14ac:dyDescent="0.25">
      <c r="A799" s="14"/>
      <c r="B799" s="21"/>
      <c r="C799" s="14"/>
      <c r="D799" s="13"/>
      <c r="E799" s="13"/>
      <c r="F799" s="13"/>
      <c r="G799" s="13"/>
      <c r="H799" s="13"/>
      <c r="I799" s="14"/>
      <c r="J799" s="14"/>
      <c r="K799" s="17"/>
      <c r="L799" s="14"/>
      <c r="N799" s="21"/>
      <c r="O799" s="21"/>
      <c r="P799" s="21"/>
      <c r="Q799" s="21"/>
      <c r="R799" s="21"/>
      <c r="S799" s="21"/>
      <c r="T799" s="21"/>
      <c r="U799" s="21"/>
      <c r="V799" s="14"/>
      <c r="W799" s="14"/>
      <c r="X799" s="21"/>
      <c r="Y799" s="21"/>
      <c r="Z799" s="21"/>
      <c r="AA799" s="21"/>
      <c r="AB799" s="21"/>
      <c r="AC799" s="21"/>
    </row>
    <row r="800" spans="1:29" s="15" customFormat="1" x14ac:dyDescent="0.25">
      <c r="A800" s="14"/>
      <c r="B800" s="21"/>
      <c r="C800" s="14"/>
      <c r="D800" s="13"/>
      <c r="E800" s="13"/>
      <c r="F800" s="13"/>
      <c r="G800" s="13"/>
      <c r="H800" s="13"/>
      <c r="I800" s="14"/>
      <c r="J800" s="14"/>
      <c r="K800" s="17"/>
      <c r="L800" s="14"/>
      <c r="N800" s="21"/>
      <c r="O800" s="21"/>
      <c r="P800" s="21"/>
      <c r="Q800" s="21"/>
      <c r="R800" s="21"/>
      <c r="S800" s="21"/>
      <c r="T800" s="21"/>
      <c r="U800" s="21"/>
      <c r="V800" s="14"/>
      <c r="W800" s="14"/>
      <c r="X800" s="21"/>
      <c r="Y800" s="21"/>
      <c r="Z800" s="21"/>
      <c r="AA800" s="21"/>
      <c r="AB800" s="21"/>
      <c r="AC800" s="21"/>
    </row>
    <row r="801" spans="1:29" s="15" customFormat="1" x14ac:dyDescent="0.25">
      <c r="A801" s="14"/>
      <c r="B801" s="21"/>
      <c r="C801" s="14"/>
      <c r="D801" s="13"/>
      <c r="E801" s="13"/>
      <c r="F801" s="13"/>
      <c r="G801" s="13"/>
      <c r="H801" s="13"/>
      <c r="I801" s="14"/>
      <c r="J801" s="14"/>
      <c r="K801" s="17"/>
      <c r="L801" s="14"/>
      <c r="N801" s="21"/>
      <c r="O801" s="21"/>
      <c r="P801" s="21"/>
      <c r="Q801" s="21"/>
      <c r="R801" s="21"/>
      <c r="S801" s="21"/>
      <c r="T801" s="21"/>
      <c r="U801" s="21"/>
      <c r="V801" s="14"/>
      <c r="W801" s="14"/>
      <c r="X801" s="21"/>
      <c r="Y801" s="21"/>
      <c r="Z801" s="21"/>
      <c r="AA801" s="21"/>
      <c r="AB801" s="21"/>
      <c r="AC801" s="21"/>
    </row>
    <row r="802" spans="1:29" s="15" customFormat="1" x14ac:dyDescent="0.25">
      <c r="A802" s="14"/>
      <c r="B802" s="21"/>
      <c r="C802" s="14"/>
      <c r="D802" s="13"/>
      <c r="E802" s="13"/>
      <c r="F802" s="13"/>
      <c r="G802" s="13"/>
      <c r="H802" s="13"/>
      <c r="I802" s="14"/>
      <c r="J802" s="14"/>
      <c r="K802" s="17"/>
      <c r="L802" s="14"/>
      <c r="N802" s="21"/>
      <c r="O802" s="21"/>
      <c r="P802" s="21"/>
      <c r="Q802" s="21"/>
      <c r="R802" s="21"/>
      <c r="S802" s="21"/>
      <c r="T802" s="21"/>
      <c r="U802" s="21"/>
      <c r="V802" s="14"/>
      <c r="W802" s="14"/>
      <c r="X802" s="21"/>
      <c r="Y802" s="21"/>
      <c r="Z802" s="21"/>
      <c r="AA802" s="21"/>
      <c r="AB802" s="21"/>
      <c r="AC802" s="21"/>
    </row>
    <row r="803" spans="1:29" s="15" customFormat="1" x14ac:dyDescent="0.25">
      <c r="A803" s="14"/>
      <c r="B803" s="21"/>
      <c r="C803" s="14"/>
      <c r="D803" s="13"/>
      <c r="E803" s="13"/>
      <c r="F803" s="13"/>
      <c r="G803" s="13"/>
      <c r="H803" s="13"/>
      <c r="I803" s="14"/>
      <c r="J803" s="14"/>
      <c r="K803" s="17"/>
      <c r="L803" s="14"/>
      <c r="N803" s="21"/>
      <c r="O803" s="21"/>
      <c r="P803" s="21"/>
      <c r="Q803" s="21"/>
      <c r="R803" s="21"/>
      <c r="S803" s="21"/>
      <c r="T803" s="21"/>
      <c r="U803" s="21"/>
      <c r="V803" s="14"/>
      <c r="W803" s="14"/>
      <c r="X803" s="21"/>
      <c r="Y803" s="21"/>
      <c r="Z803" s="21"/>
      <c r="AA803" s="21"/>
      <c r="AB803" s="21"/>
      <c r="AC803" s="21"/>
    </row>
    <row r="804" spans="1:29" s="15" customFormat="1" x14ac:dyDescent="0.25">
      <c r="A804" s="14"/>
      <c r="B804" s="21"/>
      <c r="C804" s="14"/>
      <c r="D804" s="13"/>
      <c r="E804" s="13"/>
      <c r="F804" s="13"/>
      <c r="G804" s="13"/>
      <c r="H804" s="13"/>
      <c r="I804" s="14"/>
      <c r="J804" s="14"/>
      <c r="K804" s="17"/>
      <c r="L804" s="14"/>
      <c r="N804" s="21"/>
      <c r="O804" s="21"/>
      <c r="P804" s="21"/>
      <c r="Q804" s="21"/>
      <c r="R804" s="21"/>
      <c r="S804" s="21"/>
      <c r="T804" s="21"/>
      <c r="U804" s="21"/>
      <c r="V804" s="14"/>
      <c r="W804" s="14"/>
      <c r="X804" s="21"/>
      <c r="Y804" s="21"/>
      <c r="Z804" s="21"/>
      <c r="AA804" s="21"/>
      <c r="AB804" s="21"/>
      <c r="AC804" s="21"/>
    </row>
    <row r="805" spans="1:29" s="15" customFormat="1" x14ac:dyDescent="0.25">
      <c r="A805" s="14"/>
      <c r="B805" s="21"/>
      <c r="C805" s="14"/>
      <c r="D805" s="13"/>
      <c r="E805" s="13"/>
      <c r="F805" s="13"/>
      <c r="G805" s="13"/>
      <c r="H805" s="13"/>
      <c r="I805" s="14"/>
      <c r="J805" s="14"/>
      <c r="K805" s="17"/>
      <c r="L805" s="14"/>
      <c r="N805" s="21"/>
      <c r="O805" s="21"/>
      <c r="P805" s="21"/>
      <c r="Q805" s="21"/>
      <c r="R805" s="21"/>
      <c r="S805" s="21"/>
      <c r="T805" s="21"/>
      <c r="U805" s="21"/>
      <c r="V805" s="14"/>
      <c r="W805" s="14"/>
      <c r="X805" s="21"/>
      <c r="Y805" s="21"/>
      <c r="Z805" s="21"/>
      <c r="AA805" s="21"/>
      <c r="AB805" s="21"/>
      <c r="AC805" s="21"/>
    </row>
    <row r="806" spans="1:29" s="15" customFormat="1" x14ac:dyDescent="0.25">
      <c r="A806" s="14"/>
      <c r="B806" s="21"/>
      <c r="C806" s="14"/>
      <c r="D806" s="13"/>
      <c r="E806" s="13"/>
      <c r="F806" s="13"/>
      <c r="G806" s="13"/>
      <c r="H806" s="13"/>
      <c r="I806" s="14"/>
      <c r="J806" s="14"/>
      <c r="K806" s="17"/>
      <c r="L806" s="14"/>
      <c r="N806" s="21"/>
      <c r="O806" s="21"/>
      <c r="P806" s="21"/>
      <c r="Q806" s="21"/>
      <c r="R806" s="21"/>
      <c r="S806" s="21"/>
      <c r="T806" s="21"/>
      <c r="U806" s="21"/>
      <c r="V806" s="14"/>
      <c r="W806" s="14"/>
      <c r="X806" s="21"/>
      <c r="Y806" s="21"/>
      <c r="Z806" s="21"/>
      <c r="AA806" s="21"/>
      <c r="AB806" s="21"/>
      <c r="AC806" s="21"/>
    </row>
    <row r="807" spans="1:29" s="15" customFormat="1" x14ac:dyDescent="0.25">
      <c r="A807" s="14"/>
      <c r="B807" s="21"/>
      <c r="C807" s="14"/>
      <c r="D807" s="13"/>
      <c r="E807" s="13"/>
      <c r="F807" s="13"/>
      <c r="G807" s="13"/>
      <c r="H807" s="13"/>
      <c r="I807" s="14"/>
      <c r="J807" s="14"/>
      <c r="K807" s="17"/>
      <c r="L807" s="14"/>
      <c r="N807" s="21"/>
      <c r="O807" s="21"/>
      <c r="P807" s="21"/>
      <c r="Q807" s="21"/>
      <c r="R807" s="21"/>
      <c r="S807" s="21"/>
      <c r="T807" s="21"/>
      <c r="U807" s="21"/>
      <c r="V807" s="14"/>
      <c r="W807" s="14"/>
      <c r="X807" s="21"/>
      <c r="Y807" s="21"/>
      <c r="Z807" s="21"/>
      <c r="AA807" s="21"/>
      <c r="AB807" s="21"/>
      <c r="AC807" s="21"/>
    </row>
    <row r="808" spans="1:29" s="15" customFormat="1" x14ac:dyDescent="0.25">
      <c r="A808" s="14"/>
      <c r="B808" s="21"/>
      <c r="C808" s="14"/>
      <c r="D808" s="13"/>
      <c r="E808" s="13"/>
      <c r="F808" s="13"/>
      <c r="G808" s="13"/>
      <c r="H808" s="13"/>
      <c r="I808" s="14"/>
      <c r="J808" s="14"/>
      <c r="K808" s="17"/>
      <c r="L808" s="14"/>
      <c r="N808" s="21"/>
      <c r="O808" s="21"/>
      <c r="P808" s="21"/>
      <c r="Q808" s="21"/>
      <c r="R808" s="21"/>
      <c r="S808" s="21"/>
      <c r="T808" s="21"/>
      <c r="U808" s="21"/>
      <c r="V808" s="14"/>
      <c r="W808" s="14"/>
      <c r="X808" s="21"/>
      <c r="Y808" s="21"/>
      <c r="Z808" s="21"/>
      <c r="AA808" s="21"/>
      <c r="AB808" s="21"/>
      <c r="AC808" s="21"/>
    </row>
    <row r="809" spans="1:29" s="15" customFormat="1" x14ac:dyDescent="0.25">
      <c r="A809" s="14"/>
      <c r="B809" s="21"/>
      <c r="C809" s="14"/>
      <c r="D809" s="13"/>
      <c r="E809" s="13"/>
      <c r="F809" s="13"/>
      <c r="G809" s="13"/>
      <c r="H809" s="13"/>
      <c r="I809" s="14"/>
      <c r="J809" s="14"/>
      <c r="K809" s="17"/>
      <c r="L809" s="14"/>
      <c r="N809" s="21"/>
      <c r="O809" s="21"/>
      <c r="P809" s="21"/>
      <c r="Q809" s="21"/>
      <c r="R809" s="21"/>
      <c r="S809" s="21"/>
      <c r="T809" s="21"/>
      <c r="U809" s="21"/>
      <c r="V809" s="14"/>
      <c r="W809" s="14"/>
      <c r="X809" s="21"/>
      <c r="Y809" s="21"/>
      <c r="Z809" s="21"/>
      <c r="AA809" s="21"/>
      <c r="AB809" s="21"/>
      <c r="AC809" s="21"/>
    </row>
    <row r="810" spans="1:29" s="15" customFormat="1" x14ac:dyDescent="0.25">
      <c r="A810" s="14"/>
      <c r="B810" s="21"/>
      <c r="C810" s="14"/>
      <c r="D810" s="13"/>
      <c r="E810" s="13"/>
      <c r="F810" s="13"/>
      <c r="G810" s="13"/>
      <c r="H810" s="13"/>
      <c r="I810" s="14"/>
      <c r="J810" s="14"/>
      <c r="K810" s="17"/>
      <c r="L810" s="14"/>
      <c r="N810" s="21"/>
      <c r="O810" s="21"/>
      <c r="P810" s="21"/>
      <c r="Q810" s="21"/>
      <c r="R810" s="21"/>
      <c r="S810" s="21"/>
      <c r="T810" s="21"/>
      <c r="U810" s="21"/>
      <c r="V810" s="14"/>
      <c r="W810" s="14"/>
      <c r="X810" s="21"/>
      <c r="Y810" s="21"/>
      <c r="Z810" s="21"/>
      <c r="AA810" s="21"/>
      <c r="AB810" s="21"/>
      <c r="AC810" s="21"/>
    </row>
    <row r="811" spans="1:29" s="15" customFormat="1" x14ac:dyDescent="0.25">
      <c r="A811" s="14"/>
      <c r="B811" s="21"/>
      <c r="C811" s="14"/>
      <c r="D811" s="13"/>
      <c r="E811" s="13"/>
      <c r="F811" s="13"/>
      <c r="G811" s="13"/>
      <c r="H811" s="13"/>
      <c r="I811" s="14"/>
      <c r="J811" s="14"/>
      <c r="K811" s="17"/>
      <c r="L811" s="14"/>
      <c r="N811" s="21"/>
      <c r="O811" s="21"/>
      <c r="P811" s="21"/>
      <c r="Q811" s="21"/>
      <c r="R811" s="21"/>
      <c r="S811" s="21"/>
      <c r="T811" s="21"/>
      <c r="U811" s="21"/>
      <c r="V811" s="14"/>
      <c r="W811" s="14"/>
      <c r="X811" s="21"/>
      <c r="Y811" s="21"/>
      <c r="Z811" s="21"/>
      <c r="AA811" s="21"/>
      <c r="AB811" s="21"/>
      <c r="AC811" s="21"/>
    </row>
    <row r="812" spans="1:29" s="15" customFormat="1" x14ac:dyDescent="0.25">
      <c r="A812" s="14"/>
      <c r="B812" s="21"/>
      <c r="C812" s="14"/>
      <c r="D812" s="13"/>
      <c r="E812" s="13"/>
      <c r="F812" s="13"/>
      <c r="G812" s="13"/>
      <c r="H812" s="13"/>
      <c r="I812" s="14"/>
      <c r="J812" s="14"/>
      <c r="K812" s="17"/>
      <c r="L812" s="14"/>
      <c r="N812" s="21"/>
      <c r="O812" s="21"/>
      <c r="P812" s="21"/>
      <c r="Q812" s="21"/>
      <c r="R812" s="21"/>
      <c r="S812" s="21"/>
      <c r="T812" s="21"/>
      <c r="U812" s="21"/>
      <c r="V812" s="14"/>
      <c r="W812" s="14"/>
      <c r="X812" s="21"/>
      <c r="Y812" s="21"/>
      <c r="Z812" s="21"/>
      <c r="AA812" s="21"/>
      <c r="AB812" s="21"/>
      <c r="AC812" s="21"/>
    </row>
    <row r="813" spans="1:29" s="15" customFormat="1" x14ac:dyDescent="0.25">
      <c r="A813" s="14"/>
      <c r="B813" s="21"/>
      <c r="C813" s="14"/>
      <c r="D813" s="13"/>
      <c r="E813" s="13"/>
      <c r="F813" s="13"/>
      <c r="G813" s="13"/>
      <c r="H813" s="13"/>
      <c r="I813" s="14"/>
      <c r="J813" s="14"/>
      <c r="K813" s="17"/>
      <c r="L813" s="14"/>
      <c r="N813" s="21"/>
      <c r="O813" s="21"/>
      <c r="P813" s="21"/>
      <c r="Q813" s="21"/>
      <c r="R813" s="21"/>
      <c r="S813" s="21"/>
      <c r="T813" s="21"/>
      <c r="U813" s="21"/>
      <c r="V813" s="14"/>
      <c r="W813" s="14"/>
      <c r="X813" s="21"/>
      <c r="Y813" s="21"/>
      <c r="Z813" s="21"/>
      <c r="AA813" s="21"/>
      <c r="AB813" s="21"/>
      <c r="AC813" s="21"/>
    </row>
    <row r="814" spans="1:29" s="15" customFormat="1" x14ac:dyDescent="0.25">
      <c r="A814" s="14"/>
      <c r="B814" s="21"/>
      <c r="C814" s="14"/>
      <c r="D814" s="13"/>
      <c r="E814" s="13"/>
      <c r="F814" s="13"/>
      <c r="G814" s="13"/>
      <c r="H814" s="13"/>
      <c r="I814" s="14"/>
      <c r="J814" s="14"/>
      <c r="K814" s="17"/>
      <c r="L814" s="14"/>
      <c r="N814" s="21"/>
      <c r="O814" s="21"/>
      <c r="P814" s="21"/>
      <c r="Q814" s="21"/>
      <c r="R814" s="21"/>
      <c r="S814" s="21"/>
      <c r="T814" s="21"/>
      <c r="U814" s="21"/>
      <c r="V814" s="14"/>
      <c r="W814" s="14"/>
      <c r="X814" s="21"/>
      <c r="Y814" s="21"/>
      <c r="Z814" s="21"/>
      <c r="AA814" s="21"/>
      <c r="AB814" s="21"/>
      <c r="AC814" s="21"/>
    </row>
    <row r="815" spans="1:29" s="15" customFormat="1" x14ac:dyDescent="0.25">
      <c r="A815" s="14"/>
      <c r="B815" s="21"/>
      <c r="C815" s="14"/>
      <c r="D815" s="13"/>
      <c r="E815" s="13"/>
      <c r="F815" s="13"/>
      <c r="G815" s="13"/>
      <c r="H815" s="13"/>
      <c r="I815" s="14"/>
      <c r="J815" s="14"/>
      <c r="K815" s="17"/>
      <c r="L815" s="14"/>
      <c r="N815" s="21"/>
      <c r="O815" s="21"/>
      <c r="P815" s="21"/>
      <c r="Q815" s="21"/>
      <c r="R815" s="21"/>
      <c r="S815" s="21"/>
      <c r="T815" s="21"/>
      <c r="U815" s="21"/>
      <c r="V815" s="14"/>
      <c r="W815" s="14"/>
      <c r="X815" s="21"/>
      <c r="Y815" s="21"/>
      <c r="Z815" s="21"/>
      <c r="AA815" s="21"/>
      <c r="AB815" s="21"/>
      <c r="AC815" s="21"/>
    </row>
    <row r="816" spans="1:29" s="15" customFormat="1" x14ac:dyDescent="0.25">
      <c r="A816" s="14"/>
      <c r="B816" s="21"/>
      <c r="C816" s="14"/>
      <c r="D816" s="13"/>
      <c r="E816" s="13"/>
      <c r="F816" s="13"/>
      <c r="G816" s="13"/>
      <c r="H816" s="13"/>
      <c r="I816" s="14"/>
      <c r="J816" s="14"/>
      <c r="K816" s="17"/>
      <c r="L816" s="14"/>
      <c r="N816" s="21"/>
      <c r="O816" s="21"/>
      <c r="P816" s="21"/>
      <c r="Q816" s="21"/>
      <c r="R816" s="21"/>
      <c r="S816" s="21"/>
      <c r="T816" s="21"/>
      <c r="U816" s="21"/>
      <c r="V816" s="14"/>
      <c r="W816" s="14"/>
      <c r="X816" s="21"/>
      <c r="Y816" s="21"/>
      <c r="Z816" s="21"/>
      <c r="AA816" s="21"/>
      <c r="AB816" s="21"/>
      <c r="AC816" s="21"/>
    </row>
    <row r="817" spans="1:29" s="15" customFormat="1" x14ac:dyDescent="0.25">
      <c r="A817" s="14"/>
      <c r="B817" s="21"/>
      <c r="C817" s="14"/>
      <c r="D817" s="13"/>
      <c r="E817" s="13"/>
      <c r="F817" s="13"/>
      <c r="G817" s="13"/>
      <c r="H817" s="13"/>
      <c r="I817" s="14"/>
      <c r="J817" s="14"/>
      <c r="K817" s="17"/>
      <c r="L817" s="14"/>
      <c r="N817" s="21"/>
      <c r="O817" s="21"/>
      <c r="P817" s="21"/>
      <c r="Q817" s="21"/>
      <c r="R817" s="21"/>
      <c r="S817" s="21"/>
      <c r="T817" s="21"/>
      <c r="U817" s="21"/>
      <c r="V817" s="14"/>
      <c r="W817" s="14"/>
      <c r="X817" s="21"/>
      <c r="Y817" s="21"/>
      <c r="Z817" s="21"/>
      <c r="AA817" s="21"/>
      <c r="AB817" s="21"/>
      <c r="AC817" s="21"/>
    </row>
    <row r="818" spans="1:29" s="15" customFormat="1" x14ac:dyDescent="0.25">
      <c r="A818" s="14"/>
      <c r="B818" s="21"/>
      <c r="C818" s="14"/>
      <c r="D818" s="13"/>
      <c r="E818" s="13"/>
      <c r="F818" s="13"/>
      <c r="G818" s="13"/>
      <c r="H818" s="13"/>
      <c r="I818" s="14"/>
      <c r="J818" s="14"/>
      <c r="K818" s="17"/>
      <c r="L818" s="14"/>
      <c r="N818" s="21"/>
      <c r="O818" s="21"/>
      <c r="P818" s="21"/>
      <c r="Q818" s="21"/>
      <c r="R818" s="21"/>
      <c r="S818" s="21"/>
      <c r="T818" s="21"/>
      <c r="U818" s="21"/>
      <c r="V818" s="14"/>
      <c r="W818" s="14"/>
      <c r="X818" s="21"/>
      <c r="Y818" s="21"/>
      <c r="Z818" s="21"/>
      <c r="AA818" s="21"/>
      <c r="AB818" s="21"/>
      <c r="AC818" s="21"/>
    </row>
    <row r="819" spans="1:29" s="15" customFormat="1" x14ac:dyDescent="0.25">
      <c r="A819" s="14"/>
      <c r="B819" s="21"/>
      <c r="C819" s="14"/>
      <c r="D819" s="13"/>
      <c r="E819" s="13"/>
      <c r="F819" s="13"/>
      <c r="G819" s="13"/>
      <c r="H819" s="13"/>
      <c r="I819" s="14"/>
      <c r="J819" s="14"/>
      <c r="K819" s="17"/>
      <c r="L819" s="14"/>
      <c r="N819" s="21"/>
      <c r="O819" s="21"/>
      <c r="P819" s="21"/>
      <c r="Q819" s="21"/>
      <c r="R819" s="21"/>
      <c r="S819" s="21"/>
      <c r="T819" s="21"/>
      <c r="U819" s="21"/>
      <c r="V819" s="14"/>
      <c r="W819" s="14"/>
      <c r="X819" s="21"/>
      <c r="Y819" s="21"/>
      <c r="Z819" s="21"/>
      <c r="AA819" s="21"/>
      <c r="AB819" s="21"/>
      <c r="AC819" s="21"/>
    </row>
    <row r="820" spans="1:29" s="15" customFormat="1" x14ac:dyDescent="0.25">
      <c r="A820" s="14"/>
      <c r="B820" s="21"/>
      <c r="C820" s="14"/>
      <c r="D820" s="13"/>
      <c r="E820" s="13"/>
      <c r="F820" s="13"/>
      <c r="G820" s="13"/>
      <c r="H820" s="13"/>
      <c r="I820" s="14"/>
      <c r="J820" s="14"/>
      <c r="K820" s="17"/>
      <c r="L820" s="14"/>
      <c r="N820" s="21"/>
      <c r="O820" s="21"/>
      <c r="P820" s="21"/>
      <c r="Q820" s="21"/>
      <c r="R820" s="21"/>
      <c r="S820" s="21"/>
      <c r="T820" s="21"/>
      <c r="U820" s="21"/>
      <c r="V820" s="14"/>
      <c r="W820" s="14"/>
      <c r="X820" s="21"/>
      <c r="Y820" s="21"/>
      <c r="Z820" s="21"/>
      <c r="AA820" s="21"/>
      <c r="AB820" s="21"/>
      <c r="AC820" s="21"/>
    </row>
    <row r="821" spans="1:29" s="15" customFormat="1" x14ac:dyDescent="0.25">
      <c r="A821" s="14"/>
      <c r="B821" s="21"/>
      <c r="C821" s="14"/>
      <c r="D821" s="13"/>
      <c r="E821" s="13"/>
      <c r="F821" s="13"/>
      <c r="G821" s="13"/>
      <c r="H821" s="13"/>
      <c r="I821" s="14"/>
      <c r="J821" s="14"/>
      <c r="K821" s="17"/>
      <c r="L821" s="14"/>
      <c r="N821" s="21"/>
      <c r="O821" s="21"/>
      <c r="P821" s="21"/>
      <c r="Q821" s="21"/>
      <c r="R821" s="21"/>
      <c r="S821" s="21"/>
      <c r="T821" s="21"/>
      <c r="U821" s="21"/>
      <c r="V821" s="14"/>
      <c r="W821" s="14"/>
      <c r="X821" s="21"/>
      <c r="Y821" s="21"/>
      <c r="Z821" s="21"/>
      <c r="AA821" s="21"/>
      <c r="AB821" s="21"/>
      <c r="AC821" s="21"/>
    </row>
    <row r="822" spans="1:29" s="15" customFormat="1" x14ac:dyDescent="0.25">
      <c r="A822" s="14"/>
      <c r="B822" s="21"/>
      <c r="C822" s="14"/>
      <c r="D822" s="13"/>
      <c r="E822" s="13"/>
      <c r="F822" s="13"/>
      <c r="G822" s="13"/>
      <c r="H822" s="13"/>
      <c r="I822" s="14"/>
      <c r="J822" s="14"/>
      <c r="K822" s="17"/>
      <c r="L822" s="14"/>
      <c r="N822" s="21"/>
      <c r="O822" s="21"/>
      <c r="P822" s="21"/>
      <c r="Q822" s="21"/>
      <c r="R822" s="21"/>
      <c r="S822" s="21"/>
      <c r="T822" s="21"/>
      <c r="U822" s="21"/>
      <c r="V822" s="14"/>
      <c r="W822" s="14"/>
      <c r="X822" s="21"/>
      <c r="Y822" s="21"/>
      <c r="Z822" s="21"/>
      <c r="AA822" s="21"/>
      <c r="AB822" s="21"/>
      <c r="AC822" s="21"/>
    </row>
    <row r="823" spans="1:29" s="15" customFormat="1" x14ac:dyDescent="0.25">
      <c r="A823" s="14"/>
      <c r="B823" s="21"/>
      <c r="C823" s="14"/>
      <c r="D823" s="13"/>
      <c r="E823" s="13"/>
      <c r="F823" s="13"/>
      <c r="G823" s="13"/>
      <c r="H823" s="13"/>
      <c r="I823" s="14"/>
      <c r="J823" s="14"/>
      <c r="K823" s="17"/>
      <c r="L823" s="14"/>
      <c r="N823" s="21"/>
      <c r="O823" s="21"/>
      <c r="P823" s="21"/>
      <c r="Q823" s="21"/>
      <c r="R823" s="21"/>
      <c r="S823" s="21"/>
      <c r="T823" s="21"/>
      <c r="U823" s="21"/>
      <c r="V823" s="14"/>
      <c r="W823" s="14"/>
      <c r="X823" s="21"/>
      <c r="Y823" s="21"/>
      <c r="Z823" s="21"/>
      <c r="AA823" s="21"/>
      <c r="AB823" s="21"/>
      <c r="AC823" s="21"/>
    </row>
    <row r="824" spans="1:29" s="15" customFormat="1" x14ac:dyDescent="0.25">
      <c r="A824" s="14"/>
      <c r="B824" s="21"/>
      <c r="C824" s="14"/>
      <c r="D824" s="13"/>
      <c r="E824" s="13"/>
      <c r="F824" s="13"/>
      <c r="G824" s="13"/>
      <c r="H824" s="13"/>
      <c r="I824" s="14"/>
      <c r="J824" s="14"/>
      <c r="K824" s="17"/>
      <c r="L824" s="14"/>
      <c r="N824" s="21"/>
      <c r="O824" s="21"/>
      <c r="P824" s="21"/>
      <c r="Q824" s="21"/>
      <c r="R824" s="21"/>
      <c r="S824" s="21"/>
      <c r="T824" s="21"/>
      <c r="U824" s="21"/>
      <c r="V824" s="14"/>
      <c r="W824" s="14"/>
      <c r="X824" s="21"/>
      <c r="Y824" s="21"/>
      <c r="Z824" s="21"/>
      <c r="AA824" s="21"/>
      <c r="AB824" s="21"/>
      <c r="AC824" s="21"/>
    </row>
    <row r="825" spans="1:29" s="15" customFormat="1" x14ac:dyDescent="0.25">
      <c r="A825" s="14"/>
      <c r="B825" s="21"/>
      <c r="C825" s="14"/>
      <c r="D825" s="13"/>
      <c r="E825" s="13"/>
      <c r="F825" s="13"/>
      <c r="G825" s="13"/>
      <c r="H825" s="13"/>
      <c r="I825" s="14"/>
      <c r="J825" s="14"/>
      <c r="K825" s="17"/>
      <c r="L825" s="14"/>
      <c r="N825" s="21"/>
      <c r="O825" s="21"/>
      <c r="P825" s="21"/>
      <c r="Q825" s="21"/>
      <c r="R825" s="21"/>
      <c r="S825" s="21"/>
      <c r="T825" s="21"/>
      <c r="U825" s="21"/>
      <c r="V825" s="14"/>
      <c r="W825" s="14"/>
      <c r="X825" s="21"/>
      <c r="Y825" s="21"/>
      <c r="Z825" s="21"/>
      <c r="AA825" s="21"/>
      <c r="AB825" s="21"/>
      <c r="AC825" s="21"/>
    </row>
    <row r="826" spans="1:29" s="15" customFormat="1" x14ac:dyDescent="0.25">
      <c r="A826" s="14"/>
      <c r="B826" s="21"/>
      <c r="C826" s="14"/>
      <c r="D826" s="13"/>
      <c r="E826" s="13"/>
      <c r="F826" s="13"/>
      <c r="G826" s="13"/>
      <c r="H826" s="13"/>
      <c r="I826" s="14"/>
      <c r="J826" s="14"/>
      <c r="K826" s="17"/>
      <c r="L826" s="14"/>
      <c r="N826" s="21"/>
      <c r="O826" s="21"/>
      <c r="P826" s="21"/>
      <c r="Q826" s="21"/>
      <c r="R826" s="21"/>
      <c r="S826" s="21"/>
      <c r="T826" s="21"/>
      <c r="U826" s="21"/>
      <c r="V826" s="14"/>
      <c r="W826" s="14"/>
      <c r="X826" s="21"/>
      <c r="Y826" s="21"/>
      <c r="Z826" s="21"/>
      <c r="AA826" s="21"/>
      <c r="AB826" s="21"/>
      <c r="AC826" s="21"/>
    </row>
    <row r="827" spans="1:29" s="15" customFormat="1" x14ac:dyDescent="0.25">
      <c r="A827" s="14"/>
      <c r="B827" s="21"/>
      <c r="C827" s="14"/>
      <c r="D827" s="13"/>
      <c r="E827" s="13"/>
      <c r="F827" s="13"/>
      <c r="G827" s="13"/>
      <c r="H827" s="13"/>
      <c r="I827" s="14"/>
      <c r="J827" s="14"/>
      <c r="K827" s="17"/>
      <c r="L827" s="14"/>
      <c r="N827" s="21"/>
      <c r="O827" s="21"/>
      <c r="P827" s="21"/>
      <c r="Q827" s="21"/>
      <c r="R827" s="21"/>
      <c r="S827" s="21"/>
      <c r="T827" s="21"/>
      <c r="U827" s="21"/>
      <c r="V827" s="14"/>
      <c r="W827" s="14"/>
      <c r="X827" s="21"/>
      <c r="Y827" s="21"/>
      <c r="Z827" s="21"/>
      <c r="AA827" s="21"/>
      <c r="AB827" s="21"/>
      <c r="AC827" s="21"/>
    </row>
    <row r="828" spans="1:29" s="15" customFormat="1" x14ac:dyDescent="0.25">
      <c r="A828" s="14"/>
      <c r="B828" s="21"/>
      <c r="C828" s="14"/>
      <c r="D828" s="13"/>
      <c r="E828" s="13"/>
      <c r="F828" s="13"/>
      <c r="G828" s="13"/>
      <c r="H828" s="13"/>
      <c r="I828" s="14"/>
      <c r="J828" s="14"/>
      <c r="K828" s="17"/>
      <c r="L828" s="14"/>
      <c r="N828" s="21"/>
      <c r="O828" s="21"/>
      <c r="P828" s="21"/>
      <c r="Q828" s="21"/>
      <c r="R828" s="21"/>
      <c r="S828" s="21"/>
      <c r="T828" s="21"/>
      <c r="U828" s="21"/>
      <c r="V828" s="14"/>
      <c r="W828" s="14"/>
      <c r="X828" s="21"/>
      <c r="Y828" s="21"/>
      <c r="Z828" s="21"/>
      <c r="AA828" s="21"/>
      <c r="AB828" s="21"/>
      <c r="AC828" s="21"/>
    </row>
    <row r="829" spans="1:29" s="15" customFormat="1" x14ac:dyDescent="0.25">
      <c r="A829" s="14"/>
      <c r="B829" s="21"/>
      <c r="C829" s="14"/>
      <c r="D829" s="13"/>
      <c r="E829" s="13"/>
      <c r="F829" s="13"/>
      <c r="G829" s="13"/>
      <c r="H829" s="13"/>
      <c r="I829" s="14"/>
      <c r="J829" s="14"/>
      <c r="K829" s="17"/>
      <c r="L829" s="14"/>
      <c r="N829" s="21"/>
      <c r="O829" s="21"/>
      <c r="P829" s="21"/>
      <c r="Q829" s="21"/>
      <c r="R829" s="21"/>
      <c r="S829" s="21"/>
      <c r="T829" s="21"/>
      <c r="U829" s="21"/>
      <c r="V829" s="14"/>
      <c r="W829" s="14"/>
      <c r="X829" s="21"/>
      <c r="Y829" s="21"/>
      <c r="Z829" s="21"/>
      <c r="AA829" s="21"/>
      <c r="AB829" s="21"/>
      <c r="AC829" s="21"/>
    </row>
    <row r="830" spans="1:29" s="15" customFormat="1" x14ac:dyDescent="0.25">
      <c r="A830" s="14"/>
      <c r="B830" s="21"/>
      <c r="C830" s="14"/>
      <c r="D830" s="13"/>
      <c r="E830" s="13"/>
      <c r="F830" s="13"/>
      <c r="G830" s="13"/>
      <c r="H830" s="13"/>
      <c r="I830" s="14"/>
      <c r="J830" s="14"/>
      <c r="K830" s="17"/>
      <c r="L830" s="14"/>
      <c r="N830" s="21"/>
      <c r="O830" s="21"/>
      <c r="P830" s="21"/>
      <c r="Q830" s="21"/>
      <c r="R830" s="21"/>
      <c r="S830" s="21"/>
      <c r="T830" s="21"/>
      <c r="U830" s="21"/>
      <c r="V830" s="14"/>
      <c r="W830" s="14"/>
      <c r="X830" s="21"/>
      <c r="Y830" s="21"/>
      <c r="Z830" s="21"/>
      <c r="AA830" s="21"/>
      <c r="AB830" s="21"/>
      <c r="AC830" s="21"/>
    </row>
    <row r="831" spans="1:29" s="15" customFormat="1" x14ac:dyDescent="0.25">
      <c r="A831" s="14"/>
      <c r="B831" s="21"/>
      <c r="C831" s="14"/>
      <c r="D831" s="13"/>
      <c r="E831" s="13"/>
      <c r="F831" s="13"/>
      <c r="G831" s="13"/>
      <c r="H831" s="13"/>
      <c r="I831" s="14"/>
      <c r="J831" s="14"/>
      <c r="K831" s="17"/>
      <c r="L831" s="14"/>
      <c r="N831" s="21"/>
      <c r="O831" s="21"/>
      <c r="P831" s="21"/>
      <c r="Q831" s="21"/>
      <c r="R831" s="21"/>
      <c r="S831" s="21"/>
      <c r="T831" s="21"/>
      <c r="U831" s="21"/>
      <c r="V831" s="14"/>
      <c r="W831" s="14"/>
      <c r="X831" s="21"/>
      <c r="Y831" s="21"/>
      <c r="Z831" s="21"/>
      <c r="AA831" s="21"/>
      <c r="AB831" s="21"/>
      <c r="AC831" s="21"/>
    </row>
    <row r="832" spans="1:29" s="15" customFormat="1" x14ac:dyDescent="0.25">
      <c r="A832" s="14"/>
      <c r="B832" s="21"/>
      <c r="C832" s="14"/>
      <c r="D832" s="13"/>
      <c r="E832" s="13"/>
      <c r="F832" s="13"/>
      <c r="G832" s="13"/>
      <c r="H832" s="13"/>
      <c r="I832" s="14"/>
      <c r="J832" s="14"/>
      <c r="K832" s="17"/>
      <c r="L832" s="14"/>
      <c r="N832" s="21"/>
      <c r="O832" s="21"/>
      <c r="P832" s="21"/>
      <c r="Q832" s="21"/>
      <c r="R832" s="21"/>
      <c r="S832" s="21"/>
      <c r="T832" s="21"/>
      <c r="U832" s="21"/>
      <c r="V832" s="14"/>
      <c r="W832" s="14"/>
      <c r="X832" s="21"/>
      <c r="Y832" s="21"/>
      <c r="Z832" s="21"/>
      <c r="AA832" s="21"/>
      <c r="AB832" s="21"/>
      <c r="AC832" s="21"/>
    </row>
    <row r="833" spans="1:29" s="15" customFormat="1" x14ac:dyDescent="0.25">
      <c r="A833" s="14"/>
      <c r="B833" s="21"/>
      <c r="C833" s="14"/>
      <c r="D833" s="13"/>
      <c r="E833" s="13"/>
      <c r="F833" s="13"/>
      <c r="G833" s="13"/>
      <c r="H833" s="13"/>
      <c r="I833" s="14"/>
      <c r="J833" s="14"/>
      <c r="K833" s="17"/>
      <c r="L833" s="14"/>
      <c r="N833" s="21"/>
      <c r="O833" s="21"/>
      <c r="P833" s="21"/>
      <c r="Q833" s="21"/>
      <c r="R833" s="21"/>
      <c r="S833" s="21"/>
      <c r="T833" s="21"/>
      <c r="U833" s="21"/>
      <c r="V833" s="14"/>
      <c r="W833" s="14"/>
      <c r="X833" s="21"/>
      <c r="Y833" s="21"/>
      <c r="Z833" s="21"/>
      <c r="AA833" s="21"/>
      <c r="AB833" s="21"/>
      <c r="AC833" s="21"/>
    </row>
    <row r="834" spans="1:29" s="15" customFormat="1" x14ac:dyDescent="0.25">
      <c r="A834" s="14"/>
      <c r="B834" s="21"/>
      <c r="C834" s="14"/>
      <c r="D834" s="13"/>
      <c r="E834" s="13"/>
      <c r="F834" s="13"/>
      <c r="G834" s="13"/>
      <c r="H834" s="13"/>
      <c r="I834" s="14"/>
      <c r="J834" s="14"/>
      <c r="K834" s="17"/>
      <c r="L834" s="14"/>
      <c r="N834" s="21"/>
      <c r="O834" s="21"/>
      <c r="P834" s="21"/>
      <c r="Q834" s="21"/>
      <c r="R834" s="21"/>
      <c r="S834" s="21"/>
      <c r="T834" s="21"/>
      <c r="U834" s="21"/>
      <c r="V834" s="14"/>
      <c r="W834" s="14"/>
      <c r="X834" s="21"/>
      <c r="Y834" s="21"/>
      <c r="Z834" s="21"/>
      <c r="AA834" s="21"/>
      <c r="AB834" s="21"/>
      <c r="AC834" s="21"/>
    </row>
    <row r="835" spans="1:29" s="15" customFormat="1" x14ac:dyDescent="0.25">
      <c r="A835" s="14"/>
      <c r="B835" s="21"/>
      <c r="C835" s="14"/>
      <c r="D835" s="13"/>
      <c r="E835" s="13"/>
      <c r="F835" s="13"/>
      <c r="G835" s="13"/>
      <c r="H835" s="13"/>
      <c r="I835" s="14"/>
      <c r="J835" s="14"/>
      <c r="K835" s="17"/>
      <c r="L835" s="14"/>
      <c r="N835" s="21"/>
      <c r="O835" s="21"/>
      <c r="P835" s="21"/>
      <c r="Q835" s="21"/>
      <c r="R835" s="21"/>
      <c r="S835" s="21"/>
      <c r="T835" s="21"/>
      <c r="U835" s="21"/>
      <c r="V835" s="14"/>
      <c r="W835" s="14"/>
      <c r="X835" s="21"/>
      <c r="Y835" s="21"/>
      <c r="Z835" s="21"/>
      <c r="AA835" s="21"/>
      <c r="AB835" s="21"/>
      <c r="AC835" s="21"/>
    </row>
    <row r="836" spans="1:29" s="15" customFormat="1" x14ac:dyDescent="0.25">
      <c r="A836" s="14"/>
      <c r="B836" s="21"/>
      <c r="C836" s="14"/>
      <c r="D836" s="13"/>
      <c r="E836" s="13"/>
      <c r="F836" s="13"/>
      <c r="G836" s="13"/>
      <c r="H836" s="13"/>
      <c r="I836" s="14"/>
      <c r="J836" s="14"/>
      <c r="K836" s="17"/>
      <c r="L836" s="14"/>
      <c r="N836" s="21"/>
      <c r="O836" s="21"/>
      <c r="P836" s="21"/>
      <c r="Q836" s="21"/>
      <c r="R836" s="21"/>
      <c r="S836" s="21"/>
      <c r="T836" s="21"/>
      <c r="U836" s="21"/>
      <c r="V836" s="14"/>
      <c r="W836" s="14"/>
      <c r="X836" s="21"/>
      <c r="Y836" s="21"/>
      <c r="Z836" s="21"/>
      <c r="AA836" s="21"/>
      <c r="AB836" s="21"/>
      <c r="AC836" s="21"/>
    </row>
    <row r="837" spans="1:29" s="15" customFormat="1" x14ac:dyDescent="0.25">
      <c r="A837" s="14"/>
      <c r="B837" s="21"/>
      <c r="C837" s="14"/>
      <c r="D837" s="13"/>
      <c r="E837" s="13"/>
      <c r="F837" s="13"/>
      <c r="G837" s="13"/>
      <c r="H837" s="13"/>
      <c r="I837" s="14"/>
      <c r="J837" s="14"/>
      <c r="K837" s="17"/>
      <c r="L837" s="14"/>
      <c r="N837" s="21"/>
      <c r="O837" s="21"/>
      <c r="P837" s="21"/>
      <c r="Q837" s="21"/>
      <c r="R837" s="21"/>
      <c r="S837" s="21"/>
      <c r="T837" s="21"/>
      <c r="U837" s="21"/>
      <c r="V837" s="14"/>
      <c r="W837" s="14"/>
      <c r="X837" s="21"/>
      <c r="Y837" s="21"/>
      <c r="Z837" s="21"/>
      <c r="AA837" s="21"/>
      <c r="AB837" s="21"/>
      <c r="AC837" s="21"/>
    </row>
    <row r="838" spans="1:29" s="15" customFormat="1" x14ac:dyDescent="0.25">
      <c r="A838" s="14"/>
      <c r="B838" s="21"/>
      <c r="C838" s="14"/>
      <c r="D838" s="13"/>
      <c r="E838" s="13"/>
      <c r="F838" s="13"/>
      <c r="G838" s="13"/>
      <c r="H838" s="13"/>
      <c r="I838" s="14"/>
      <c r="J838" s="14"/>
      <c r="K838" s="17"/>
      <c r="L838" s="14"/>
      <c r="N838" s="21"/>
      <c r="O838" s="21"/>
      <c r="P838" s="21"/>
      <c r="Q838" s="21"/>
      <c r="R838" s="21"/>
      <c r="S838" s="21"/>
      <c r="T838" s="21"/>
      <c r="U838" s="21"/>
      <c r="V838" s="14"/>
      <c r="W838" s="14"/>
      <c r="X838" s="21"/>
      <c r="Y838" s="21"/>
      <c r="Z838" s="21"/>
      <c r="AA838" s="21"/>
      <c r="AB838" s="21"/>
      <c r="AC838" s="21"/>
    </row>
    <row r="839" spans="1:29" s="15" customFormat="1" x14ac:dyDescent="0.25">
      <c r="A839" s="14"/>
      <c r="B839" s="21"/>
      <c r="C839" s="14"/>
      <c r="D839" s="13"/>
      <c r="E839" s="13"/>
      <c r="F839" s="13"/>
      <c r="G839" s="13"/>
      <c r="H839" s="13"/>
      <c r="I839" s="14"/>
      <c r="J839" s="14"/>
      <c r="K839" s="17"/>
      <c r="L839" s="14"/>
      <c r="N839" s="21"/>
      <c r="O839" s="21"/>
      <c r="P839" s="21"/>
      <c r="Q839" s="21"/>
      <c r="R839" s="21"/>
      <c r="S839" s="21"/>
      <c r="T839" s="21"/>
      <c r="U839" s="21"/>
      <c r="V839" s="14"/>
      <c r="W839" s="14"/>
      <c r="X839" s="21"/>
      <c r="Y839" s="21"/>
      <c r="Z839" s="21"/>
      <c r="AA839" s="21"/>
      <c r="AB839" s="21"/>
      <c r="AC839" s="21"/>
    </row>
    <row r="840" spans="1:29" s="15" customFormat="1" x14ac:dyDescent="0.25">
      <c r="A840" s="14"/>
      <c r="B840" s="21"/>
      <c r="C840" s="14"/>
      <c r="D840" s="13"/>
      <c r="E840" s="13"/>
      <c r="F840" s="13"/>
      <c r="G840" s="13"/>
      <c r="H840" s="13"/>
      <c r="I840" s="14"/>
      <c r="J840" s="14"/>
      <c r="K840" s="17"/>
      <c r="L840" s="14"/>
      <c r="N840" s="21"/>
      <c r="O840" s="21"/>
      <c r="P840" s="21"/>
      <c r="Q840" s="21"/>
      <c r="R840" s="21"/>
      <c r="S840" s="21"/>
      <c r="T840" s="21"/>
      <c r="U840" s="21"/>
      <c r="V840" s="14"/>
      <c r="W840" s="14"/>
      <c r="X840" s="21"/>
      <c r="Y840" s="21"/>
      <c r="Z840" s="21"/>
      <c r="AA840" s="21"/>
      <c r="AB840" s="21"/>
      <c r="AC840" s="21"/>
    </row>
    <row r="841" spans="1:29" s="15" customFormat="1" x14ac:dyDescent="0.25">
      <c r="A841" s="14"/>
      <c r="B841" s="21"/>
      <c r="C841" s="14"/>
      <c r="D841" s="13"/>
      <c r="E841" s="13"/>
      <c r="F841" s="13"/>
      <c r="G841" s="13"/>
      <c r="H841" s="13"/>
      <c r="I841" s="14"/>
      <c r="J841" s="14"/>
      <c r="K841" s="17"/>
      <c r="L841" s="14"/>
      <c r="N841" s="21"/>
      <c r="O841" s="21"/>
      <c r="P841" s="21"/>
      <c r="Q841" s="21"/>
      <c r="R841" s="21"/>
      <c r="S841" s="21"/>
      <c r="T841" s="21"/>
      <c r="U841" s="21"/>
      <c r="V841" s="14"/>
      <c r="W841" s="14"/>
      <c r="X841" s="21"/>
      <c r="Y841" s="21"/>
      <c r="Z841" s="21"/>
      <c r="AA841" s="21"/>
      <c r="AB841" s="21"/>
      <c r="AC841" s="21"/>
    </row>
    <row r="842" spans="1:29" s="15" customFormat="1" x14ac:dyDescent="0.25">
      <c r="A842" s="14"/>
      <c r="B842" s="21"/>
      <c r="C842" s="14"/>
      <c r="D842" s="13"/>
      <c r="E842" s="13"/>
      <c r="F842" s="13"/>
      <c r="G842" s="13"/>
      <c r="H842" s="13"/>
      <c r="I842" s="14"/>
      <c r="J842" s="14"/>
      <c r="K842" s="17"/>
      <c r="L842" s="14"/>
      <c r="N842" s="21"/>
      <c r="O842" s="21"/>
      <c r="P842" s="21"/>
      <c r="Q842" s="21"/>
      <c r="R842" s="21"/>
      <c r="S842" s="21"/>
      <c r="T842" s="21"/>
      <c r="U842" s="21"/>
      <c r="V842" s="14"/>
      <c r="W842" s="14"/>
      <c r="X842" s="21"/>
      <c r="Y842" s="21"/>
      <c r="Z842" s="21"/>
      <c r="AA842" s="21"/>
      <c r="AB842" s="21"/>
      <c r="AC842" s="21"/>
    </row>
    <row r="843" spans="1:29" s="15" customFormat="1" x14ac:dyDescent="0.25">
      <c r="A843" s="14"/>
      <c r="B843" s="21"/>
      <c r="C843" s="14"/>
      <c r="D843" s="13"/>
      <c r="E843" s="13"/>
      <c r="F843" s="13"/>
      <c r="G843" s="13"/>
      <c r="H843" s="13"/>
      <c r="I843" s="14"/>
      <c r="J843" s="14"/>
      <c r="K843" s="17"/>
      <c r="L843" s="14"/>
      <c r="N843" s="21"/>
      <c r="O843" s="21"/>
      <c r="P843" s="21"/>
      <c r="Q843" s="21"/>
      <c r="R843" s="21"/>
      <c r="S843" s="21"/>
      <c r="T843" s="21"/>
      <c r="U843" s="21"/>
      <c r="V843" s="14"/>
      <c r="W843" s="14"/>
      <c r="X843" s="21"/>
      <c r="Y843" s="21"/>
      <c r="Z843" s="21"/>
      <c r="AA843" s="21"/>
      <c r="AB843" s="21"/>
      <c r="AC843" s="21"/>
    </row>
    <row r="844" spans="1:29" s="15" customFormat="1" x14ac:dyDescent="0.25">
      <c r="A844" s="14"/>
      <c r="B844" s="21"/>
      <c r="C844" s="14"/>
      <c r="D844" s="13"/>
      <c r="E844" s="13"/>
      <c r="F844" s="13"/>
      <c r="G844" s="13"/>
      <c r="H844" s="13"/>
      <c r="I844" s="14"/>
      <c r="J844" s="14"/>
      <c r="K844" s="17"/>
      <c r="L844" s="14"/>
      <c r="N844" s="21"/>
      <c r="O844" s="21"/>
      <c r="P844" s="21"/>
      <c r="Q844" s="21"/>
      <c r="R844" s="21"/>
      <c r="S844" s="21"/>
      <c r="T844" s="21"/>
      <c r="U844" s="21"/>
      <c r="V844" s="14"/>
      <c r="W844" s="14"/>
      <c r="X844" s="21"/>
      <c r="Y844" s="21"/>
      <c r="Z844" s="21"/>
      <c r="AA844" s="21"/>
      <c r="AB844" s="21"/>
      <c r="AC844" s="21"/>
    </row>
    <row r="845" spans="1:29" s="15" customFormat="1" x14ac:dyDescent="0.25">
      <c r="A845" s="14"/>
      <c r="B845" s="21"/>
      <c r="C845" s="14"/>
      <c r="D845" s="13"/>
      <c r="E845" s="13"/>
      <c r="F845" s="13"/>
      <c r="G845" s="13"/>
      <c r="H845" s="13"/>
      <c r="I845" s="14"/>
      <c r="J845" s="14"/>
      <c r="K845" s="17"/>
      <c r="L845" s="14"/>
      <c r="N845" s="21"/>
      <c r="O845" s="21"/>
      <c r="P845" s="21"/>
      <c r="Q845" s="21"/>
      <c r="R845" s="21"/>
      <c r="S845" s="21"/>
      <c r="T845" s="21"/>
      <c r="U845" s="21"/>
      <c r="V845" s="14"/>
      <c r="W845" s="14"/>
      <c r="X845" s="21"/>
      <c r="Y845" s="21"/>
      <c r="Z845" s="21"/>
      <c r="AA845" s="21"/>
      <c r="AB845" s="21"/>
      <c r="AC845" s="21"/>
    </row>
    <row r="846" spans="1:29" s="15" customFormat="1" x14ac:dyDescent="0.25">
      <c r="A846" s="14"/>
      <c r="B846" s="21"/>
      <c r="C846" s="14"/>
      <c r="D846" s="13"/>
      <c r="E846" s="13"/>
      <c r="F846" s="13"/>
      <c r="G846" s="13"/>
      <c r="H846" s="13"/>
      <c r="I846" s="14"/>
      <c r="J846" s="14"/>
      <c r="K846" s="17"/>
      <c r="L846" s="14"/>
      <c r="N846" s="21"/>
      <c r="O846" s="21"/>
      <c r="P846" s="21"/>
      <c r="Q846" s="21"/>
      <c r="R846" s="21"/>
      <c r="S846" s="21"/>
      <c r="T846" s="21"/>
      <c r="U846" s="21"/>
      <c r="V846" s="14"/>
      <c r="W846" s="14"/>
      <c r="X846" s="21"/>
      <c r="Y846" s="21"/>
      <c r="Z846" s="21"/>
      <c r="AA846" s="21"/>
      <c r="AB846" s="21"/>
      <c r="AC846" s="21"/>
    </row>
    <row r="847" spans="1:29" s="15" customFormat="1" x14ac:dyDescent="0.25">
      <c r="A847" s="14"/>
      <c r="B847" s="21"/>
      <c r="C847" s="14"/>
      <c r="D847" s="13"/>
      <c r="E847" s="13"/>
      <c r="F847" s="13"/>
      <c r="G847" s="13"/>
      <c r="H847" s="13"/>
      <c r="I847" s="14"/>
      <c r="J847" s="14"/>
      <c r="K847" s="17"/>
      <c r="L847" s="14"/>
      <c r="N847" s="21"/>
      <c r="O847" s="21"/>
      <c r="P847" s="21"/>
      <c r="Q847" s="21"/>
      <c r="R847" s="21"/>
      <c r="S847" s="21"/>
      <c r="T847" s="21"/>
      <c r="U847" s="21"/>
      <c r="V847" s="14"/>
      <c r="W847" s="14"/>
      <c r="X847" s="21"/>
      <c r="Y847" s="21"/>
      <c r="Z847" s="21"/>
      <c r="AA847" s="21"/>
      <c r="AB847" s="21"/>
      <c r="AC847" s="21"/>
    </row>
    <row r="848" spans="1:29" s="15" customFormat="1" x14ac:dyDescent="0.25">
      <c r="A848" s="14"/>
      <c r="B848" s="21"/>
      <c r="C848" s="14"/>
      <c r="D848" s="13"/>
      <c r="E848" s="13"/>
      <c r="F848" s="13"/>
      <c r="G848" s="13"/>
      <c r="H848" s="13"/>
      <c r="I848" s="14"/>
      <c r="J848" s="14"/>
      <c r="K848" s="17"/>
      <c r="L848" s="14"/>
      <c r="N848" s="21"/>
      <c r="O848" s="21"/>
      <c r="P848" s="21"/>
      <c r="Q848" s="21"/>
      <c r="R848" s="21"/>
      <c r="S848" s="21"/>
      <c r="T848" s="21"/>
      <c r="U848" s="21"/>
      <c r="V848" s="14"/>
      <c r="W848" s="14"/>
      <c r="X848" s="21"/>
      <c r="Y848" s="21"/>
      <c r="Z848" s="21"/>
      <c r="AA848" s="21"/>
      <c r="AB848" s="21"/>
      <c r="AC848" s="21"/>
    </row>
    <row r="849" spans="1:29" s="15" customFormat="1" x14ac:dyDescent="0.25">
      <c r="A849" s="14"/>
      <c r="B849" s="21"/>
      <c r="C849" s="14"/>
      <c r="D849" s="13"/>
      <c r="E849" s="13"/>
      <c r="F849" s="13"/>
      <c r="G849" s="13"/>
      <c r="H849" s="13"/>
      <c r="I849" s="14"/>
      <c r="J849" s="14"/>
      <c r="K849" s="17"/>
      <c r="L849" s="14"/>
      <c r="N849" s="21"/>
      <c r="O849" s="21"/>
      <c r="P849" s="21"/>
      <c r="Q849" s="21"/>
      <c r="R849" s="21"/>
      <c r="S849" s="21"/>
      <c r="T849" s="21"/>
      <c r="U849" s="21"/>
      <c r="V849" s="14"/>
      <c r="W849" s="14"/>
      <c r="X849" s="21"/>
      <c r="Y849" s="21"/>
      <c r="Z849" s="21"/>
      <c r="AA849" s="21"/>
      <c r="AB849" s="21"/>
      <c r="AC849" s="21"/>
    </row>
    <row r="850" spans="1:29" s="15" customFormat="1" x14ac:dyDescent="0.25">
      <c r="A850" s="14"/>
      <c r="B850" s="21"/>
      <c r="C850" s="14"/>
      <c r="D850" s="13"/>
      <c r="E850" s="13"/>
      <c r="F850" s="13"/>
      <c r="G850" s="13"/>
      <c r="H850" s="13"/>
      <c r="I850" s="14"/>
      <c r="J850" s="14"/>
      <c r="K850" s="17"/>
      <c r="L850" s="14"/>
      <c r="N850" s="21"/>
      <c r="O850" s="21"/>
      <c r="P850" s="21"/>
      <c r="Q850" s="21"/>
      <c r="R850" s="21"/>
      <c r="S850" s="21"/>
      <c r="T850" s="21"/>
      <c r="U850" s="21"/>
      <c r="V850" s="14"/>
      <c r="W850" s="14"/>
      <c r="X850" s="21"/>
      <c r="Y850" s="21"/>
      <c r="Z850" s="21"/>
      <c r="AA850" s="21"/>
      <c r="AB850" s="21"/>
      <c r="AC850" s="21"/>
    </row>
    <row r="851" spans="1:29" s="15" customFormat="1" x14ac:dyDescent="0.25">
      <c r="A851" s="14"/>
      <c r="B851" s="21"/>
      <c r="C851" s="14"/>
      <c r="D851" s="13"/>
      <c r="E851" s="13"/>
      <c r="F851" s="13"/>
      <c r="G851" s="13"/>
      <c r="H851" s="13"/>
      <c r="I851" s="14"/>
      <c r="J851" s="14"/>
      <c r="K851" s="17"/>
      <c r="L851" s="14"/>
      <c r="N851" s="21"/>
      <c r="O851" s="21"/>
      <c r="P851" s="21"/>
      <c r="Q851" s="21"/>
      <c r="R851" s="21"/>
      <c r="S851" s="21"/>
      <c r="T851" s="21"/>
      <c r="U851" s="21"/>
      <c r="V851" s="14"/>
      <c r="W851" s="14"/>
      <c r="X851" s="21"/>
      <c r="Y851" s="21"/>
      <c r="Z851" s="21"/>
      <c r="AA851" s="21"/>
      <c r="AB851" s="21"/>
      <c r="AC851" s="21"/>
    </row>
    <row r="852" spans="1:29" s="15" customFormat="1" x14ac:dyDescent="0.25">
      <c r="A852" s="14"/>
      <c r="B852" s="21"/>
      <c r="C852" s="14"/>
      <c r="D852" s="13"/>
      <c r="E852" s="13"/>
      <c r="F852" s="13"/>
      <c r="G852" s="13"/>
      <c r="H852" s="13"/>
      <c r="I852" s="14"/>
      <c r="J852" s="14"/>
      <c r="K852" s="17"/>
      <c r="L852" s="14"/>
      <c r="N852" s="21"/>
      <c r="O852" s="21"/>
      <c r="P852" s="21"/>
      <c r="Q852" s="21"/>
      <c r="R852" s="21"/>
      <c r="S852" s="21"/>
      <c r="T852" s="21"/>
      <c r="U852" s="21"/>
      <c r="V852" s="14"/>
      <c r="W852" s="14"/>
      <c r="X852" s="21"/>
      <c r="Y852" s="21"/>
      <c r="Z852" s="21"/>
      <c r="AA852" s="21"/>
      <c r="AB852" s="21"/>
      <c r="AC852" s="21"/>
    </row>
    <row r="853" spans="1:29" s="15" customFormat="1" x14ac:dyDescent="0.25">
      <c r="A853" s="14"/>
      <c r="B853" s="21"/>
      <c r="C853" s="14"/>
      <c r="D853" s="13"/>
      <c r="E853" s="13"/>
      <c r="F853" s="13"/>
      <c r="G853" s="13"/>
      <c r="H853" s="13"/>
      <c r="I853" s="14"/>
      <c r="J853" s="14"/>
      <c r="K853" s="17"/>
      <c r="L853" s="14"/>
      <c r="N853" s="21"/>
      <c r="O853" s="21"/>
      <c r="P853" s="21"/>
      <c r="Q853" s="21"/>
      <c r="R853" s="21"/>
      <c r="S853" s="21"/>
      <c r="T853" s="21"/>
      <c r="U853" s="21"/>
      <c r="V853" s="14"/>
      <c r="W853" s="14"/>
      <c r="X853" s="21"/>
      <c r="Y853" s="21"/>
      <c r="Z853" s="21"/>
      <c r="AA853" s="21"/>
      <c r="AB853" s="21"/>
      <c r="AC853" s="21"/>
    </row>
    <row r="854" spans="1:29" s="15" customFormat="1" x14ac:dyDescent="0.25">
      <c r="A854" s="14"/>
      <c r="B854" s="21"/>
      <c r="C854" s="14"/>
      <c r="D854" s="13"/>
      <c r="E854" s="13"/>
      <c r="F854" s="13"/>
      <c r="G854" s="13"/>
      <c r="H854" s="13"/>
      <c r="I854" s="14"/>
      <c r="J854" s="14"/>
      <c r="K854" s="17"/>
      <c r="L854" s="14"/>
      <c r="N854" s="21"/>
      <c r="O854" s="21"/>
      <c r="P854" s="21"/>
      <c r="Q854" s="21"/>
      <c r="R854" s="21"/>
      <c r="S854" s="21"/>
      <c r="T854" s="21"/>
      <c r="U854" s="21"/>
      <c r="V854" s="14"/>
      <c r="W854" s="14"/>
      <c r="X854" s="21"/>
      <c r="Y854" s="21"/>
      <c r="Z854" s="21"/>
      <c r="AA854" s="21"/>
      <c r="AB854" s="21"/>
      <c r="AC854" s="21"/>
    </row>
    <row r="855" spans="1:29" s="15" customFormat="1" x14ac:dyDescent="0.25">
      <c r="A855" s="14"/>
      <c r="B855" s="21"/>
      <c r="C855" s="14"/>
      <c r="D855" s="13"/>
      <c r="E855" s="13"/>
      <c r="F855" s="13"/>
      <c r="G855" s="13"/>
      <c r="H855" s="13"/>
      <c r="I855" s="14"/>
      <c r="J855" s="14"/>
      <c r="K855" s="17"/>
      <c r="L855" s="14"/>
      <c r="N855" s="21"/>
      <c r="O855" s="21"/>
      <c r="P855" s="21"/>
      <c r="Q855" s="21"/>
      <c r="R855" s="21"/>
      <c r="S855" s="21"/>
      <c r="T855" s="21"/>
      <c r="U855" s="21"/>
      <c r="V855" s="14"/>
      <c r="W855" s="14"/>
      <c r="X855" s="21"/>
      <c r="Y855" s="21"/>
      <c r="Z855" s="21"/>
      <c r="AA855" s="21"/>
      <c r="AB855" s="21"/>
      <c r="AC855" s="21"/>
    </row>
    <row r="856" spans="1:29" s="15" customFormat="1" x14ac:dyDescent="0.25">
      <c r="A856" s="14"/>
      <c r="B856" s="21"/>
      <c r="C856" s="14"/>
      <c r="D856" s="13"/>
      <c r="E856" s="13"/>
      <c r="F856" s="13"/>
      <c r="G856" s="13"/>
      <c r="H856" s="13"/>
      <c r="I856" s="14"/>
      <c r="J856" s="14"/>
      <c r="K856" s="17"/>
      <c r="L856" s="14"/>
      <c r="N856" s="21"/>
      <c r="O856" s="21"/>
      <c r="P856" s="21"/>
      <c r="Q856" s="21"/>
      <c r="R856" s="21"/>
      <c r="S856" s="21"/>
      <c r="T856" s="21"/>
      <c r="U856" s="21"/>
      <c r="V856" s="14"/>
      <c r="W856" s="14"/>
      <c r="X856" s="21"/>
      <c r="Y856" s="21"/>
      <c r="Z856" s="21"/>
      <c r="AA856" s="21"/>
      <c r="AB856" s="21"/>
      <c r="AC856" s="21"/>
    </row>
    <row r="857" spans="1:29" s="15" customFormat="1" x14ac:dyDescent="0.25">
      <c r="A857" s="14"/>
      <c r="B857" s="21"/>
      <c r="C857" s="14"/>
      <c r="D857" s="13"/>
      <c r="E857" s="13"/>
      <c r="F857" s="13"/>
      <c r="G857" s="13"/>
      <c r="H857" s="13"/>
      <c r="I857" s="14"/>
      <c r="J857" s="14"/>
      <c r="K857" s="17"/>
      <c r="L857" s="14"/>
      <c r="N857" s="21"/>
      <c r="O857" s="21"/>
      <c r="P857" s="21"/>
      <c r="Q857" s="21"/>
      <c r="R857" s="21"/>
      <c r="S857" s="21"/>
      <c r="T857" s="21"/>
      <c r="U857" s="21"/>
      <c r="V857" s="14"/>
      <c r="W857" s="14"/>
      <c r="X857" s="21"/>
      <c r="Y857" s="21"/>
      <c r="Z857" s="21"/>
      <c r="AA857" s="21"/>
      <c r="AB857" s="21"/>
      <c r="AC857" s="21"/>
    </row>
    <row r="858" spans="1:29" s="15" customFormat="1" x14ac:dyDescent="0.25">
      <c r="A858" s="14"/>
      <c r="B858" s="21"/>
      <c r="C858" s="14"/>
      <c r="D858" s="13"/>
      <c r="E858" s="13"/>
      <c r="F858" s="13"/>
      <c r="G858" s="13"/>
      <c r="H858" s="13"/>
      <c r="I858" s="14"/>
      <c r="J858" s="14"/>
      <c r="K858" s="17"/>
      <c r="L858" s="14"/>
      <c r="N858" s="21"/>
      <c r="O858" s="21"/>
      <c r="P858" s="21"/>
      <c r="Q858" s="21"/>
      <c r="R858" s="21"/>
      <c r="S858" s="21"/>
      <c r="T858" s="21"/>
      <c r="U858" s="21"/>
      <c r="V858" s="14"/>
      <c r="W858" s="14"/>
      <c r="X858" s="21"/>
      <c r="Y858" s="21"/>
      <c r="Z858" s="21"/>
      <c r="AA858" s="21"/>
      <c r="AB858" s="21"/>
      <c r="AC858" s="21"/>
    </row>
    <row r="859" spans="1:29" s="15" customFormat="1" x14ac:dyDescent="0.25">
      <c r="A859" s="14"/>
      <c r="B859" s="21"/>
      <c r="C859" s="14"/>
      <c r="D859" s="13"/>
      <c r="E859" s="13"/>
      <c r="F859" s="13"/>
      <c r="G859" s="13"/>
      <c r="H859" s="13"/>
      <c r="I859" s="14"/>
      <c r="J859" s="14"/>
      <c r="K859" s="17"/>
      <c r="L859" s="14"/>
      <c r="N859" s="21"/>
      <c r="O859" s="21"/>
      <c r="P859" s="21"/>
      <c r="Q859" s="21"/>
      <c r="R859" s="21"/>
      <c r="S859" s="21"/>
      <c r="T859" s="21"/>
      <c r="U859" s="21"/>
      <c r="V859" s="14"/>
      <c r="W859" s="14"/>
      <c r="X859" s="21"/>
      <c r="Y859" s="21"/>
      <c r="Z859" s="21"/>
      <c r="AA859" s="21"/>
      <c r="AB859" s="21"/>
      <c r="AC859" s="21"/>
    </row>
    <row r="860" spans="1:29" s="15" customFormat="1" x14ac:dyDescent="0.25">
      <c r="A860" s="14"/>
      <c r="B860" s="21"/>
      <c r="C860" s="14"/>
      <c r="D860" s="13"/>
      <c r="E860" s="13"/>
      <c r="F860" s="13"/>
      <c r="G860" s="13"/>
      <c r="H860" s="13"/>
      <c r="I860" s="14"/>
      <c r="J860" s="14"/>
      <c r="K860" s="17"/>
      <c r="L860" s="14"/>
      <c r="N860" s="21"/>
      <c r="O860" s="21"/>
      <c r="P860" s="21"/>
      <c r="Q860" s="21"/>
      <c r="R860" s="21"/>
      <c r="S860" s="21"/>
      <c r="T860" s="21"/>
      <c r="U860" s="21"/>
      <c r="V860" s="14"/>
      <c r="W860" s="14"/>
      <c r="X860" s="21"/>
      <c r="Y860" s="21"/>
      <c r="Z860" s="21"/>
      <c r="AA860" s="21"/>
      <c r="AB860" s="21"/>
      <c r="AC860" s="21"/>
    </row>
    <row r="861" spans="1:29" s="15" customFormat="1" x14ac:dyDescent="0.25">
      <c r="A861" s="14"/>
      <c r="B861" s="21"/>
      <c r="C861" s="14"/>
      <c r="D861" s="13"/>
      <c r="E861" s="13"/>
      <c r="F861" s="13"/>
      <c r="G861" s="13"/>
      <c r="H861" s="13"/>
      <c r="I861" s="14"/>
      <c r="J861" s="14"/>
      <c r="K861" s="17"/>
      <c r="L861" s="14"/>
      <c r="N861" s="21"/>
      <c r="O861" s="21"/>
      <c r="P861" s="21"/>
      <c r="Q861" s="21"/>
      <c r="R861" s="21"/>
      <c r="S861" s="21"/>
      <c r="T861" s="21"/>
      <c r="U861" s="21"/>
      <c r="V861" s="14"/>
      <c r="W861" s="14"/>
      <c r="X861" s="21"/>
      <c r="Y861" s="21"/>
      <c r="Z861" s="21"/>
      <c r="AA861" s="21"/>
      <c r="AB861" s="21"/>
      <c r="AC861" s="21"/>
    </row>
    <row r="862" spans="1:29" s="15" customFormat="1" x14ac:dyDescent="0.25">
      <c r="A862" s="14"/>
      <c r="B862" s="21"/>
      <c r="C862" s="14"/>
      <c r="D862" s="13"/>
      <c r="E862" s="13"/>
      <c r="F862" s="13"/>
      <c r="G862" s="13"/>
      <c r="H862" s="13"/>
      <c r="I862" s="14"/>
      <c r="J862" s="14"/>
      <c r="K862" s="17"/>
      <c r="L862" s="14"/>
      <c r="N862" s="21"/>
      <c r="O862" s="21"/>
      <c r="P862" s="21"/>
      <c r="Q862" s="21"/>
      <c r="R862" s="21"/>
      <c r="S862" s="21"/>
      <c r="T862" s="21"/>
      <c r="U862" s="21"/>
      <c r="V862" s="14"/>
      <c r="W862" s="14"/>
      <c r="X862" s="21"/>
      <c r="Y862" s="21"/>
      <c r="Z862" s="21"/>
      <c r="AA862" s="21"/>
      <c r="AB862" s="21"/>
      <c r="AC862" s="21"/>
    </row>
    <row r="863" spans="1:29" s="15" customFormat="1" x14ac:dyDescent="0.25">
      <c r="A863" s="14"/>
      <c r="B863" s="21"/>
      <c r="C863" s="14"/>
      <c r="D863" s="13"/>
      <c r="E863" s="13"/>
      <c r="F863" s="13"/>
      <c r="G863" s="13"/>
      <c r="H863" s="13"/>
      <c r="I863" s="14"/>
      <c r="J863" s="14"/>
      <c r="K863" s="17"/>
      <c r="L863" s="14"/>
      <c r="N863" s="21"/>
      <c r="O863" s="21"/>
      <c r="P863" s="21"/>
      <c r="Q863" s="21"/>
      <c r="R863" s="21"/>
      <c r="S863" s="21"/>
      <c r="T863" s="21"/>
      <c r="U863" s="21"/>
      <c r="V863" s="14"/>
      <c r="W863" s="14"/>
      <c r="X863" s="21"/>
      <c r="Y863" s="21"/>
      <c r="Z863" s="21"/>
      <c r="AA863" s="21"/>
      <c r="AB863" s="21"/>
      <c r="AC863" s="21"/>
    </row>
    <row r="864" spans="1:29" s="15" customFormat="1" x14ac:dyDescent="0.25">
      <c r="A864" s="14"/>
      <c r="B864" s="21"/>
      <c r="C864" s="14"/>
      <c r="D864" s="13"/>
      <c r="E864" s="13"/>
      <c r="F864" s="13"/>
      <c r="G864" s="13"/>
      <c r="H864" s="13"/>
      <c r="I864" s="14"/>
      <c r="J864" s="14"/>
      <c r="K864" s="17"/>
      <c r="L864" s="14"/>
      <c r="N864" s="21"/>
      <c r="O864" s="21"/>
      <c r="P864" s="21"/>
      <c r="Q864" s="21"/>
      <c r="R864" s="21"/>
      <c r="S864" s="21"/>
      <c r="T864" s="21"/>
      <c r="U864" s="21"/>
      <c r="V864" s="14"/>
      <c r="W864" s="14"/>
      <c r="X864" s="21"/>
      <c r="Y864" s="21"/>
      <c r="Z864" s="21"/>
      <c r="AA864" s="21"/>
      <c r="AB864" s="21"/>
      <c r="AC864" s="21"/>
    </row>
    <row r="865" spans="1:29" s="15" customFormat="1" x14ac:dyDescent="0.25">
      <c r="A865" s="14"/>
      <c r="B865" s="21"/>
      <c r="C865" s="14"/>
      <c r="D865" s="13"/>
      <c r="E865" s="13"/>
      <c r="F865" s="13"/>
      <c r="G865" s="13"/>
      <c r="H865" s="13"/>
      <c r="I865" s="14"/>
      <c r="J865" s="14"/>
      <c r="K865" s="17"/>
      <c r="L865" s="14"/>
      <c r="N865" s="21"/>
      <c r="O865" s="21"/>
      <c r="P865" s="21"/>
      <c r="Q865" s="21"/>
      <c r="R865" s="21"/>
      <c r="S865" s="21"/>
      <c r="T865" s="21"/>
      <c r="U865" s="21"/>
      <c r="V865" s="14"/>
      <c r="W865" s="14"/>
      <c r="X865" s="21"/>
      <c r="Y865" s="21"/>
      <c r="Z865" s="21"/>
      <c r="AA865" s="21"/>
      <c r="AB865" s="21"/>
      <c r="AC865" s="21"/>
    </row>
    <row r="866" spans="1:29" s="15" customFormat="1" x14ac:dyDescent="0.25">
      <c r="A866" s="14"/>
      <c r="B866" s="21"/>
      <c r="C866" s="14"/>
      <c r="D866" s="13"/>
      <c r="E866" s="13"/>
      <c r="F866" s="13"/>
      <c r="G866" s="13"/>
      <c r="H866" s="13"/>
      <c r="I866" s="14"/>
      <c r="J866" s="14"/>
      <c r="K866" s="17"/>
      <c r="L866" s="14"/>
      <c r="N866" s="21"/>
      <c r="O866" s="21"/>
      <c r="P866" s="21"/>
      <c r="Q866" s="21"/>
      <c r="R866" s="21"/>
      <c r="S866" s="21"/>
      <c r="T866" s="21"/>
      <c r="U866" s="21"/>
      <c r="V866" s="14"/>
      <c r="W866" s="14"/>
      <c r="X866" s="21"/>
      <c r="Y866" s="21"/>
      <c r="Z866" s="21"/>
      <c r="AA866" s="21"/>
      <c r="AB866" s="21"/>
      <c r="AC866" s="21"/>
    </row>
    <row r="867" spans="1:29" s="15" customFormat="1" x14ac:dyDescent="0.25">
      <c r="A867" s="14"/>
      <c r="B867" s="21"/>
      <c r="C867" s="14"/>
      <c r="D867" s="13"/>
      <c r="E867" s="13"/>
      <c r="F867" s="13"/>
      <c r="G867" s="13"/>
      <c r="H867" s="13"/>
      <c r="I867" s="14"/>
      <c r="J867" s="14"/>
      <c r="K867" s="17"/>
      <c r="L867" s="14"/>
      <c r="N867" s="21"/>
      <c r="O867" s="21"/>
      <c r="P867" s="21"/>
      <c r="Q867" s="21"/>
      <c r="R867" s="21"/>
      <c r="S867" s="21"/>
      <c r="T867" s="21"/>
      <c r="U867" s="21"/>
      <c r="V867" s="14"/>
      <c r="W867" s="14"/>
      <c r="X867" s="21"/>
      <c r="Y867" s="21"/>
      <c r="Z867" s="21"/>
      <c r="AA867" s="21"/>
      <c r="AB867" s="21"/>
      <c r="AC867" s="21"/>
    </row>
    <row r="868" spans="1:29" s="15" customFormat="1" x14ac:dyDescent="0.25">
      <c r="A868" s="14"/>
      <c r="B868" s="21"/>
      <c r="C868" s="14"/>
      <c r="D868" s="13"/>
      <c r="E868" s="13"/>
      <c r="F868" s="13"/>
      <c r="G868" s="13"/>
      <c r="H868" s="13"/>
      <c r="I868" s="14"/>
      <c r="J868" s="14"/>
      <c r="K868" s="17"/>
      <c r="L868" s="14"/>
      <c r="N868" s="21"/>
      <c r="O868" s="21"/>
      <c r="P868" s="21"/>
      <c r="Q868" s="21"/>
      <c r="R868" s="21"/>
      <c r="S868" s="21"/>
      <c r="T868" s="21"/>
      <c r="U868" s="21"/>
      <c r="V868" s="14"/>
      <c r="W868" s="14"/>
      <c r="X868" s="21"/>
      <c r="Y868" s="21"/>
      <c r="Z868" s="21"/>
      <c r="AA868" s="21"/>
      <c r="AB868" s="21"/>
      <c r="AC868" s="21"/>
    </row>
    <row r="869" spans="1:29" s="15" customFormat="1" x14ac:dyDescent="0.25">
      <c r="A869" s="14"/>
      <c r="B869" s="21"/>
      <c r="C869" s="14"/>
      <c r="D869" s="13"/>
      <c r="E869" s="13"/>
      <c r="F869" s="13"/>
      <c r="G869" s="13"/>
      <c r="H869" s="13"/>
      <c r="I869" s="14"/>
      <c r="J869" s="14"/>
      <c r="K869" s="17"/>
      <c r="L869" s="14"/>
      <c r="N869" s="21"/>
      <c r="O869" s="21"/>
      <c r="P869" s="21"/>
      <c r="Q869" s="21"/>
      <c r="R869" s="21"/>
      <c r="S869" s="21"/>
      <c r="T869" s="21"/>
      <c r="U869" s="21"/>
      <c r="V869" s="14"/>
      <c r="W869" s="14"/>
      <c r="X869" s="21"/>
      <c r="Y869" s="21"/>
      <c r="Z869" s="21"/>
      <c r="AA869" s="21"/>
      <c r="AB869" s="21"/>
      <c r="AC869" s="21"/>
    </row>
    <row r="870" spans="1:29" s="15" customFormat="1" x14ac:dyDescent="0.25">
      <c r="A870" s="14"/>
      <c r="B870" s="21"/>
      <c r="C870" s="14"/>
      <c r="D870" s="13"/>
      <c r="E870" s="13"/>
      <c r="F870" s="13"/>
      <c r="G870" s="13"/>
      <c r="H870" s="13"/>
      <c r="I870" s="14"/>
      <c r="J870" s="14"/>
      <c r="K870" s="17"/>
      <c r="L870" s="14"/>
      <c r="N870" s="21"/>
      <c r="O870" s="21"/>
      <c r="P870" s="21"/>
      <c r="Q870" s="21"/>
      <c r="R870" s="21"/>
      <c r="S870" s="21"/>
      <c r="T870" s="21"/>
      <c r="U870" s="21"/>
      <c r="V870" s="14"/>
      <c r="W870" s="14"/>
      <c r="X870" s="21"/>
      <c r="Y870" s="21"/>
      <c r="Z870" s="21"/>
      <c r="AA870" s="21"/>
      <c r="AB870" s="21"/>
      <c r="AC870" s="21"/>
    </row>
    <row r="871" spans="1:29" s="15" customFormat="1" x14ac:dyDescent="0.25">
      <c r="A871" s="14"/>
      <c r="B871" s="21"/>
      <c r="C871" s="14"/>
      <c r="D871" s="13"/>
      <c r="E871" s="13"/>
      <c r="F871" s="13"/>
      <c r="G871" s="13"/>
      <c r="H871" s="13"/>
      <c r="I871" s="14"/>
      <c r="J871" s="14"/>
      <c r="K871" s="17"/>
      <c r="L871" s="14"/>
      <c r="N871" s="21"/>
      <c r="O871" s="21"/>
      <c r="P871" s="21"/>
      <c r="Q871" s="21"/>
      <c r="R871" s="21"/>
      <c r="S871" s="21"/>
      <c r="T871" s="21"/>
      <c r="U871" s="21"/>
      <c r="V871" s="14"/>
      <c r="W871" s="14"/>
      <c r="X871" s="21"/>
      <c r="Y871" s="21"/>
      <c r="Z871" s="21"/>
      <c r="AA871" s="21"/>
      <c r="AB871" s="21"/>
      <c r="AC871" s="21"/>
    </row>
    <row r="872" spans="1:29" s="15" customFormat="1" x14ac:dyDescent="0.25">
      <c r="A872" s="14"/>
      <c r="B872" s="21"/>
      <c r="C872" s="14"/>
      <c r="D872" s="13"/>
      <c r="E872" s="13"/>
      <c r="F872" s="13"/>
      <c r="G872" s="13"/>
      <c r="H872" s="13"/>
      <c r="I872" s="14"/>
      <c r="J872" s="14"/>
      <c r="K872" s="17"/>
      <c r="L872" s="14"/>
      <c r="N872" s="21"/>
      <c r="O872" s="21"/>
      <c r="P872" s="21"/>
      <c r="Q872" s="21"/>
      <c r="R872" s="21"/>
      <c r="S872" s="21"/>
      <c r="T872" s="21"/>
      <c r="U872" s="21"/>
      <c r="V872" s="14"/>
      <c r="W872" s="14"/>
      <c r="X872" s="21"/>
      <c r="Y872" s="21"/>
      <c r="Z872" s="21"/>
      <c r="AA872" s="21"/>
      <c r="AB872" s="21"/>
      <c r="AC872" s="21"/>
    </row>
    <row r="873" spans="1:29" s="15" customFormat="1" x14ac:dyDescent="0.25">
      <c r="A873" s="14"/>
      <c r="B873" s="21"/>
      <c r="C873" s="14"/>
      <c r="D873" s="13"/>
      <c r="E873" s="13"/>
      <c r="F873" s="13"/>
      <c r="G873" s="13"/>
      <c r="H873" s="13"/>
      <c r="I873" s="14"/>
      <c r="J873" s="14"/>
      <c r="K873" s="17"/>
      <c r="L873" s="14"/>
      <c r="N873" s="21"/>
      <c r="O873" s="21"/>
      <c r="P873" s="21"/>
      <c r="Q873" s="21"/>
      <c r="R873" s="21"/>
      <c r="S873" s="21"/>
      <c r="T873" s="21"/>
      <c r="U873" s="21"/>
      <c r="V873" s="14"/>
      <c r="W873" s="14"/>
      <c r="X873" s="21"/>
      <c r="Y873" s="21"/>
      <c r="Z873" s="21"/>
      <c r="AA873" s="21"/>
      <c r="AB873" s="21"/>
      <c r="AC873" s="21"/>
    </row>
    <row r="874" spans="1:29" s="15" customFormat="1" x14ac:dyDescent="0.25">
      <c r="A874" s="14"/>
      <c r="B874" s="21"/>
      <c r="C874" s="14"/>
      <c r="D874" s="13"/>
      <c r="E874" s="13"/>
      <c r="F874" s="13"/>
      <c r="G874" s="13"/>
      <c r="H874" s="13"/>
      <c r="I874" s="14"/>
      <c r="J874" s="14"/>
      <c r="K874" s="17"/>
      <c r="L874" s="14"/>
      <c r="N874" s="21"/>
      <c r="O874" s="21"/>
      <c r="P874" s="21"/>
      <c r="Q874" s="21"/>
      <c r="R874" s="21"/>
      <c r="S874" s="21"/>
      <c r="T874" s="21"/>
      <c r="U874" s="21"/>
      <c r="V874" s="14"/>
      <c r="W874" s="14"/>
      <c r="X874" s="21"/>
      <c r="Y874" s="21"/>
      <c r="Z874" s="21"/>
      <c r="AA874" s="21"/>
      <c r="AB874" s="21"/>
      <c r="AC874" s="21"/>
    </row>
    <row r="875" spans="1:29" s="15" customFormat="1" x14ac:dyDescent="0.25">
      <c r="A875" s="14"/>
      <c r="B875" s="21"/>
      <c r="C875" s="14"/>
      <c r="D875" s="13"/>
      <c r="E875" s="13"/>
      <c r="F875" s="13"/>
      <c r="G875" s="13"/>
      <c r="H875" s="13"/>
      <c r="I875" s="14"/>
      <c r="J875" s="14"/>
      <c r="K875" s="17"/>
      <c r="L875" s="14"/>
      <c r="N875" s="21"/>
      <c r="O875" s="21"/>
      <c r="P875" s="21"/>
      <c r="Q875" s="21"/>
      <c r="R875" s="21"/>
      <c r="S875" s="21"/>
      <c r="T875" s="21"/>
      <c r="U875" s="21"/>
      <c r="V875" s="14"/>
      <c r="W875" s="14"/>
      <c r="X875" s="21"/>
      <c r="Y875" s="21"/>
      <c r="Z875" s="21"/>
      <c r="AA875" s="21"/>
      <c r="AB875" s="21"/>
      <c r="AC875" s="21"/>
    </row>
    <row r="876" spans="1:29" s="15" customFormat="1" x14ac:dyDescent="0.25">
      <c r="A876" s="14"/>
      <c r="B876" s="21"/>
      <c r="C876" s="14"/>
      <c r="D876" s="13"/>
      <c r="E876" s="13"/>
      <c r="F876" s="13"/>
      <c r="G876" s="13"/>
      <c r="H876" s="13"/>
      <c r="I876" s="14"/>
      <c r="J876" s="14"/>
      <c r="K876" s="17"/>
      <c r="L876" s="14"/>
      <c r="N876" s="21"/>
      <c r="O876" s="21"/>
      <c r="P876" s="21"/>
      <c r="Q876" s="21"/>
      <c r="R876" s="21"/>
      <c r="S876" s="21"/>
      <c r="T876" s="21"/>
      <c r="U876" s="21"/>
      <c r="V876" s="14"/>
      <c r="W876" s="14"/>
      <c r="X876" s="21"/>
      <c r="Y876" s="21"/>
      <c r="Z876" s="21"/>
      <c r="AA876" s="21"/>
      <c r="AB876" s="21"/>
      <c r="AC876" s="21"/>
    </row>
    <row r="877" spans="1:29" s="15" customFormat="1" x14ac:dyDescent="0.25">
      <c r="A877" s="14"/>
      <c r="B877" s="21"/>
      <c r="C877" s="14"/>
      <c r="D877" s="13"/>
      <c r="E877" s="13"/>
      <c r="F877" s="13"/>
      <c r="G877" s="13"/>
      <c r="H877" s="13"/>
      <c r="I877" s="14"/>
      <c r="J877" s="14"/>
      <c r="K877" s="17"/>
      <c r="L877" s="14"/>
      <c r="N877" s="21"/>
      <c r="O877" s="21"/>
      <c r="P877" s="21"/>
      <c r="Q877" s="21"/>
      <c r="R877" s="21"/>
      <c r="S877" s="21"/>
      <c r="T877" s="21"/>
      <c r="U877" s="21"/>
      <c r="V877" s="14"/>
      <c r="W877" s="14"/>
      <c r="X877" s="21"/>
      <c r="Y877" s="21"/>
      <c r="Z877" s="21"/>
      <c r="AA877" s="21"/>
      <c r="AB877" s="21"/>
      <c r="AC877" s="21"/>
    </row>
    <row r="878" spans="1:29" s="15" customFormat="1" x14ac:dyDescent="0.25">
      <c r="A878" s="14"/>
      <c r="B878" s="21"/>
      <c r="C878" s="14"/>
      <c r="D878" s="13"/>
      <c r="E878" s="13"/>
      <c r="F878" s="13"/>
      <c r="G878" s="13"/>
      <c r="H878" s="13"/>
      <c r="I878" s="14"/>
      <c r="J878" s="14"/>
      <c r="K878" s="17"/>
      <c r="L878" s="14"/>
      <c r="N878" s="21"/>
      <c r="O878" s="21"/>
      <c r="P878" s="21"/>
      <c r="Q878" s="21"/>
      <c r="R878" s="21"/>
      <c r="S878" s="21"/>
      <c r="T878" s="21"/>
      <c r="U878" s="21"/>
      <c r="V878" s="14"/>
      <c r="W878" s="14"/>
      <c r="X878" s="21"/>
      <c r="Y878" s="21"/>
      <c r="Z878" s="21"/>
      <c r="AA878" s="21"/>
      <c r="AB878" s="21"/>
      <c r="AC878" s="21"/>
    </row>
    <row r="879" spans="1:29" s="15" customFormat="1" x14ac:dyDescent="0.25">
      <c r="A879" s="14"/>
      <c r="B879" s="21"/>
      <c r="C879" s="14"/>
      <c r="D879" s="13"/>
      <c r="E879" s="13"/>
      <c r="F879" s="13"/>
      <c r="G879" s="13"/>
      <c r="H879" s="13"/>
      <c r="I879" s="14"/>
      <c r="J879" s="14"/>
      <c r="K879" s="17"/>
      <c r="L879" s="14"/>
      <c r="N879" s="21"/>
      <c r="O879" s="21"/>
      <c r="P879" s="21"/>
      <c r="Q879" s="21"/>
      <c r="R879" s="21"/>
      <c r="S879" s="21"/>
      <c r="T879" s="21"/>
      <c r="U879" s="21"/>
      <c r="V879" s="14"/>
      <c r="W879" s="14"/>
      <c r="X879" s="21"/>
      <c r="Y879" s="21"/>
      <c r="Z879" s="21"/>
      <c r="AA879" s="21"/>
      <c r="AB879" s="21"/>
      <c r="AC879" s="21"/>
    </row>
    <row r="880" spans="1:29" s="15" customFormat="1" x14ac:dyDescent="0.25">
      <c r="A880" s="14"/>
      <c r="B880" s="21"/>
      <c r="C880" s="14"/>
      <c r="D880" s="13"/>
      <c r="E880" s="13"/>
      <c r="F880" s="13"/>
      <c r="G880" s="13"/>
      <c r="H880" s="13"/>
      <c r="I880" s="14"/>
      <c r="J880" s="14"/>
      <c r="K880" s="17"/>
      <c r="L880" s="14"/>
      <c r="N880" s="21"/>
      <c r="O880" s="21"/>
      <c r="P880" s="21"/>
      <c r="Q880" s="21"/>
      <c r="R880" s="21"/>
      <c r="S880" s="21"/>
      <c r="T880" s="21"/>
      <c r="U880" s="21"/>
      <c r="V880" s="14"/>
      <c r="W880" s="14"/>
      <c r="X880" s="21"/>
      <c r="Y880" s="21"/>
      <c r="Z880" s="21"/>
      <c r="AA880" s="21"/>
      <c r="AB880" s="21"/>
      <c r="AC880" s="21"/>
    </row>
    <row r="881" spans="1:29" s="15" customFormat="1" x14ac:dyDescent="0.25">
      <c r="A881" s="14"/>
      <c r="B881" s="21"/>
      <c r="C881" s="14"/>
      <c r="D881" s="13"/>
      <c r="E881" s="13"/>
      <c r="F881" s="13"/>
      <c r="G881" s="13"/>
      <c r="H881" s="13"/>
      <c r="I881" s="14"/>
      <c r="J881" s="14"/>
      <c r="K881" s="17"/>
      <c r="L881" s="14"/>
      <c r="N881" s="21"/>
      <c r="O881" s="21"/>
      <c r="P881" s="21"/>
      <c r="Q881" s="21"/>
      <c r="R881" s="21"/>
      <c r="S881" s="21"/>
      <c r="T881" s="21"/>
      <c r="U881" s="21"/>
      <c r="V881" s="14"/>
      <c r="W881" s="14"/>
      <c r="X881" s="21"/>
      <c r="Y881" s="21"/>
      <c r="Z881" s="21"/>
      <c r="AA881" s="21"/>
      <c r="AB881" s="21"/>
      <c r="AC881" s="21"/>
    </row>
    <row r="882" spans="1:29" s="15" customFormat="1" x14ac:dyDescent="0.25">
      <c r="A882" s="14"/>
      <c r="B882" s="21"/>
      <c r="C882" s="14"/>
      <c r="D882" s="13"/>
      <c r="E882" s="13"/>
      <c r="F882" s="13"/>
      <c r="G882" s="13"/>
      <c r="H882" s="13"/>
      <c r="I882" s="14"/>
      <c r="J882" s="14"/>
      <c r="K882" s="17"/>
      <c r="L882" s="14"/>
      <c r="N882" s="21"/>
      <c r="O882" s="21"/>
      <c r="P882" s="21"/>
      <c r="Q882" s="21"/>
      <c r="R882" s="21"/>
      <c r="S882" s="21"/>
      <c r="T882" s="21"/>
      <c r="U882" s="21"/>
      <c r="V882" s="14"/>
      <c r="W882" s="14"/>
      <c r="X882" s="21"/>
      <c r="Y882" s="21"/>
      <c r="Z882" s="21"/>
      <c r="AA882" s="21"/>
      <c r="AB882" s="21"/>
      <c r="AC882" s="21"/>
    </row>
    <row r="883" spans="1:29" s="15" customFormat="1" x14ac:dyDescent="0.25">
      <c r="A883" s="14"/>
      <c r="B883" s="21"/>
      <c r="C883" s="14"/>
      <c r="D883" s="13"/>
      <c r="E883" s="13"/>
      <c r="F883" s="13"/>
      <c r="G883" s="13"/>
      <c r="H883" s="13"/>
      <c r="I883" s="14"/>
      <c r="J883" s="14"/>
      <c r="K883" s="17"/>
      <c r="L883" s="14"/>
      <c r="N883" s="21"/>
      <c r="O883" s="21"/>
      <c r="P883" s="21"/>
      <c r="Q883" s="21"/>
      <c r="R883" s="21"/>
      <c r="S883" s="21"/>
      <c r="T883" s="21"/>
      <c r="U883" s="21"/>
      <c r="V883" s="14"/>
      <c r="W883" s="14"/>
      <c r="X883" s="21"/>
      <c r="Y883" s="21"/>
      <c r="Z883" s="21"/>
      <c r="AA883" s="21"/>
      <c r="AB883" s="21"/>
      <c r="AC883" s="21"/>
    </row>
    <row r="884" spans="1:29" s="15" customFormat="1" x14ac:dyDescent="0.25">
      <c r="A884" s="14"/>
      <c r="B884" s="21"/>
      <c r="C884" s="14"/>
      <c r="D884" s="13"/>
      <c r="E884" s="13"/>
      <c r="F884" s="13"/>
      <c r="G884" s="13"/>
      <c r="H884" s="13"/>
      <c r="I884" s="14"/>
      <c r="J884" s="14"/>
      <c r="K884" s="17"/>
      <c r="L884" s="14"/>
      <c r="N884" s="21"/>
      <c r="O884" s="21"/>
      <c r="P884" s="21"/>
      <c r="Q884" s="21"/>
      <c r="R884" s="21"/>
      <c r="S884" s="21"/>
      <c r="T884" s="21"/>
      <c r="U884" s="21"/>
      <c r="V884" s="14"/>
      <c r="W884" s="14"/>
      <c r="X884" s="21"/>
      <c r="Y884" s="21"/>
      <c r="Z884" s="21"/>
      <c r="AA884" s="21"/>
      <c r="AB884" s="21"/>
      <c r="AC884" s="21"/>
    </row>
    <row r="885" spans="1:29" s="15" customFormat="1" x14ac:dyDescent="0.25">
      <c r="A885" s="14"/>
      <c r="B885" s="21"/>
      <c r="C885" s="14"/>
      <c r="D885" s="13"/>
      <c r="E885" s="13"/>
      <c r="F885" s="13"/>
      <c r="G885" s="13"/>
      <c r="H885" s="13"/>
      <c r="I885" s="14"/>
      <c r="J885" s="14"/>
      <c r="K885" s="17"/>
      <c r="L885" s="14"/>
      <c r="N885" s="21"/>
      <c r="O885" s="21"/>
      <c r="P885" s="21"/>
      <c r="Q885" s="21"/>
      <c r="R885" s="21"/>
      <c r="S885" s="21"/>
      <c r="T885" s="21"/>
      <c r="U885" s="21"/>
      <c r="V885" s="14"/>
      <c r="W885" s="14"/>
      <c r="X885" s="21"/>
      <c r="Y885" s="21"/>
      <c r="Z885" s="21"/>
      <c r="AA885" s="21"/>
      <c r="AB885" s="21"/>
      <c r="AC885" s="21"/>
    </row>
    <row r="886" spans="1:29" s="15" customFormat="1" x14ac:dyDescent="0.25">
      <c r="A886" s="14"/>
      <c r="B886" s="21"/>
      <c r="C886" s="14"/>
      <c r="D886" s="13"/>
      <c r="E886" s="13"/>
      <c r="F886" s="13"/>
      <c r="G886" s="13"/>
      <c r="H886" s="13"/>
      <c r="I886" s="14"/>
      <c r="J886" s="14"/>
      <c r="K886" s="17"/>
      <c r="L886" s="14"/>
      <c r="N886" s="21"/>
      <c r="O886" s="21"/>
      <c r="P886" s="21"/>
      <c r="Q886" s="21"/>
      <c r="R886" s="21"/>
      <c r="S886" s="21"/>
      <c r="T886" s="21"/>
      <c r="U886" s="21"/>
      <c r="V886" s="14"/>
      <c r="W886" s="14"/>
      <c r="X886" s="21"/>
      <c r="Y886" s="21"/>
      <c r="Z886" s="21"/>
      <c r="AA886" s="21"/>
      <c r="AB886" s="21"/>
      <c r="AC886" s="21"/>
    </row>
    <row r="887" spans="1:29" s="15" customFormat="1" x14ac:dyDescent="0.25">
      <c r="A887" s="14"/>
      <c r="B887" s="21"/>
      <c r="C887" s="14"/>
      <c r="D887" s="13"/>
      <c r="E887" s="13"/>
      <c r="F887" s="13"/>
      <c r="G887" s="13"/>
      <c r="H887" s="13"/>
      <c r="I887" s="14"/>
      <c r="J887" s="14"/>
      <c r="K887" s="17"/>
      <c r="L887" s="14"/>
      <c r="N887" s="21"/>
      <c r="O887" s="21"/>
      <c r="P887" s="21"/>
      <c r="Q887" s="21"/>
      <c r="R887" s="21"/>
      <c r="S887" s="21"/>
      <c r="T887" s="21"/>
      <c r="U887" s="21"/>
      <c r="V887" s="14"/>
      <c r="W887" s="14"/>
      <c r="X887" s="21"/>
      <c r="Y887" s="21"/>
      <c r="Z887" s="21"/>
      <c r="AA887" s="21"/>
      <c r="AB887" s="21"/>
      <c r="AC887" s="21"/>
    </row>
    <row r="888" spans="1:29" s="15" customFormat="1" x14ac:dyDescent="0.25">
      <c r="A888" s="14"/>
      <c r="B888" s="21"/>
      <c r="C888" s="14"/>
      <c r="D888" s="13"/>
      <c r="E888" s="13"/>
      <c r="F888" s="13"/>
      <c r="G888" s="13"/>
      <c r="H888" s="13"/>
      <c r="I888" s="14"/>
      <c r="J888" s="14"/>
      <c r="K888" s="17"/>
      <c r="L888" s="14"/>
      <c r="N888" s="21"/>
      <c r="O888" s="21"/>
      <c r="P888" s="21"/>
      <c r="Q888" s="21"/>
      <c r="R888" s="21"/>
      <c r="S888" s="21"/>
      <c r="T888" s="21"/>
      <c r="U888" s="21"/>
      <c r="V888" s="14"/>
      <c r="W888" s="14"/>
      <c r="X888" s="21"/>
      <c r="Y888" s="21"/>
      <c r="Z888" s="21"/>
      <c r="AA888" s="21"/>
      <c r="AB888" s="21"/>
      <c r="AC888" s="21"/>
    </row>
    <row r="889" spans="1:29" s="15" customFormat="1" x14ac:dyDescent="0.25">
      <c r="A889" s="14"/>
      <c r="B889" s="21"/>
      <c r="C889" s="14"/>
      <c r="D889" s="13"/>
      <c r="E889" s="13"/>
      <c r="F889" s="13"/>
      <c r="G889" s="13"/>
      <c r="H889" s="13"/>
      <c r="I889" s="14"/>
      <c r="J889" s="14"/>
      <c r="K889" s="17"/>
      <c r="L889" s="14"/>
      <c r="N889" s="21"/>
      <c r="O889" s="21"/>
      <c r="P889" s="21"/>
      <c r="Q889" s="21"/>
      <c r="R889" s="21"/>
      <c r="S889" s="21"/>
      <c r="T889" s="21"/>
      <c r="U889" s="21"/>
      <c r="V889" s="14"/>
      <c r="W889" s="14"/>
      <c r="X889" s="21"/>
      <c r="Y889" s="21"/>
      <c r="Z889" s="21"/>
      <c r="AA889" s="21"/>
      <c r="AB889" s="21"/>
      <c r="AC889" s="21"/>
    </row>
    <row r="890" spans="1:29" s="15" customFormat="1" x14ac:dyDescent="0.25">
      <c r="A890" s="14"/>
      <c r="B890" s="21"/>
      <c r="C890" s="14"/>
      <c r="D890" s="13"/>
      <c r="E890" s="13"/>
      <c r="F890" s="13"/>
      <c r="G890" s="13"/>
      <c r="H890" s="13"/>
      <c r="I890" s="14"/>
      <c r="J890" s="14"/>
      <c r="K890" s="17"/>
      <c r="L890" s="14"/>
      <c r="N890" s="21"/>
      <c r="O890" s="21"/>
      <c r="P890" s="21"/>
      <c r="Q890" s="21"/>
      <c r="R890" s="21"/>
      <c r="S890" s="21"/>
      <c r="T890" s="21"/>
      <c r="U890" s="21"/>
      <c r="V890" s="14"/>
      <c r="W890" s="14"/>
      <c r="X890" s="21"/>
      <c r="Y890" s="21"/>
      <c r="Z890" s="21"/>
      <c r="AA890" s="21"/>
      <c r="AB890" s="21"/>
      <c r="AC890" s="21"/>
    </row>
    <row r="891" spans="1:29" s="15" customFormat="1" x14ac:dyDescent="0.25">
      <c r="A891" s="14"/>
      <c r="B891" s="21"/>
      <c r="C891" s="14"/>
      <c r="D891" s="13"/>
      <c r="E891" s="13"/>
      <c r="F891" s="13"/>
      <c r="G891" s="13"/>
      <c r="H891" s="13"/>
      <c r="I891" s="14"/>
      <c r="J891" s="14"/>
      <c r="K891" s="17"/>
      <c r="L891" s="14"/>
      <c r="N891" s="21"/>
      <c r="O891" s="21"/>
      <c r="P891" s="21"/>
      <c r="Q891" s="21"/>
      <c r="R891" s="21"/>
      <c r="S891" s="21"/>
      <c r="T891" s="21"/>
      <c r="U891" s="21"/>
      <c r="V891" s="14"/>
      <c r="W891" s="14"/>
      <c r="X891" s="21"/>
      <c r="Y891" s="21"/>
      <c r="Z891" s="21"/>
      <c r="AA891" s="21"/>
      <c r="AB891" s="21"/>
      <c r="AC891" s="21"/>
    </row>
    <row r="892" spans="1:29" s="15" customFormat="1" x14ac:dyDescent="0.25">
      <c r="A892" s="14"/>
      <c r="B892" s="21"/>
      <c r="C892" s="14"/>
      <c r="D892" s="13"/>
      <c r="E892" s="13"/>
      <c r="F892" s="13"/>
      <c r="G892" s="13"/>
      <c r="H892" s="13"/>
      <c r="I892" s="14"/>
      <c r="J892" s="14"/>
      <c r="K892" s="17"/>
      <c r="L892" s="14"/>
      <c r="N892" s="21"/>
      <c r="O892" s="21"/>
      <c r="P892" s="21"/>
      <c r="Q892" s="21"/>
      <c r="R892" s="21"/>
      <c r="S892" s="21"/>
      <c r="T892" s="21"/>
      <c r="U892" s="21"/>
      <c r="V892" s="14"/>
      <c r="W892" s="14"/>
      <c r="X892" s="21"/>
      <c r="Y892" s="21"/>
      <c r="Z892" s="21"/>
      <c r="AA892" s="21"/>
      <c r="AB892" s="21"/>
      <c r="AC892" s="21"/>
    </row>
    <row r="893" spans="1:29" s="15" customFormat="1" x14ac:dyDescent="0.25">
      <c r="A893" s="14"/>
      <c r="B893" s="21"/>
      <c r="C893" s="14"/>
      <c r="D893" s="13"/>
      <c r="E893" s="13"/>
      <c r="F893" s="13"/>
      <c r="G893" s="13"/>
      <c r="H893" s="13"/>
      <c r="I893" s="14"/>
      <c r="J893" s="14"/>
      <c r="K893" s="17"/>
      <c r="L893" s="14"/>
      <c r="N893" s="21"/>
      <c r="O893" s="21"/>
      <c r="P893" s="21"/>
      <c r="Q893" s="21"/>
      <c r="R893" s="21"/>
      <c r="S893" s="21"/>
      <c r="T893" s="21"/>
      <c r="U893" s="21"/>
      <c r="V893" s="14"/>
      <c r="W893" s="14"/>
      <c r="X893" s="21"/>
      <c r="Y893" s="21"/>
      <c r="Z893" s="21"/>
      <c r="AA893" s="21"/>
      <c r="AB893" s="21"/>
      <c r="AC893" s="21"/>
    </row>
    <row r="894" spans="1:29" s="15" customFormat="1" x14ac:dyDescent="0.25">
      <c r="A894" s="14"/>
      <c r="B894" s="21"/>
      <c r="C894" s="14"/>
      <c r="D894" s="13"/>
      <c r="E894" s="13"/>
      <c r="F894" s="13"/>
      <c r="G894" s="13"/>
      <c r="H894" s="13"/>
      <c r="I894" s="14"/>
      <c r="J894" s="14"/>
      <c r="K894" s="17"/>
      <c r="L894" s="14"/>
      <c r="N894" s="21"/>
      <c r="O894" s="21"/>
      <c r="P894" s="21"/>
      <c r="Q894" s="21"/>
      <c r="R894" s="21"/>
      <c r="S894" s="21"/>
      <c r="T894" s="21"/>
      <c r="U894" s="21"/>
      <c r="V894" s="14"/>
      <c r="W894" s="14"/>
      <c r="X894" s="21"/>
      <c r="Y894" s="21"/>
      <c r="Z894" s="21"/>
      <c r="AA894" s="21"/>
      <c r="AB894" s="21"/>
      <c r="AC894" s="21"/>
    </row>
    <row r="895" spans="1:29" s="15" customFormat="1" x14ac:dyDescent="0.25">
      <c r="A895" s="14"/>
      <c r="B895" s="21"/>
      <c r="C895" s="14"/>
      <c r="D895" s="13"/>
      <c r="E895" s="13"/>
      <c r="F895" s="13"/>
      <c r="G895" s="13"/>
      <c r="H895" s="13"/>
      <c r="I895" s="14"/>
      <c r="J895" s="14"/>
      <c r="K895" s="17"/>
      <c r="L895" s="14"/>
      <c r="N895" s="21"/>
      <c r="O895" s="21"/>
      <c r="P895" s="21"/>
      <c r="Q895" s="21"/>
      <c r="R895" s="21"/>
      <c r="S895" s="21"/>
      <c r="T895" s="21"/>
      <c r="U895" s="21"/>
      <c r="V895" s="14"/>
      <c r="W895" s="14"/>
      <c r="X895" s="21"/>
      <c r="Y895" s="21"/>
      <c r="Z895" s="21"/>
      <c r="AA895" s="21"/>
      <c r="AB895" s="21"/>
      <c r="AC895" s="21"/>
    </row>
    <row r="896" spans="1:29" s="15" customFormat="1" x14ac:dyDescent="0.25">
      <c r="A896" s="14"/>
      <c r="B896" s="21"/>
      <c r="C896" s="14"/>
      <c r="D896" s="13"/>
      <c r="E896" s="13"/>
      <c r="F896" s="13"/>
      <c r="G896" s="13"/>
      <c r="H896" s="13"/>
      <c r="I896" s="14"/>
      <c r="J896" s="14"/>
      <c r="K896" s="17"/>
      <c r="L896" s="14"/>
      <c r="N896" s="21"/>
      <c r="O896" s="21"/>
      <c r="P896" s="21"/>
      <c r="Q896" s="21"/>
      <c r="R896" s="21"/>
      <c r="S896" s="21"/>
      <c r="T896" s="21"/>
      <c r="U896" s="21"/>
      <c r="V896" s="14"/>
      <c r="W896" s="14"/>
      <c r="X896" s="21"/>
      <c r="Y896" s="21"/>
      <c r="Z896" s="21"/>
      <c r="AA896" s="21"/>
      <c r="AB896" s="21"/>
      <c r="AC896" s="21"/>
    </row>
    <row r="897" spans="1:29" s="15" customFormat="1" x14ac:dyDescent="0.25">
      <c r="A897" s="14"/>
      <c r="B897" s="21"/>
      <c r="C897" s="14"/>
      <c r="D897" s="13"/>
      <c r="E897" s="13"/>
      <c r="F897" s="13"/>
      <c r="G897" s="13"/>
      <c r="H897" s="13"/>
      <c r="I897" s="14"/>
      <c r="J897" s="14"/>
      <c r="K897" s="17"/>
      <c r="L897" s="14"/>
      <c r="N897" s="21"/>
      <c r="O897" s="21"/>
      <c r="P897" s="21"/>
      <c r="Q897" s="21"/>
      <c r="R897" s="21"/>
      <c r="S897" s="21"/>
      <c r="T897" s="21"/>
      <c r="U897" s="21"/>
      <c r="V897" s="14"/>
      <c r="W897" s="14"/>
      <c r="X897" s="21"/>
      <c r="Y897" s="21"/>
      <c r="Z897" s="21"/>
      <c r="AA897" s="21"/>
      <c r="AB897" s="21"/>
      <c r="AC897" s="21"/>
    </row>
    <row r="898" spans="1:29" s="15" customFormat="1" x14ac:dyDescent="0.25">
      <c r="A898" s="14"/>
      <c r="B898" s="21"/>
      <c r="C898" s="14"/>
      <c r="D898" s="13"/>
      <c r="E898" s="13"/>
      <c r="F898" s="13"/>
      <c r="G898" s="13"/>
      <c r="H898" s="13"/>
      <c r="I898" s="14"/>
      <c r="J898" s="14"/>
      <c r="K898" s="17"/>
      <c r="L898" s="14"/>
      <c r="N898" s="21"/>
      <c r="O898" s="21"/>
      <c r="P898" s="21"/>
      <c r="Q898" s="21"/>
      <c r="R898" s="21"/>
      <c r="S898" s="21"/>
      <c r="T898" s="21"/>
      <c r="U898" s="21"/>
      <c r="V898" s="14"/>
      <c r="W898" s="14"/>
      <c r="X898" s="21"/>
      <c r="Y898" s="21"/>
      <c r="Z898" s="21"/>
      <c r="AA898" s="21"/>
      <c r="AB898" s="21"/>
      <c r="AC898" s="21"/>
    </row>
    <row r="899" spans="1:29" s="15" customFormat="1" x14ac:dyDescent="0.25">
      <c r="A899" s="14"/>
      <c r="B899" s="21"/>
      <c r="C899" s="14"/>
      <c r="D899" s="13"/>
      <c r="E899" s="13"/>
      <c r="F899" s="13"/>
      <c r="G899" s="13"/>
      <c r="H899" s="13"/>
      <c r="I899" s="14"/>
      <c r="J899" s="14"/>
      <c r="K899" s="17"/>
      <c r="L899" s="14"/>
      <c r="N899" s="21"/>
      <c r="O899" s="21"/>
      <c r="P899" s="21"/>
      <c r="Q899" s="21"/>
      <c r="R899" s="21"/>
      <c r="S899" s="21"/>
      <c r="T899" s="21"/>
      <c r="U899" s="21"/>
      <c r="V899" s="14"/>
      <c r="W899" s="14"/>
      <c r="X899" s="21"/>
      <c r="Y899" s="21"/>
      <c r="Z899" s="21"/>
      <c r="AA899" s="21"/>
      <c r="AB899" s="21"/>
      <c r="AC899" s="21"/>
    </row>
    <row r="900" spans="1:29" s="15" customFormat="1" x14ac:dyDescent="0.25">
      <c r="A900" s="14"/>
      <c r="B900" s="21"/>
      <c r="C900" s="14"/>
      <c r="D900" s="13"/>
      <c r="E900" s="13"/>
      <c r="F900" s="13"/>
      <c r="G900" s="13"/>
      <c r="H900" s="13"/>
      <c r="I900" s="14"/>
      <c r="J900" s="14"/>
      <c r="K900" s="17"/>
      <c r="L900" s="14"/>
      <c r="N900" s="21"/>
      <c r="O900" s="21"/>
      <c r="P900" s="21"/>
      <c r="Q900" s="21"/>
      <c r="R900" s="21"/>
      <c r="S900" s="21"/>
      <c r="T900" s="21"/>
      <c r="U900" s="21"/>
      <c r="V900" s="14"/>
      <c r="W900" s="14"/>
      <c r="X900" s="21"/>
      <c r="Y900" s="21"/>
      <c r="Z900" s="21"/>
      <c r="AA900" s="21"/>
      <c r="AB900" s="21"/>
      <c r="AC900" s="21"/>
    </row>
    <row r="901" spans="1:29" s="15" customFormat="1" x14ac:dyDescent="0.25">
      <c r="A901" s="14"/>
      <c r="B901" s="21"/>
      <c r="C901" s="14"/>
      <c r="D901" s="13"/>
      <c r="E901" s="13"/>
      <c r="F901" s="13"/>
      <c r="G901" s="13"/>
      <c r="H901" s="13"/>
      <c r="I901" s="14"/>
      <c r="J901" s="14"/>
      <c r="K901" s="17"/>
      <c r="L901" s="14"/>
      <c r="N901" s="21"/>
      <c r="O901" s="21"/>
      <c r="P901" s="21"/>
      <c r="Q901" s="21"/>
      <c r="R901" s="21"/>
      <c r="S901" s="21"/>
      <c r="T901" s="21"/>
      <c r="U901" s="21"/>
      <c r="V901" s="14"/>
      <c r="W901" s="14"/>
      <c r="X901" s="21"/>
      <c r="Y901" s="21"/>
      <c r="Z901" s="21"/>
      <c r="AA901" s="21"/>
      <c r="AB901" s="21"/>
      <c r="AC901" s="21"/>
    </row>
    <row r="902" spans="1:29" s="15" customFormat="1" x14ac:dyDescent="0.25">
      <c r="A902" s="14"/>
      <c r="B902" s="21"/>
      <c r="C902" s="14"/>
      <c r="D902" s="13"/>
      <c r="E902" s="13"/>
      <c r="F902" s="13"/>
      <c r="G902" s="13"/>
      <c r="H902" s="13"/>
      <c r="I902" s="14"/>
      <c r="J902" s="14"/>
      <c r="K902" s="17"/>
      <c r="L902" s="14"/>
      <c r="N902" s="21"/>
      <c r="O902" s="21"/>
      <c r="P902" s="21"/>
      <c r="Q902" s="21"/>
      <c r="R902" s="21"/>
      <c r="S902" s="21"/>
      <c r="T902" s="21"/>
      <c r="U902" s="21"/>
      <c r="V902" s="14"/>
      <c r="W902" s="14"/>
      <c r="X902" s="21"/>
      <c r="Y902" s="21"/>
      <c r="Z902" s="21"/>
      <c r="AA902" s="21"/>
      <c r="AB902" s="21"/>
      <c r="AC902" s="21"/>
    </row>
    <row r="903" spans="1:29" s="15" customFormat="1" x14ac:dyDescent="0.25">
      <c r="A903" s="14"/>
      <c r="B903" s="21"/>
      <c r="C903" s="14"/>
      <c r="D903" s="13"/>
      <c r="E903" s="13"/>
      <c r="F903" s="13"/>
      <c r="G903" s="13"/>
      <c r="H903" s="13"/>
      <c r="I903" s="14"/>
      <c r="J903" s="14"/>
      <c r="K903" s="17"/>
      <c r="L903" s="14"/>
      <c r="N903" s="21"/>
      <c r="O903" s="21"/>
      <c r="P903" s="21"/>
      <c r="Q903" s="21"/>
      <c r="R903" s="21"/>
      <c r="S903" s="21"/>
      <c r="T903" s="21"/>
      <c r="U903" s="21"/>
      <c r="V903" s="14"/>
      <c r="W903" s="14"/>
      <c r="X903" s="21"/>
      <c r="Y903" s="21"/>
      <c r="Z903" s="21"/>
      <c r="AA903" s="21"/>
      <c r="AB903" s="21"/>
      <c r="AC903" s="21"/>
    </row>
    <row r="904" spans="1:29" s="15" customFormat="1" x14ac:dyDescent="0.25">
      <c r="A904" s="14"/>
      <c r="B904" s="21"/>
      <c r="C904" s="14"/>
      <c r="D904" s="13"/>
      <c r="E904" s="13"/>
      <c r="F904" s="13"/>
      <c r="G904" s="13"/>
      <c r="H904" s="13"/>
      <c r="I904" s="14"/>
      <c r="J904" s="14"/>
      <c r="K904" s="17"/>
      <c r="L904" s="14"/>
      <c r="N904" s="21"/>
      <c r="O904" s="21"/>
      <c r="P904" s="21"/>
      <c r="Q904" s="21"/>
      <c r="R904" s="21"/>
      <c r="S904" s="21"/>
      <c r="T904" s="21"/>
      <c r="U904" s="21"/>
      <c r="V904" s="14"/>
      <c r="W904" s="14"/>
      <c r="X904" s="21"/>
      <c r="Y904" s="21"/>
      <c r="Z904" s="21"/>
      <c r="AA904" s="21"/>
      <c r="AB904" s="21"/>
      <c r="AC904" s="21"/>
    </row>
    <row r="905" spans="1:29" s="15" customFormat="1" x14ac:dyDescent="0.25">
      <c r="A905" s="14"/>
      <c r="B905" s="21"/>
      <c r="C905" s="14"/>
      <c r="D905" s="13"/>
      <c r="E905" s="13"/>
      <c r="F905" s="13"/>
      <c r="G905" s="13"/>
      <c r="H905" s="13"/>
      <c r="I905" s="14"/>
      <c r="J905" s="14"/>
      <c r="K905" s="17"/>
      <c r="L905" s="14"/>
      <c r="N905" s="21"/>
      <c r="O905" s="21"/>
      <c r="P905" s="21"/>
      <c r="Q905" s="21"/>
      <c r="R905" s="21"/>
      <c r="S905" s="21"/>
      <c r="T905" s="21"/>
      <c r="U905" s="21"/>
      <c r="V905" s="14"/>
      <c r="W905" s="14"/>
      <c r="X905" s="21"/>
      <c r="Y905" s="21"/>
      <c r="Z905" s="21"/>
      <c r="AA905" s="21"/>
      <c r="AB905" s="21"/>
      <c r="AC905" s="21"/>
    </row>
    <row r="906" spans="1:29" s="15" customFormat="1" x14ac:dyDescent="0.25">
      <c r="A906" s="14"/>
      <c r="B906" s="21"/>
      <c r="C906" s="14"/>
      <c r="D906" s="13"/>
      <c r="E906" s="13"/>
      <c r="F906" s="13"/>
      <c r="G906" s="13"/>
      <c r="H906" s="13"/>
      <c r="I906" s="14"/>
      <c r="J906" s="14"/>
      <c r="K906" s="17"/>
      <c r="L906" s="14"/>
      <c r="N906" s="21"/>
      <c r="O906" s="21"/>
      <c r="P906" s="21"/>
      <c r="Q906" s="21"/>
      <c r="R906" s="21"/>
      <c r="S906" s="21"/>
      <c r="T906" s="21"/>
      <c r="U906" s="21"/>
      <c r="V906" s="14"/>
      <c r="W906" s="14"/>
      <c r="X906" s="21"/>
      <c r="Y906" s="21"/>
      <c r="Z906" s="21"/>
      <c r="AA906" s="21"/>
      <c r="AB906" s="21"/>
      <c r="AC906" s="21"/>
    </row>
    <row r="907" spans="1:29" s="15" customFormat="1" x14ac:dyDescent="0.25">
      <c r="A907" s="14"/>
      <c r="B907" s="21"/>
      <c r="C907" s="14"/>
      <c r="D907" s="13"/>
      <c r="E907" s="13"/>
      <c r="F907" s="13"/>
      <c r="G907" s="13"/>
      <c r="H907" s="13"/>
      <c r="I907" s="14"/>
      <c r="J907" s="14"/>
      <c r="K907" s="17"/>
      <c r="L907" s="14"/>
      <c r="N907" s="21"/>
      <c r="O907" s="21"/>
      <c r="P907" s="21"/>
      <c r="Q907" s="21"/>
      <c r="R907" s="21"/>
      <c r="S907" s="21"/>
      <c r="T907" s="21"/>
      <c r="U907" s="21"/>
      <c r="V907" s="14"/>
      <c r="W907" s="14"/>
      <c r="X907" s="21"/>
      <c r="Y907" s="21"/>
      <c r="Z907" s="21"/>
      <c r="AA907" s="21"/>
      <c r="AB907" s="21"/>
      <c r="AC907" s="21"/>
    </row>
    <row r="908" spans="1:29" s="15" customFormat="1" x14ac:dyDescent="0.25">
      <c r="A908" s="14"/>
      <c r="B908" s="21"/>
      <c r="C908" s="14"/>
      <c r="D908" s="13"/>
      <c r="E908" s="13"/>
      <c r="F908" s="13"/>
      <c r="G908" s="13"/>
      <c r="H908" s="13"/>
      <c r="I908" s="14"/>
      <c r="J908" s="14"/>
      <c r="K908" s="17"/>
      <c r="L908" s="14"/>
      <c r="N908" s="21"/>
      <c r="O908" s="21"/>
      <c r="P908" s="21"/>
      <c r="Q908" s="21"/>
      <c r="R908" s="21"/>
      <c r="S908" s="21"/>
      <c r="T908" s="21"/>
      <c r="U908" s="21"/>
      <c r="V908" s="14"/>
      <c r="W908" s="14"/>
      <c r="X908" s="21"/>
      <c r="Y908" s="21"/>
      <c r="Z908" s="21"/>
      <c r="AA908" s="21"/>
      <c r="AB908" s="21"/>
      <c r="AC908" s="21"/>
    </row>
    <row r="909" spans="1:29" s="15" customFormat="1" x14ac:dyDescent="0.25">
      <c r="A909" s="14"/>
      <c r="B909" s="21"/>
      <c r="C909" s="14"/>
      <c r="D909" s="13"/>
      <c r="E909" s="13"/>
      <c r="F909" s="13"/>
      <c r="G909" s="13"/>
      <c r="H909" s="13"/>
      <c r="I909" s="14"/>
      <c r="J909" s="14"/>
      <c r="K909" s="17"/>
      <c r="L909" s="14"/>
      <c r="N909" s="21"/>
      <c r="O909" s="21"/>
      <c r="P909" s="21"/>
      <c r="Q909" s="21"/>
      <c r="R909" s="21"/>
      <c r="S909" s="21"/>
      <c r="T909" s="21"/>
      <c r="U909" s="21"/>
      <c r="V909" s="14"/>
      <c r="W909" s="14"/>
      <c r="X909" s="21"/>
      <c r="Y909" s="21"/>
      <c r="Z909" s="21"/>
      <c r="AA909" s="21"/>
      <c r="AB909" s="21"/>
      <c r="AC909" s="21"/>
    </row>
    <row r="910" spans="1:29" s="15" customFormat="1" x14ac:dyDescent="0.25">
      <c r="A910" s="14"/>
      <c r="B910" s="21"/>
      <c r="C910" s="14"/>
      <c r="D910" s="13"/>
      <c r="E910" s="13"/>
      <c r="F910" s="13"/>
      <c r="G910" s="13"/>
      <c r="H910" s="13"/>
      <c r="I910" s="14"/>
      <c r="J910" s="14"/>
      <c r="K910" s="17"/>
      <c r="L910" s="14"/>
      <c r="N910" s="21"/>
      <c r="O910" s="21"/>
      <c r="P910" s="21"/>
      <c r="Q910" s="21"/>
      <c r="R910" s="21"/>
      <c r="S910" s="21"/>
      <c r="T910" s="21"/>
      <c r="U910" s="21"/>
      <c r="V910" s="14"/>
      <c r="W910" s="14"/>
      <c r="X910" s="21"/>
      <c r="Y910" s="21"/>
      <c r="Z910" s="21"/>
      <c r="AA910" s="21"/>
      <c r="AB910" s="21"/>
      <c r="AC910" s="21"/>
    </row>
    <row r="911" spans="1:29" s="15" customFormat="1" x14ac:dyDescent="0.25">
      <c r="A911" s="14"/>
      <c r="B911" s="21"/>
      <c r="C911" s="14"/>
      <c r="D911" s="13"/>
      <c r="E911" s="13"/>
      <c r="F911" s="13"/>
      <c r="G911" s="13"/>
      <c r="H911" s="13"/>
      <c r="I911" s="14"/>
      <c r="J911" s="14"/>
      <c r="K911" s="17"/>
      <c r="L911" s="14"/>
      <c r="N911" s="21"/>
      <c r="O911" s="21"/>
      <c r="P911" s="21"/>
      <c r="Q911" s="21"/>
      <c r="R911" s="21"/>
      <c r="S911" s="21"/>
      <c r="T911" s="21"/>
      <c r="U911" s="21"/>
      <c r="V911" s="14"/>
      <c r="W911" s="14"/>
      <c r="X911" s="21"/>
      <c r="Y911" s="21"/>
      <c r="Z911" s="21"/>
      <c r="AA911" s="21"/>
      <c r="AB911" s="21"/>
      <c r="AC911" s="21"/>
    </row>
    <row r="912" spans="1:29" s="15" customFormat="1" x14ac:dyDescent="0.25">
      <c r="A912" s="14"/>
      <c r="B912" s="21"/>
      <c r="C912" s="14"/>
      <c r="D912" s="13"/>
      <c r="E912" s="13"/>
      <c r="F912" s="13"/>
      <c r="G912" s="13"/>
      <c r="H912" s="13"/>
      <c r="I912" s="14"/>
      <c r="J912" s="14"/>
      <c r="K912" s="17"/>
      <c r="L912" s="14"/>
      <c r="N912" s="21"/>
      <c r="O912" s="21"/>
      <c r="P912" s="21"/>
      <c r="Q912" s="21"/>
      <c r="R912" s="21"/>
      <c r="S912" s="21"/>
      <c r="T912" s="21"/>
      <c r="U912" s="21"/>
      <c r="V912" s="14"/>
      <c r="W912" s="14"/>
      <c r="X912" s="21"/>
      <c r="Y912" s="21"/>
      <c r="Z912" s="21"/>
      <c r="AA912" s="21"/>
      <c r="AB912" s="21"/>
      <c r="AC912" s="21"/>
    </row>
    <row r="913" spans="1:29" s="15" customFormat="1" x14ac:dyDescent="0.25">
      <c r="A913" s="14"/>
      <c r="B913" s="21"/>
      <c r="C913" s="14"/>
      <c r="D913" s="13"/>
      <c r="E913" s="13"/>
      <c r="F913" s="13"/>
      <c r="G913" s="13"/>
      <c r="H913" s="13"/>
      <c r="I913" s="14"/>
      <c r="J913" s="14"/>
      <c r="K913" s="17"/>
      <c r="L913" s="14"/>
      <c r="N913" s="21"/>
      <c r="O913" s="21"/>
      <c r="P913" s="21"/>
      <c r="Q913" s="21"/>
      <c r="R913" s="21"/>
      <c r="S913" s="21"/>
      <c r="T913" s="21"/>
      <c r="U913" s="21"/>
      <c r="V913" s="14"/>
      <c r="W913" s="14"/>
      <c r="X913" s="21"/>
      <c r="Y913" s="21"/>
      <c r="Z913" s="21"/>
      <c r="AA913" s="21"/>
      <c r="AB913" s="21"/>
      <c r="AC913" s="21"/>
    </row>
    <row r="914" spans="1:29" s="15" customFormat="1" x14ac:dyDescent="0.25">
      <c r="A914" s="14"/>
      <c r="B914" s="21"/>
      <c r="C914" s="14"/>
      <c r="D914" s="13"/>
      <c r="E914" s="13"/>
      <c r="F914" s="13"/>
      <c r="G914" s="13"/>
      <c r="H914" s="13"/>
      <c r="I914" s="14"/>
      <c r="J914" s="14"/>
      <c r="K914" s="17"/>
      <c r="L914" s="14"/>
      <c r="N914" s="21"/>
      <c r="O914" s="21"/>
      <c r="P914" s="21"/>
      <c r="Q914" s="21"/>
      <c r="R914" s="21"/>
      <c r="S914" s="21"/>
      <c r="T914" s="21"/>
      <c r="U914" s="21"/>
      <c r="V914" s="14"/>
      <c r="W914" s="14"/>
      <c r="X914" s="21"/>
      <c r="Y914" s="21"/>
      <c r="Z914" s="21"/>
      <c r="AA914" s="21"/>
      <c r="AB914" s="21"/>
      <c r="AC914" s="21"/>
    </row>
    <row r="915" spans="1:29" s="15" customFormat="1" x14ac:dyDescent="0.25">
      <c r="A915" s="14"/>
      <c r="B915" s="21"/>
      <c r="C915" s="14"/>
      <c r="D915" s="13"/>
      <c r="E915" s="13"/>
      <c r="F915" s="13"/>
      <c r="G915" s="13"/>
      <c r="H915" s="13"/>
      <c r="I915" s="14"/>
      <c r="J915" s="14"/>
      <c r="K915" s="17"/>
      <c r="L915" s="14"/>
      <c r="N915" s="21"/>
      <c r="O915" s="21"/>
      <c r="P915" s="21"/>
      <c r="Q915" s="21"/>
      <c r="R915" s="21"/>
      <c r="S915" s="21"/>
      <c r="T915" s="21"/>
      <c r="U915" s="21"/>
      <c r="V915" s="14"/>
      <c r="W915" s="14"/>
      <c r="X915" s="21"/>
      <c r="Y915" s="21"/>
      <c r="Z915" s="21"/>
      <c r="AA915" s="21"/>
      <c r="AB915" s="21"/>
      <c r="AC915" s="21"/>
    </row>
    <row r="916" spans="1:29" s="15" customFormat="1" x14ac:dyDescent="0.25">
      <c r="A916" s="14"/>
      <c r="B916" s="21"/>
      <c r="C916" s="14"/>
      <c r="D916" s="13"/>
      <c r="E916" s="13"/>
      <c r="F916" s="13"/>
      <c r="G916" s="13"/>
      <c r="H916" s="13"/>
      <c r="I916" s="14"/>
      <c r="J916" s="14"/>
      <c r="K916" s="17"/>
      <c r="L916" s="14"/>
      <c r="N916" s="21"/>
      <c r="O916" s="21"/>
      <c r="P916" s="21"/>
      <c r="Q916" s="21"/>
      <c r="R916" s="21"/>
      <c r="S916" s="21"/>
      <c r="T916" s="21"/>
      <c r="U916" s="21"/>
      <c r="V916" s="14"/>
      <c r="W916" s="14"/>
      <c r="X916" s="21"/>
      <c r="Y916" s="21"/>
      <c r="Z916" s="21"/>
      <c r="AA916" s="21"/>
      <c r="AB916" s="21"/>
      <c r="AC916" s="21"/>
    </row>
    <row r="917" spans="1:29" s="15" customFormat="1" x14ac:dyDescent="0.25">
      <c r="A917" s="14"/>
      <c r="B917" s="21"/>
      <c r="C917" s="14"/>
      <c r="D917" s="13"/>
      <c r="E917" s="13"/>
      <c r="F917" s="13"/>
      <c r="G917" s="13"/>
      <c r="H917" s="13"/>
      <c r="I917" s="14"/>
      <c r="J917" s="14"/>
      <c r="K917" s="17"/>
      <c r="L917" s="14"/>
      <c r="N917" s="21"/>
      <c r="O917" s="21"/>
      <c r="P917" s="21"/>
      <c r="Q917" s="21"/>
      <c r="R917" s="21"/>
      <c r="S917" s="21"/>
      <c r="T917" s="21"/>
      <c r="U917" s="21"/>
      <c r="V917" s="14"/>
      <c r="W917" s="14"/>
      <c r="X917" s="21"/>
      <c r="Y917" s="21"/>
      <c r="Z917" s="21"/>
      <c r="AA917" s="21"/>
      <c r="AB917" s="21"/>
      <c r="AC917" s="21"/>
    </row>
    <row r="918" spans="1:29" s="15" customFormat="1" x14ac:dyDescent="0.25">
      <c r="A918" s="14"/>
      <c r="B918" s="21"/>
      <c r="C918" s="14"/>
      <c r="D918" s="13"/>
      <c r="E918" s="13"/>
      <c r="F918" s="13"/>
      <c r="G918" s="13"/>
      <c r="H918" s="13"/>
      <c r="I918" s="14"/>
      <c r="J918" s="14"/>
      <c r="K918" s="17"/>
      <c r="L918" s="14"/>
      <c r="N918" s="21"/>
      <c r="O918" s="21"/>
      <c r="P918" s="21"/>
      <c r="Q918" s="21"/>
      <c r="R918" s="21"/>
      <c r="S918" s="21"/>
      <c r="T918" s="21"/>
      <c r="U918" s="21"/>
      <c r="V918" s="14"/>
      <c r="W918" s="14"/>
      <c r="X918" s="21"/>
      <c r="Y918" s="21"/>
      <c r="Z918" s="21"/>
      <c r="AA918" s="21"/>
      <c r="AB918" s="21"/>
      <c r="AC918" s="21"/>
    </row>
    <row r="919" spans="1:29" s="15" customFormat="1" x14ac:dyDescent="0.25">
      <c r="A919" s="14"/>
      <c r="B919" s="21"/>
      <c r="C919" s="14"/>
      <c r="D919" s="13"/>
      <c r="E919" s="13"/>
      <c r="F919" s="13"/>
      <c r="G919" s="13"/>
      <c r="H919" s="13"/>
      <c r="I919" s="14"/>
      <c r="J919" s="14"/>
      <c r="K919" s="17"/>
      <c r="L919" s="14"/>
      <c r="N919" s="21"/>
      <c r="O919" s="21"/>
      <c r="P919" s="21"/>
      <c r="Q919" s="21"/>
      <c r="R919" s="21"/>
      <c r="S919" s="21"/>
      <c r="T919" s="21"/>
      <c r="U919" s="21"/>
      <c r="V919" s="14"/>
      <c r="W919" s="14"/>
      <c r="X919" s="21"/>
      <c r="Y919" s="21"/>
      <c r="Z919" s="21"/>
      <c r="AA919" s="21"/>
      <c r="AB919" s="21"/>
      <c r="AC919" s="21"/>
    </row>
    <row r="920" spans="1:29" s="15" customFormat="1" x14ac:dyDescent="0.25">
      <c r="A920" s="14"/>
      <c r="B920" s="21"/>
      <c r="C920" s="14"/>
      <c r="D920" s="13"/>
      <c r="E920" s="13"/>
      <c r="F920" s="13"/>
      <c r="G920" s="13"/>
      <c r="H920" s="13"/>
      <c r="I920" s="14"/>
      <c r="J920" s="14"/>
      <c r="K920" s="17"/>
      <c r="L920" s="14"/>
      <c r="N920" s="21"/>
      <c r="O920" s="21"/>
      <c r="P920" s="21"/>
      <c r="Q920" s="21"/>
      <c r="R920" s="21"/>
      <c r="S920" s="21"/>
      <c r="T920" s="21"/>
      <c r="U920" s="21"/>
      <c r="V920" s="14"/>
      <c r="W920" s="14"/>
      <c r="X920" s="21"/>
      <c r="Y920" s="21"/>
      <c r="Z920" s="21"/>
      <c r="AA920" s="21"/>
      <c r="AB920" s="21"/>
      <c r="AC920" s="21"/>
    </row>
    <row r="921" spans="1:29" s="15" customFormat="1" x14ac:dyDescent="0.25">
      <c r="A921" s="14"/>
      <c r="B921" s="21"/>
      <c r="C921" s="14"/>
      <c r="D921" s="13"/>
      <c r="E921" s="13"/>
      <c r="F921" s="13"/>
      <c r="G921" s="13"/>
      <c r="H921" s="13"/>
      <c r="I921" s="14"/>
      <c r="J921" s="14"/>
      <c r="K921" s="17"/>
      <c r="L921" s="14"/>
      <c r="N921" s="21"/>
      <c r="O921" s="21"/>
      <c r="P921" s="21"/>
      <c r="Q921" s="21"/>
      <c r="R921" s="21"/>
      <c r="S921" s="21"/>
      <c r="T921" s="21"/>
      <c r="U921" s="21"/>
      <c r="V921" s="14"/>
      <c r="W921" s="14"/>
      <c r="X921" s="21"/>
      <c r="Y921" s="21"/>
      <c r="Z921" s="21"/>
      <c r="AA921" s="21"/>
      <c r="AB921" s="21"/>
      <c r="AC921" s="21"/>
    </row>
    <row r="922" spans="1:29" s="15" customFormat="1" x14ac:dyDescent="0.25">
      <c r="A922" s="14"/>
      <c r="B922" s="21"/>
      <c r="C922" s="14"/>
      <c r="D922" s="13"/>
      <c r="E922" s="13"/>
      <c r="F922" s="13"/>
      <c r="G922" s="13"/>
      <c r="H922" s="13"/>
      <c r="I922" s="14"/>
      <c r="J922" s="14"/>
      <c r="K922" s="17"/>
      <c r="L922" s="14"/>
      <c r="N922" s="21"/>
      <c r="O922" s="21"/>
      <c r="P922" s="21"/>
      <c r="Q922" s="21"/>
      <c r="R922" s="21"/>
      <c r="S922" s="21"/>
      <c r="T922" s="21"/>
      <c r="U922" s="21"/>
      <c r="V922" s="14"/>
      <c r="W922" s="14"/>
      <c r="X922" s="21"/>
      <c r="Y922" s="21"/>
      <c r="Z922" s="21"/>
      <c r="AA922" s="21"/>
      <c r="AB922" s="21"/>
      <c r="AC922" s="21"/>
    </row>
    <row r="923" spans="1:29" s="15" customFormat="1" x14ac:dyDescent="0.25">
      <c r="A923" s="14"/>
      <c r="B923" s="21"/>
      <c r="C923" s="14"/>
      <c r="D923" s="13"/>
      <c r="E923" s="13"/>
      <c r="F923" s="13"/>
      <c r="G923" s="13"/>
      <c r="H923" s="13"/>
      <c r="I923" s="14"/>
      <c r="J923" s="14"/>
      <c r="K923" s="17"/>
      <c r="L923" s="14"/>
      <c r="N923" s="21"/>
      <c r="O923" s="21"/>
      <c r="P923" s="21"/>
      <c r="Q923" s="21"/>
      <c r="R923" s="21"/>
      <c r="S923" s="21"/>
      <c r="T923" s="21"/>
      <c r="U923" s="21"/>
      <c r="V923" s="14"/>
      <c r="W923" s="14"/>
      <c r="X923" s="21"/>
      <c r="Y923" s="21"/>
      <c r="Z923" s="21"/>
      <c r="AA923" s="21"/>
      <c r="AB923" s="21"/>
      <c r="AC923" s="21"/>
    </row>
    <row r="924" spans="1:29" s="15" customFormat="1" x14ac:dyDescent="0.25">
      <c r="A924" s="14"/>
      <c r="B924" s="21"/>
      <c r="C924" s="14"/>
      <c r="D924" s="13"/>
      <c r="E924" s="13"/>
      <c r="F924" s="13"/>
      <c r="G924" s="13"/>
      <c r="H924" s="13"/>
      <c r="I924" s="14"/>
      <c r="J924" s="14"/>
      <c r="K924" s="17"/>
      <c r="L924" s="14"/>
      <c r="N924" s="21"/>
      <c r="O924" s="21"/>
      <c r="P924" s="21"/>
      <c r="Q924" s="21"/>
      <c r="R924" s="21"/>
      <c r="S924" s="21"/>
      <c r="T924" s="21"/>
      <c r="U924" s="21"/>
      <c r="V924" s="14"/>
      <c r="W924" s="14"/>
      <c r="X924" s="21"/>
      <c r="Y924" s="21"/>
      <c r="Z924" s="21"/>
      <c r="AA924" s="21"/>
      <c r="AB924" s="21"/>
      <c r="AC924" s="21"/>
    </row>
    <row r="925" spans="1:29" s="15" customFormat="1" x14ac:dyDescent="0.25">
      <c r="A925" s="14"/>
      <c r="B925" s="21"/>
      <c r="C925" s="14"/>
      <c r="D925" s="13"/>
      <c r="E925" s="13"/>
      <c r="F925" s="13"/>
      <c r="G925" s="13"/>
      <c r="H925" s="13"/>
      <c r="I925" s="14"/>
      <c r="J925" s="14"/>
      <c r="K925" s="17"/>
      <c r="L925" s="14"/>
      <c r="N925" s="21"/>
      <c r="O925" s="21"/>
      <c r="P925" s="21"/>
      <c r="Q925" s="21"/>
      <c r="R925" s="21"/>
      <c r="S925" s="21"/>
      <c r="T925" s="21"/>
      <c r="U925" s="21"/>
      <c r="V925" s="14"/>
      <c r="W925" s="14"/>
      <c r="X925" s="21"/>
      <c r="Y925" s="21"/>
      <c r="Z925" s="21"/>
      <c r="AA925" s="21"/>
      <c r="AB925" s="21"/>
      <c r="AC925" s="21"/>
    </row>
    <row r="926" spans="1:29" s="15" customFormat="1" x14ac:dyDescent="0.25">
      <c r="A926" s="14"/>
      <c r="B926" s="21"/>
      <c r="C926" s="14"/>
      <c r="D926" s="13"/>
      <c r="E926" s="13"/>
      <c r="F926" s="13"/>
      <c r="G926" s="13"/>
      <c r="H926" s="13"/>
      <c r="I926" s="14"/>
      <c r="J926" s="14"/>
      <c r="K926" s="17"/>
      <c r="L926" s="14"/>
      <c r="N926" s="21"/>
      <c r="O926" s="21"/>
      <c r="P926" s="21"/>
      <c r="Q926" s="21"/>
      <c r="R926" s="21"/>
      <c r="S926" s="21"/>
      <c r="T926" s="21"/>
      <c r="U926" s="21"/>
      <c r="V926" s="14"/>
      <c r="W926" s="14"/>
      <c r="X926" s="21"/>
      <c r="Y926" s="21"/>
      <c r="Z926" s="21"/>
      <c r="AA926" s="21"/>
      <c r="AB926" s="21"/>
      <c r="AC926" s="21"/>
    </row>
    <row r="927" spans="1:29" s="15" customFormat="1" x14ac:dyDescent="0.25">
      <c r="A927" s="14"/>
      <c r="B927" s="21"/>
      <c r="C927" s="14"/>
      <c r="D927" s="13"/>
      <c r="E927" s="13"/>
      <c r="F927" s="13"/>
      <c r="G927" s="13"/>
      <c r="H927" s="13"/>
      <c r="I927" s="14"/>
      <c r="J927" s="14"/>
      <c r="K927" s="17"/>
      <c r="L927" s="14"/>
      <c r="N927" s="21"/>
      <c r="O927" s="21"/>
      <c r="P927" s="21"/>
      <c r="Q927" s="21"/>
      <c r="R927" s="21"/>
      <c r="S927" s="21"/>
      <c r="T927" s="21"/>
      <c r="U927" s="21"/>
      <c r="V927" s="14"/>
      <c r="W927" s="14"/>
      <c r="X927" s="21"/>
      <c r="Y927" s="21"/>
      <c r="Z927" s="21"/>
      <c r="AA927" s="21"/>
      <c r="AB927" s="21"/>
      <c r="AC927" s="21"/>
    </row>
    <row r="928" spans="1:29" s="15" customFormat="1" x14ac:dyDescent="0.25">
      <c r="A928" s="14"/>
      <c r="B928" s="21"/>
      <c r="C928" s="14"/>
      <c r="D928" s="13"/>
      <c r="E928" s="13"/>
      <c r="F928" s="13"/>
      <c r="G928" s="13"/>
      <c r="H928" s="13"/>
      <c r="I928" s="14"/>
      <c r="J928" s="14"/>
      <c r="K928" s="17"/>
      <c r="L928" s="14"/>
      <c r="N928" s="21"/>
      <c r="O928" s="21"/>
      <c r="P928" s="21"/>
      <c r="Q928" s="21"/>
      <c r="R928" s="21"/>
      <c r="S928" s="21"/>
      <c r="T928" s="21"/>
      <c r="U928" s="21"/>
      <c r="V928" s="14"/>
      <c r="W928" s="14"/>
      <c r="X928" s="21"/>
      <c r="Y928" s="21"/>
      <c r="Z928" s="21"/>
      <c r="AA928" s="21"/>
      <c r="AB928" s="21"/>
      <c r="AC928" s="21"/>
    </row>
    <row r="929" spans="1:29" s="15" customFormat="1" x14ac:dyDescent="0.25">
      <c r="A929" s="14"/>
      <c r="B929" s="21"/>
      <c r="C929" s="14"/>
      <c r="D929" s="13"/>
      <c r="E929" s="13"/>
      <c r="F929" s="13"/>
      <c r="G929" s="13"/>
      <c r="H929" s="13"/>
      <c r="I929" s="14"/>
      <c r="J929" s="14"/>
      <c r="K929" s="17"/>
      <c r="L929" s="14"/>
      <c r="N929" s="21"/>
      <c r="O929" s="21"/>
      <c r="P929" s="21"/>
      <c r="Q929" s="21"/>
      <c r="R929" s="21"/>
      <c r="S929" s="21"/>
      <c r="T929" s="21"/>
      <c r="U929" s="21"/>
      <c r="V929" s="14"/>
      <c r="W929" s="14"/>
      <c r="X929" s="21"/>
      <c r="Y929" s="21"/>
      <c r="Z929" s="21"/>
      <c r="AA929" s="21"/>
      <c r="AB929" s="21"/>
      <c r="AC929" s="21"/>
    </row>
    <row r="930" spans="1:29" s="15" customFormat="1" x14ac:dyDescent="0.25">
      <c r="A930" s="14"/>
      <c r="B930" s="21"/>
      <c r="C930" s="14"/>
      <c r="D930" s="13"/>
      <c r="E930" s="13"/>
      <c r="F930" s="13"/>
      <c r="G930" s="13"/>
      <c r="H930" s="13"/>
      <c r="I930" s="14"/>
      <c r="J930" s="14"/>
      <c r="K930" s="17"/>
      <c r="L930" s="14"/>
      <c r="N930" s="21"/>
      <c r="O930" s="21"/>
      <c r="P930" s="21"/>
      <c r="Q930" s="21"/>
      <c r="R930" s="21"/>
      <c r="S930" s="21"/>
      <c r="T930" s="21"/>
      <c r="U930" s="21"/>
      <c r="V930" s="14"/>
      <c r="W930" s="14"/>
      <c r="X930" s="21"/>
      <c r="Y930" s="21"/>
      <c r="Z930" s="21"/>
      <c r="AA930" s="21"/>
      <c r="AB930" s="21"/>
      <c r="AC930" s="21"/>
    </row>
    <row r="931" spans="1:29" x14ac:dyDescent="0.25">
      <c r="L931" s="14"/>
    </row>
    <row r="932" spans="1:29" x14ac:dyDescent="0.25">
      <c r="L932" s="14"/>
      <c r="N932" s="15"/>
      <c r="O932" s="19"/>
    </row>
    <row r="933" spans="1:29" x14ac:dyDescent="0.25">
      <c r="L933" s="14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sheetPr codeName="Sheet9"/>
  <dimension ref="A1:L127"/>
  <sheetViews>
    <sheetView workbookViewId="0"/>
  </sheetViews>
  <sheetFormatPr defaultRowHeight="15" x14ac:dyDescent="0.25"/>
  <cols>
    <col min="1" max="1" width="12.7109375" style="14" customWidth="1"/>
  </cols>
  <sheetData>
    <row r="1" spans="1:11" s="3" customFormat="1" ht="45" x14ac:dyDescent="0.25">
      <c r="A1" s="7" t="s">
        <v>10</v>
      </c>
      <c r="E1" s="3" t="s">
        <v>12</v>
      </c>
      <c r="F1" s="3" t="s">
        <v>11</v>
      </c>
      <c r="G1" s="3" t="s">
        <v>18</v>
      </c>
    </row>
    <row r="2" spans="1:11" s="3" customFormat="1" x14ac:dyDescent="0.25">
      <c r="A2" s="14">
        <v>9.9999999999999995E-7</v>
      </c>
      <c r="B2" s="13">
        <v>74.135000000000005</v>
      </c>
      <c r="C2" s="13">
        <v>2.3935000000000001E-10</v>
      </c>
      <c r="D2" s="13">
        <v>24.052</v>
      </c>
      <c r="E2" s="13">
        <v>9.9999999999999997E+98</v>
      </c>
      <c r="F2" s="13">
        <v>0</v>
      </c>
      <c r="G2" s="13">
        <v>3513500</v>
      </c>
      <c r="H2" s="13">
        <v>5.6135999999999999</v>
      </c>
      <c r="I2" s="13">
        <v>1</v>
      </c>
      <c r="J2" s="13">
        <v>1.4141999999999999</v>
      </c>
      <c r="K2" s="13">
        <v>7.3587000000000001E-12</v>
      </c>
    </row>
    <row r="3" spans="1:11" x14ac:dyDescent="0.25">
      <c r="A3" s="14">
        <v>9.9999999999999995E-7</v>
      </c>
      <c r="B3" s="13">
        <v>74.135000000000005</v>
      </c>
      <c r="C3" s="13">
        <v>2.3935000000000001E-10</v>
      </c>
      <c r="D3" s="13">
        <v>24.052</v>
      </c>
      <c r="E3" s="13">
        <v>2553500</v>
      </c>
      <c r="F3" s="13">
        <v>1.4716999999999999E-11</v>
      </c>
      <c r="G3" s="13">
        <v>3513500</v>
      </c>
      <c r="H3" s="13">
        <v>5.6135999999999999</v>
      </c>
      <c r="I3" s="13">
        <v>1</v>
      </c>
      <c r="J3" s="13">
        <v>1.4141999999999999</v>
      </c>
      <c r="K3" s="13">
        <v>7.3587000000000001E-12</v>
      </c>
    </row>
    <row r="4" spans="1:11" x14ac:dyDescent="0.25">
      <c r="A4" s="14">
        <v>1.9999999999999999E-6</v>
      </c>
      <c r="B4" s="13">
        <v>70.81</v>
      </c>
      <c r="C4" s="13">
        <v>9.1920999999999997E-10</v>
      </c>
      <c r="D4" s="13">
        <v>22.591000000000001</v>
      </c>
      <c r="E4" s="13">
        <v>1432100</v>
      </c>
      <c r="F4" s="13">
        <v>6.6420000000000002E-11</v>
      </c>
      <c r="G4" s="13">
        <v>1982100</v>
      </c>
      <c r="H4" s="13">
        <v>6.3334999999999999</v>
      </c>
      <c r="I4" s="13">
        <v>0.99999000000000005</v>
      </c>
      <c r="J4" s="13">
        <v>1.4141999999999999</v>
      </c>
      <c r="K4" s="13">
        <v>3.3210000000000001E-11</v>
      </c>
    </row>
    <row r="5" spans="1:11" x14ac:dyDescent="0.25">
      <c r="A5" s="14">
        <v>3.0000000000000001E-6</v>
      </c>
      <c r="B5" s="13">
        <v>68.665000000000006</v>
      </c>
      <c r="C5" s="13">
        <v>2.0125999999999999E-9</v>
      </c>
      <c r="D5" s="13">
        <v>21.741</v>
      </c>
      <c r="E5" s="13">
        <v>1016200</v>
      </c>
      <c r="F5" s="13">
        <v>1.5968000000000001E-10</v>
      </c>
      <c r="G5" s="13">
        <v>1411900</v>
      </c>
      <c r="H5" s="13">
        <v>6.7675000000000001</v>
      </c>
      <c r="I5" s="13">
        <v>0.99997999999999998</v>
      </c>
      <c r="J5" s="13">
        <v>1.4141999999999999</v>
      </c>
      <c r="K5" s="13">
        <v>7.9841000000000001E-11</v>
      </c>
    </row>
    <row r="6" spans="1:11" x14ac:dyDescent="0.25">
      <c r="A6" s="14">
        <v>3.9999999999999998E-6</v>
      </c>
      <c r="B6" s="13">
        <v>67.05</v>
      </c>
      <c r="C6" s="13">
        <v>3.5033000000000001E-9</v>
      </c>
      <c r="D6" s="13">
        <v>21.138999999999999</v>
      </c>
      <c r="E6" s="13">
        <v>794730</v>
      </c>
      <c r="F6" s="13">
        <v>2.9691000000000001E-10</v>
      </c>
      <c r="G6" s="13">
        <v>1107500</v>
      </c>
      <c r="H6" s="13">
        <v>7.0781000000000001</v>
      </c>
      <c r="I6" s="13">
        <v>0.99997999999999998</v>
      </c>
      <c r="J6" s="13">
        <v>1.4141999999999999</v>
      </c>
      <c r="K6" s="13">
        <v>1.4844999999999999E-10</v>
      </c>
    </row>
    <row r="7" spans="1:11" x14ac:dyDescent="0.25">
      <c r="A7" s="14">
        <v>5.0000000000000004E-6</v>
      </c>
      <c r="B7" s="13">
        <v>65.744</v>
      </c>
      <c r="C7" s="13">
        <v>5.3793999999999998E-9</v>
      </c>
      <c r="D7" s="13">
        <v>20.672999999999998</v>
      </c>
      <c r="E7" s="13">
        <v>655820</v>
      </c>
      <c r="F7" s="13">
        <v>4.7971999999999997E-10</v>
      </c>
      <c r="G7" s="13">
        <v>916200</v>
      </c>
      <c r="H7" s="13">
        <v>7.3190999999999997</v>
      </c>
      <c r="I7" s="13">
        <v>0.99997000000000003</v>
      </c>
      <c r="J7" s="13">
        <v>1.4141999999999999</v>
      </c>
      <c r="K7" s="13">
        <v>2.3985999999999999E-10</v>
      </c>
    </row>
    <row r="8" spans="1:11" x14ac:dyDescent="0.25">
      <c r="A8" s="14">
        <v>6.0000000000000002E-6</v>
      </c>
      <c r="B8" s="13">
        <v>64.641000000000005</v>
      </c>
      <c r="C8" s="13">
        <v>7.6311999999999999E-9</v>
      </c>
      <c r="D8" s="13">
        <v>20.294</v>
      </c>
      <c r="E8" s="13">
        <v>559980</v>
      </c>
      <c r="F8" s="13">
        <v>7.0931999999999999E-10</v>
      </c>
      <c r="G8" s="13">
        <v>783980</v>
      </c>
      <c r="H8" s="13">
        <v>7.5153999999999996</v>
      </c>
      <c r="I8" s="13">
        <v>0.99995999999999996</v>
      </c>
      <c r="J8" s="13">
        <v>1.4141999999999999</v>
      </c>
      <c r="K8" s="13">
        <v>3.5465000000000001E-10</v>
      </c>
    </row>
    <row r="9" spans="1:11" x14ac:dyDescent="0.25">
      <c r="A9" s="14">
        <v>6.9999999999999999E-6</v>
      </c>
      <c r="B9" s="13">
        <v>63.683999999999997</v>
      </c>
      <c r="C9" s="13">
        <v>1.0251E-8</v>
      </c>
      <c r="D9" s="13">
        <v>19.972999999999999</v>
      </c>
      <c r="E9" s="13">
        <v>489610</v>
      </c>
      <c r="F9" s="13">
        <v>9.8665999999999998E-10</v>
      </c>
      <c r="G9" s="13">
        <v>686730</v>
      </c>
      <c r="H9" s="13">
        <v>7.6803999999999997</v>
      </c>
      <c r="I9" s="13">
        <v>0.99995000000000001</v>
      </c>
      <c r="J9" s="13">
        <v>1.4141999999999999</v>
      </c>
      <c r="K9" s="13">
        <v>4.9332000000000001E-10</v>
      </c>
    </row>
    <row r="10" spans="1:11" x14ac:dyDescent="0.25">
      <c r="A10" s="14">
        <v>7.9999999999999996E-6</v>
      </c>
      <c r="B10" s="13">
        <v>62.837000000000003</v>
      </c>
      <c r="C10" s="13">
        <v>1.3230999999999999E-8</v>
      </c>
      <c r="D10" s="13">
        <v>19.696000000000002</v>
      </c>
      <c r="E10" s="13">
        <v>435590</v>
      </c>
      <c r="F10" s="13">
        <v>1.3125E-9</v>
      </c>
      <c r="G10" s="13">
        <v>611990</v>
      </c>
      <c r="H10" s="13">
        <v>7.8221999999999996</v>
      </c>
      <c r="I10" s="13">
        <v>0.99995000000000001</v>
      </c>
      <c r="J10" s="13">
        <v>1.4141999999999999</v>
      </c>
      <c r="K10" s="13">
        <v>6.5623000000000002E-10</v>
      </c>
    </row>
    <row r="11" spans="1:11" x14ac:dyDescent="0.25">
      <c r="A11" s="14">
        <v>9.0000000000000002E-6</v>
      </c>
      <c r="B11" s="13">
        <v>62.076000000000001</v>
      </c>
      <c r="C11" s="13">
        <v>1.6566000000000001E-8</v>
      </c>
      <c r="D11" s="13">
        <v>19.452000000000002</v>
      </c>
      <c r="E11" s="13">
        <v>392740</v>
      </c>
      <c r="F11" s="13">
        <v>1.6875E-9</v>
      </c>
      <c r="G11" s="13">
        <v>552620</v>
      </c>
      <c r="H11" s="13">
        <v>7.9462999999999999</v>
      </c>
      <c r="I11" s="13">
        <v>0.99994000000000005</v>
      </c>
      <c r="J11" s="13">
        <v>1.4141999999999999</v>
      </c>
      <c r="K11" s="13">
        <v>8.4371999999999996E-10</v>
      </c>
    </row>
    <row r="12" spans="1:11" x14ac:dyDescent="0.25">
      <c r="A12" s="14">
        <v>1.0000000000000001E-5</v>
      </c>
      <c r="B12" s="13">
        <v>61.384</v>
      </c>
      <c r="C12" s="13">
        <v>2.0249999999999999E-8</v>
      </c>
      <c r="D12" s="13">
        <v>19.234000000000002</v>
      </c>
      <c r="E12" s="13">
        <v>357860</v>
      </c>
      <c r="F12" s="13">
        <v>2.1121999999999998E-9</v>
      </c>
      <c r="G12" s="13">
        <v>504250</v>
      </c>
      <c r="H12" s="13">
        <v>8.0564</v>
      </c>
      <c r="I12" s="13">
        <v>0.99992999999999999</v>
      </c>
      <c r="J12" s="13">
        <v>1.4141999999999999</v>
      </c>
      <c r="K12" s="13">
        <v>1.0560000000000001E-9</v>
      </c>
    </row>
    <row r="13" spans="1:11" x14ac:dyDescent="0.25">
      <c r="A13" s="14">
        <v>2.0000000000000002E-5</v>
      </c>
      <c r="B13" s="13">
        <v>56.573999999999998</v>
      </c>
      <c r="C13" s="13">
        <v>7.5361999999999997E-8</v>
      </c>
      <c r="D13" s="13">
        <v>17.806999999999999</v>
      </c>
      <c r="E13" s="13">
        <v>192290</v>
      </c>
      <c r="F13" s="13">
        <v>9.1724999999999999E-9</v>
      </c>
      <c r="G13" s="13">
        <v>273720</v>
      </c>
      <c r="H13" s="13">
        <v>8.7466000000000008</v>
      </c>
      <c r="I13" s="13">
        <v>0.99985000000000002</v>
      </c>
      <c r="J13" s="13">
        <v>1.4140999999999999</v>
      </c>
      <c r="K13" s="13">
        <v>4.5857999999999996E-9</v>
      </c>
    </row>
    <row r="14" spans="1:11" x14ac:dyDescent="0.25">
      <c r="A14" s="14">
        <v>3.0000000000000001E-5</v>
      </c>
      <c r="B14" s="13">
        <v>53.561</v>
      </c>
      <c r="C14" s="13">
        <v>1.6156E-7</v>
      </c>
      <c r="D14" s="13">
        <v>16.978999999999999</v>
      </c>
      <c r="E14" s="13">
        <v>132630</v>
      </c>
      <c r="F14" s="13">
        <v>2.1497000000000001E-8</v>
      </c>
      <c r="G14" s="13">
        <v>190070</v>
      </c>
      <c r="H14" s="13">
        <v>9.1105</v>
      </c>
      <c r="I14" s="13">
        <v>0.99975999999999998</v>
      </c>
      <c r="J14" s="13">
        <v>1.4139999999999999</v>
      </c>
      <c r="K14" s="13">
        <v>1.0747E-8</v>
      </c>
    </row>
    <row r="15" spans="1:11" x14ac:dyDescent="0.25">
      <c r="A15" s="14">
        <v>4.0000000000000003E-5</v>
      </c>
      <c r="B15" s="13">
        <v>51.341999999999999</v>
      </c>
      <c r="C15" s="13">
        <v>2.7669000000000002E-7</v>
      </c>
      <c r="D15" s="13">
        <v>16.395</v>
      </c>
      <c r="E15" s="13">
        <v>101490</v>
      </c>
      <c r="F15" s="13">
        <v>3.9195000000000001E-8</v>
      </c>
      <c r="G15" s="13">
        <v>146210</v>
      </c>
      <c r="H15" s="13">
        <v>9.3437999999999999</v>
      </c>
      <c r="I15" s="13">
        <v>0.99965999999999999</v>
      </c>
      <c r="J15" s="13">
        <v>1.4139999999999999</v>
      </c>
      <c r="K15" s="13">
        <v>1.9593E-9</v>
      </c>
    </row>
    <row r="16" spans="1:11" x14ac:dyDescent="0.25">
      <c r="A16" s="14">
        <v>5.0000000000000002E-5</v>
      </c>
      <c r="B16" s="13">
        <v>49.576000000000001</v>
      </c>
      <c r="C16" s="13">
        <v>4.1918000000000003E-7</v>
      </c>
      <c r="D16" s="13">
        <v>15.944000000000001</v>
      </c>
      <c r="E16" s="13">
        <v>82256</v>
      </c>
      <c r="F16" s="13">
        <v>6.2317000000000001E-8</v>
      </c>
      <c r="G16" s="13">
        <v>119020</v>
      </c>
      <c r="H16" s="13">
        <v>9.5076999999999998</v>
      </c>
      <c r="I16" s="13">
        <v>0.99956999999999996</v>
      </c>
      <c r="J16" s="13">
        <v>1.4138999999999999</v>
      </c>
      <c r="K16" s="13">
        <v>3.1149999999999998E-8</v>
      </c>
    </row>
    <row r="17" spans="1:11" x14ac:dyDescent="0.25">
      <c r="A17" s="14">
        <v>6.0000000000000002E-5</v>
      </c>
      <c r="B17" s="13">
        <v>48.106999999999999</v>
      </c>
      <c r="C17" s="13">
        <v>5.8782000000000003E-7</v>
      </c>
      <c r="D17" s="13">
        <v>15.577</v>
      </c>
      <c r="E17" s="13">
        <v>69164</v>
      </c>
      <c r="F17" s="13">
        <v>9.0882000000000006E-8</v>
      </c>
      <c r="G17" s="13">
        <v>100450</v>
      </c>
      <c r="H17" s="13">
        <v>9.6289999999999996</v>
      </c>
      <c r="I17" s="13">
        <v>0.99946999999999997</v>
      </c>
      <c r="J17" s="13">
        <v>1.4137999999999999</v>
      </c>
      <c r="K17" s="13">
        <v>4.5424999999999998E-8</v>
      </c>
    </row>
    <row r="18" spans="1:11" x14ac:dyDescent="0.25">
      <c r="A18" s="14">
        <v>6.9999999999999994E-5</v>
      </c>
      <c r="B18" s="13">
        <v>46.847999999999999</v>
      </c>
      <c r="C18" s="13">
        <v>7.8159999999999996E-7</v>
      </c>
      <c r="D18" s="13">
        <v>15.268000000000001</v>
      </c>
      <c r="E18" s="13">
        <v>59660</v>
      </c>
      <c r="F18" s="13">
        <v>1.2489E-7</v>
      </c>
      <c r="G18" s="13">
        <v>86928</v>
      </c>
      <c r="H18" s="13">
        <v>9.7219999999999995</v>
      </c>
      <c r="I18" s="13">
        <v>0.99938000000000005</v>
      </c>
      <c r="J18" s="13">
        <v>1.4137999999999999</v>
      </c>
      <c r="K18" s="13">
        <v>6.2422000000000001E-8</v>
      </c>
    </row>
    <row r="19" spans="1:11" x14ac:dyDescent="0.25">
      <c r="A19" s="14">
        <v>8.0000000000000007E-5</v>
      </c>
      <c r="B19" s="13">
        <v>45.746000000000002</v>
      </c>
      <c r="C19" s="13">
        <v>9.996600000000001E-7</v>
      </c>
      <c r="D19" s="13">
        <v>15</v>
      </c>
      <c r="E19" s="13">
        <v>52440</v>
      </c>
      <c r="F19" s="13">
        <v>1.6435000000000001E-7</v>
      </c>
      <c r="G19" s="13">
        <v>76632</v>
      </c>
      <c r="H19" s="13">
        <v>9.7949000000000002</v>
      </c>
      <c r="I19" s="13">
        <v>0.99927999999999995</v>
      </c>
      <c r="J19" s="13">
        <v>1.4137</v>
      </c>
      <c r="K19" s="13">
        <v>8.2137000000000003E-8</v>
      </c>
    </row>
    <row r="20" spans="1:11" x14ac:dyDescent="0.25">
      <c r="A20" s="14">
        <v>9.0000000000000006E-5</v>
      </c>
      <c r="B20" s="13">
        <v>44.765000000000001</v>
      </c>
      <c r="C20" s="13">
        <v>1.2413000000000001E-6</v>
      </c>
      <c r="D20" s="13">
        <v>14.765000000000001</v>
      </c>
      <c r="E20" s="13">
        <v>46764</v>
      </c>
      <c r="F20" s="13">
        <v>2.0924000000000001E-7</v>
      </c>
      <c r="G20" s="13">
        <v>68521</v>
      </c>
      <c r="H20" s="13">
        <v>9.8529</v>
      </c>
      <c r="I20" s="13">
        <v>0.99917999999999996</v>
      </c>
      <c r="J20" s="13">
        <v>1.4136</v>
      </c>
      <c r="K20" s="13">
        <v>1.0456E-7</v>
      </c>
    </row>
    <row r="21" spans="1:11" x14ac:dyDescent="0.25">
      <c r="A21" s="14">
        <v>1E-4</v>
      </c>
      <c r="B21" s="13">
        <v>43.881</v>
      </c>
      <c r="C21" s="13">
        <v>1.5057E-6</v>
      </c>
      <c r="D21" s="13">
        <v>14.555999999999999</v>
      </c>
      <c r="E21" s="13">
        <v>42183</v>
      </c>
      <c r="F21" s="13">
        <v>2.5954000000000001E-7</v>
      </c>
      <c r="G21" s="13">
        <v>61962</v>
      </c>
      <c r="H21" s="13">
        <v>9.8996999999999993</v>
      </c>
      <c r="I21" s="13">
        <v>0.99907999999999997</v>
      </c>
      <c r="J21" s="13">
        <v>1.4136</v>
      </c>
      <c r="K21" s="13">
        <v>1.2968999999999999E-7</v>
      </c>
    </row>
    <row r="22" spans="1:11" x14ac:dyDescent="0.25">
      <c r="A22" s="14">
        <v>2.0000000000000001E-4</v>
      </c>
      <c r="B22" s="13">
        <v>37.954000000000001</v>
      </c>
      <c r="C22" s="13">
        <v>5.3008000000000001E-6</v>
      </c>
      <c r="D22" s="13">
        <v>13.189</v>
      </c>
      <c r="E22" s="13">
        <v>21075</v>
      </c>
      <c r="F22" s="13">
        <v>1.0560999999999999E-6</v>
      </c>
      <c r="G22" s="13">
        <v>31516</v>
      </c>
      <c r="H22" s="13">
        <v>10.071</v>
      </c>
      <c r="I22" s="13">
        <v>0.99807999999999997</v>
      </c>
      <c r="J22" s="13">
        <v>1.4129</v>
      </c>
      <c r="K22" s="13">
        <v>5.2740000000000002E-7</v>
      </c>
    </row>
    <row r="23" spans="1:11" x14ac:dyDescent="0.25">
      <c r="A23" s="14">
        <v>2.9999999999999997E-4</v>
      </c>
      <c r="B23" s="13">
        <v>34.435000000000002</v>
      </c>
      <c r="C23" s="13">
        <v>1.095E-5</v>
      </c>
      <c r="D23" s="13">
        <v>12.401999999999999</v>
      </c>
      <c r="E23" s="13">
        <v>13850</v>
      </c>
      <c r="F23" s="13">
        <v>2.3707999999999998E-6</v>
      </c>
      <c r="G23" s="13">
        <v>20953</v>
      </c>
      <c r="H23" s="13">
        <v>10.048</v>
      </c>
      <c r="I23" s="13">
        <v>0.99707000000000001</v>
      </c>
      <c r="J23" s="13">
        <v>1.4120999999999999</v>
      </c>
      <c r="K23" s="13">
        <v>1.1830999999999999E-6</v>
      </c>
    </row>
    <row r="24" spans="1:11" x14ac:dyDescent="0.25">
      <c r="A24" s="14">
        <v>4.0000000000000002E-4</v>
      </c>
      <c r="B24" s="13">
        <v>31.939</v>
      </c>
      <c r="C24" s="13">
        <v>1.8221000000000001E-5</v>
      </c>
      <c r="D24" s="13">
        <v>11.849</v>
      </c>
      <c r="E24" s="13">
        <v>10212</v>
      </c>
      <c r="F24" s="13">
        <v>4.1822000000000004E-6</v>
      </c>
      <c r="G24" s="13">
        <v>15600</v>
      </c>
      <c r="H24" s="13">
        <v>9.9699000000000009</v>
      </c>
      <c r="I24" s="13">
        <v>0.99607000000000001</v>
      </c>
      <c r="J24" s="13">
        <v>1.4114</v>
      </c>
      <c r="K24" s="13">
        <v>2.0857000000000002E-6</v>
      </c>
    </row>
    <row r="25" spans="1:11" x14ac:dyDescent="0.25">
      <c r="A25" s="14">
        <v>5.0000000000000001E-4</v>
      </c>
      <c r="B25" s="13">
        <v>30.012</v>
      </c>
      <c r="C25" s="13">
        <v>2.6959000000000001E-5</v>
      </c>
      <c r="D25" s="13">
        <v>11.423</v>
      </c>
      <c r="E25" s="13">
        <v>8027.6</v>
      </c>
      <c r="F25" s="13">
        <v>6.4712E-6</v>
      </c>
      <c r="G25" s="13">
        <v>12359</v>
      </c>
      <c r="H25" s="13">
        <v>9.8729999999999993</v>
      </c>
      <c r="I25" s="13">
        <v>0.99507999999999996</v>
      </c>
      <c r="J25" s="13">
        <v>1.4107000000000001</v>
      </c>
      <c r="K25" s="13">
        <v>3.2250999999999998E-6</v>
      </c>
    </row>
    <row r="26" spans="1:11" x14ac:dyDescent="0.25">
      <c r="A26" s="14">
        <v>5.9999999999999995E-4</v>
      </c>
      <c r="B26" s="13">
        <v>28.449000000000002</v>
      </c>
      <c r="C26" s="13">
        <v>3.7044E-5</v>
      </c>
      <c r="D26" s="13">
        <v>11.077999999999999</v>
      </c>
      <c r="E26" s="13">
        <v>6575.7</v>
      </c>
      <c r="F26" s="13">
        <v>9.2207999999999999E-6</v>
      </c>
      <c r="G26" s="13">
        <v>10191</v>
      </c>
      <c r="H26" s="13">
        <v>9.7695000000000007</v>
      </c>
      <c r="I26" s="13">
        <v>0.99409999999999998</v>
      </c>
      <c r="J26" s="13">
        <v>1.41</v>
      </c>
      <c r="K26" s="13">
        <v>4.5924000000000003E-6</v>
      </c>
    </row>
    <row r="27" spans="1:11" x14ac:dyDescent="0.25">
      <c r="A27" s="14">
        <v>6.9999999999999999E-4</v>
      </c>
      <c r="B27" s="13">
        <v>27.138999999999999</v>
      </c>
      <c r="C27" s="13">
        <v>4.8381000000000003E-5</v>
      </c>
      <c r="D27" s="13">
        <v>10.788</v>
      </c>
      <c r="E27" s="13">
        <v>5543.1</v>
      </c>
      <c r="F27" s="13">
        <v>1.2415999999999999E-5</v>
      </c>
      <c r="G27" s="13">
        <v>8641.6</v>
      </c>
      <c r="H27" s="13">
        <v>9.6646999999999998</v>
      </c>
      <c r="I27" s="13">
        <v>0.99312999999999996</v>
      </c>
      <c r="J27" s="13">
        <v>1.4093</v>
      </c>
      <c r="K27" s="13">
        <v>6.1797999999999997E-6</v>
      </c>
    </row>
    <row r="28" spans="1:11" x14ac:dyDescent="0.25">
      <c r="A28" s="14">
        <v>8.0000000000000004E-4</v>
      </c>
      <c r="B28" s="13">
        <v>26.013000000000002</v>
      </c>
      <c r="C28" s="13">
        <v>6.0891999999999999E-5</v>
      </c>
      <c r="D28" s="13">
        <v>10.539</v>
      </c>
      <c r="E28" s="13">
        <v>4773</v>
      </c>
      <c r="F28" s="13">
        <v>1.6042999999999999E-5</v>
      </c>
      <c r="G28" s="13">
        <v>7480.4</v>
      </c>
      <c r="H28" s="13">
        <v>9.5610999999999997</v>
      </c>
      <c r="I28" s="13">
        <v>0.99217</v>
      </c>
      <c r="J28" s="13">
        <v>1.4097</v>
      </c>
      <c r="K28" s="13">
        <v>7.9798999999999996E-6</v>
      </c>
    </row>
    <row r="29" spans="1:11" x14ac:dyDescent="0.25">
      <c r="A29" s="14">
        <v>8.9999999999999998E-4</v>
      </c>
      <c r="B29" s="13">
        <v>25.03</v>
      </c>
      <c r="C29" s="13">
        <v>7.4511999999999994E-5</v>
      </c>
      <c r="D29" s="13">
        <v>10.319000000000001</v>
      </c>
      <c r="E29" s="13">
        <v>4177.5</v>
      </c>
      <c r="F29" s="13">
        <v>2.0089E-5</v>
      </c>
      <c r="G29" s="13">
        <v>6579.8</v>
      </c>
      <c r="H29" s="13">
        <v>9.4598999999999993</v>
      </c>
      <c r="I29" s="13">
        <v>0.99121000000000004</v>
      </c>
      <c r="J29" s="13">
        <v>1.4079999999999999</v>
      </c>
      <c r="K29" s="13">
        <v>9.8619999999999998E-7</v>
      </c>
    </row>
    <row r="30" spans="1:11" x14ac:dyDescent="0.25">
      <c r="A30" s="14">
        <v>1E-3</v>
      </c>
      <c r="B30" s="13">
        <v>24.158000000000001</v>
      </c>
      <c r="C30" s="13">
        <v>8.9182000000000001E-5</v>
      </c>
      <c r="D30" s="13">
        <v>10.124000000000001</v>
      </c>
      <c r="E30" s="13">
        <v>3704.2</v>
      </c>
      <c r="F30" s="13">
        <v>2.4544000000000001E-5</v>
      </c>
      <c r="G30" s="13">
        <v>5859.3</v>
      </c>
      <c r="H30" s="13">
        <v>9.3614999999999995</v>
      </c>
      <c r="I30" s="13">
        <v>0.99026999999999998</v>
      </c>
      <c r="J30" s="13">
        <v>1.4073</v>
      </c>
      <c r="K30" s="13">
        <v>1.2193E-5</v>
      </c>
    </row>
    <row r="31" spans="1:11" x14ac:dyDescent="0.25">
      <c r="A31" s="14">
        <v>2E-3</v>
      </c>
      <c r="B31" s="13">
        <v>18.663</v>
      </c>
      <c r="C31" s="13">
        <v>2.8481999999999997E-4</v>
      </c>
      <c r="D31" s="13">
        <v>8.8635999999999999</v>
      </c>
      <c r="E31" s="13">
        <v>1634.8</v>
      </c>
      <c r="F31" s="13">
        <v>8.9524000000000005E-5</v>
      </c>
      <c r="G31" s="13">
        <v>2671.5</v>
      </c>
      <c r="H31" s="13">
        <v>9.5366</v>
      </c>
      <c r="I31" s="13">
        <v>0.98134999999999994</v>
      </c>
      <c r="J31" s="13">
        <v>1.401</v>
      </c>
      <c r="K31" s="13">
        <v>4.4206000000000003E-5</v>
      </c>
    </row>
    <row r="32" spans="1:11" x14ac:dyDescent="0.25">
      <c r="A32" s="14">
        <v>3.0000000000000001E-3</v>
      </c>
      <c r="B32" s="13">
        <v>15.698</v>
      </c>
      <c r="C32" s="13">
        <v>5.5130000000000001E-4</v>
      </c>
      <c r="D32" s="13">
        <v>8.1464999999999996</v>
      </c>
      <c r="E32" s="13">
        <v>989.36</v>
      </c>
      <c r="F32" s="13">
        <v>1.8694999999999999E-4</v>
      </c>
      <c r="G32" s="13">
        <v>1653</v>
      </c>
      <c r="H32" s="13">
        <v>7.9229000000000003</v>
      </c>
      <c r="I32" s="13">
        <v>0.97313000000000005</v>
      </c>
      <c r="J32" s="13">
        <v>1.3951</v>
      </c>
      <c r="K32" s="13">
        <v>9.1796E-5</v>
      </c>
    </row>
    <row r="33" spans="1:11" x14ac:dyDescent="0.25">
      <c r="A33" s="14">
        <v>4.0000000000000001E-3</v>
      </c>
      <c r="B33" s="13">
        <v>13.731999999999999</v>
      </c>
      <c r="C33" s="13">
        <v>8.7261999999999995E-4</v>
      </c>
      <c r="D33" s="13">
        <v>7.6478999999999999</v>
      </c>
      <c r="E33" s="13">
        <v>684.66</v>
      </c>
      <c r="F33" s="13">
        <v>3.1199999999999999E-4</v>
      </c>
      <c r="G33" s="13">
        <v>1163.8</v>
      </c>
      <c r="H33" s="13">
        <v>7.4378000000000002</v>
      </c>
      <c r="I33" s="13">
        <v>0.96545999999999998</v>
      </c>
      <c r="J33" s="13">
        <v>1.3895999999999999</v>
      </c>
      <c r="K33" s="13">
        <v>1.5239E-4</v>
      </c>
    </row>
    <row r="34" spans="1:11" x14ac:dyDescent="0.25">
      <c r="A34" s="14">
        <v>5.0000000000000001E-3</v>
      </c>
      <c r="B34" s="13">
        <v>12.292999999999999</v>
      </c>
      <c r="C34" s="13">
        <v>1.2388E-3</v>
      </c>
      <c r="D34" s="13">
        <v>7.2675000000000001</v>
      </c>
      <c r="E34" s="13">
        <v>510.87</v>
      </c>
      <c r="F34" s="13">
        <v>4.6129E-4</v>
      </c>
      <c r="G34" s="13">
        <v>881</v>
      </c>
      <c r="H34" s="13">
        <v>7.0378999999999996</v>
      </c>
      <c r="I34" s="13">
        <v>0.95823000000000003</v>
      </c>
      <c r="J34" s="13">
        <v>1.3844000000000001</v>
      </c>
      <c r="K34" s="13">
        <v>2.2418000000000001E-4</v>
      </c>
    </row>
    <row r="35" spans="1:11" x14ac:dyDescent="0.25">
      <c r="A35" s="14">
        <v>6.0000000000000001E-3</v>
      </c>
      <c r="B35" s="13">
        <v>11.178000000000001</v>
      </c>
      <c r="C35" s="13">
        <v>1.6431E-3</v>
      </c>
      <c r="D35" s="13">
        <v>6.9608999999999996</v>
      </c>
      <c r="E35" s="13">
        <v>400.18</v>
      </c>
      <c r="F35" s="13">
        <v>6.3223000000000001E-4</v>
      </c>
      <c r="G35" s="13">
        <v>698.77</v>
      </c>
      <c r="H35" s="13">
        <v>6.6985999999999999</v>
      </c>
      <c r="I35" s="13">
        <v>0.95135999999999998</v>
      </c>
      <c r="J35" s="13">
        <v>1.3794</v>
      </c>
      <c r="K35" s="13">
        <v>3.0578000000000002E-4</v>
      </c>
    </row>
    <row r="36" spans="1:11" x14ac:dyDescent="0.25">
      <c r="A36" s="14">
        <v>7.0000000000000001E-3</v>
      </c>
      <c r="B36" s="13">
        <v>10.279</v>
      </c>
      <c r="C36" s="13">
        <v>2.0801000000000001E-3</v>
      </c>
      <c r="D36" s="13">
        <v>6.7047999999999996</v>
      </c>
      <c r="E36" s="13">
        <v>324.33999999999997</v>
      </c>
      <c r="F36" s="13">
        <v>8.2275000000000002E-4</v>
      </c>
      <c r="G36" s="13">
        <v>572.64</v>
      </c>
      <c r="H36" s="13">
        <v>6.4043999999999999</v>
      </c>
      <c r="I36" s="13">
        <v>0.94481000000000004</v>
      </c>
      <c r="J36" s="13">
        <v>1.3746</v>
      </c>
      <c r="K36" s="13">
        <v>3.9607999999999999E-4</v>
      </c>
    </row>
    <row r="37" spans="1:11" x14ac:dyDescent="0.25">
      <c r="A37" s="14">
        <v>8.0000000000000002E-3</v>
      </c>
      <c r="B37" s="13">
        <v>9.5332000000000008</v>
      </c>
      <c r="C37" s="13">
        <v>2.5460000000000001E-3</v>
      </c>
      <c r="D37" s="13">
        <v>6.4852999999999996</v>
      </c>
      <c r="E37" s="13">
        <v>269.61</v>
      </c>
      <c r="F37" s="13">
        <v>1.0311000000000001E-3</v>
      </c>
      <c r="G37" s="13">
        <v>480.8</v>
      </c>
      <c r="H37" s="13">
        <v>6.1454000000000004</v>
      </c>
      <c r="I37" s="13">
        <v>0.93854000000000004</v>
      </c>
      <c r="J37" s="13">
        <v>1.3701000000000001</v>
      </c>
      <c r="K37" s="13">
        <v>4.9419999999999998E-4</v>
      </c>
    </row>
    <row r="38" spans="1:11" x14ac:dyDescent="0.25">
      <c r="A38" s="14">
        <v>8.9999999999999993E-3</v>
      </c>
      <c r="B38" s="13">
        <v>8.9016000000000002</v>
      </c>
      <c r="C38" s="13">
        <v>3.0376000000000001E-3</v>
      </c>
      <c r="D38" s="13">
        <v>6.2937000000000003</v>
      </c>
      <c r="E38" s="13">
        <v>228.55</v>
      </c>
      <c r="F38" s="13">
        <v>1.256E-3</v>
      </c>
      <c r="G38" s="13">
        <v>411.31</v>
      </c>
      <c r="H38" s="13">
        <v>5.9142999999999999</v>
      </c>
      <c r="I38" s="13">
        <v>0.93250999999999995</v>
      </c>
      <c r="J38" s="13">
        <v>1.3656999999999999</v>
      </c>
      <c r="K38" s="13">
        <v>5.9935999999999995E-4</v>
      </c>
    </row>
    <row r="39" spans="1:11" x14ac:dyDescent="0.25">
      <c r="A39" s="14">
        <v>0.01</v>
      </c>
      <c r="B39" s="13">
        <v>8.3576999999999995</v>
      </c>
      <c r="C39" s="13">
        <v>3.552E-3</v>
      </c>
      <c r="D39" s="13">
        <v>6.1238000000000001</v>
      </c>
      <c r="E39" s="13">
        <v>196.79</v>
      </c>
      <c r="F39" s="13">
        <v>1.4959999999999999E-3</v>
      </c>
      <c r="G39" s="13">
        <v>357.15</v>
      </c>
      <c r="H39" s="13">
        <v>5.7061999999999999</v>
      </c>
      <c r="I39" s="13">
        <v>0.92671000000000003</v>
      </c>
      <c r="J39" s="13">
        <v>1.3613999999999999</v>
      </c>
      <c r="K39" s="13">
        <v>7.1093000000000003E-4</v>
      </c>
    </row>
    <row r="40" spans="1:11" x14ac:dyDescent="0.25">
      <c r="A40" s="14">
        <v>0.02</v>
      </c>
      <c r="B40" s="13">
        <v>5.2820999999999998</v>
      </c>
      <c r="C40" s="13">
        <v>9.5884000000000004E-3</v>
      </c>
      <c r="D40" s="13">
        <v>5.0456000000000003</v>
      </c>
      <c r="E40" s="13">
        <v>70.210999999999999</v>
      </c>
      <c r="F40" s="13">
        <v>4.5472999999999998E-3</v>
      </c>
      <c r="G40" s="13">
        <v>135.69999999999999</v>
      </c>
      <c r="H40" s="13">
        <v>4.3361999999999998</v>
      </c>
      <c r="I40" s="13">
        <v>0.87729999999999997</v>
      </c>
      <c r="J40" s="13">
        <v>1.3246</v>
      </c>
      <c r="K40" s="13">
        <v>2.0831999999999999E-3</v>
      </c>
    </row>
    <row r="41" spans="1:11" x14ac:dyDescent="0.25">
      <c r="A41" s="14">
        <v>0.03</v>
      </c>
      <c r="B41" s="13">
        <v>3.8831000000000002</v>
      </c>
      <c r="C41" s="13">
        <v>1.6603E-2</v>
      </c>
      <c r="D41" s="13">
        <v>4.4496000000000002</v>
      </c>
      <c r="E41" s="13">
        <v>36.889000000000003</v>
      </c>
      <c r="F41" s="13">
        <v>8.4212000000000002E-3</v>
      </c>
      <c r="G41" s="13">
        <v>74.459999999999994</v>
      </c>
      <c r="H41" s="13">
        <v>3.569</v>
      </c>
      <c r="I41" s="13">
        <v>0.83806999999999998</v>
      </c>
      <c r="J41" s="13">
        <v>1.2947</v>
      </c>
      <c r="K41" s="13">
        <v>3.7422000000000002E-3</v>
      </c>
    </row>
    <row r="42" spans="1:11" x14ac:dyDescent="0.25">
      <c r="A42" s="14">
        <v>0.04</v>
      </c>
      <c r="B42" s="13">
        <v>3.0606</v>
      </c>
      <c r="C42" s="13">
        <v>2.4126999999999999E-2</v>
      </c>
      <c r="D42" s="13">
        <v>4.0438000000000001</v>
      </c>
      <c r="E42" s="13">
        <v>22.893000000000001</v>
      </c>
      <c r="F42" s="13">
        <v>1.2822E-2</v>
      </c>
      <c r="G42" s="13">
        <v>47.829000000000001</v>
      </c>
      <c r="H42" s="13">
        <v>3.0566</v>
      </c>
      <c r="I42" s="13">
        <v>0.80508999999999997</v>
      </c>
      <c r="J42" s="13">
        <v>1.2688999999999999</v>
      </c>
      <c r="K42" s="13">
        <v>5.5484999999999996E-3</v>
      </c>
    </row>
    <row r="43" spans="1:11" x14ac:dyDescent="0.25">
      <c r="A43" s="14">
        <v>0.05</v>
      </c>
      <c r="B43" s="13">
        <v>2.5139</v>
      </c>
      <c r="C43" s="13">
        <v>3.1932000000000002E-2</v>
      </c>
      <c r="D43" s="13">
        <v>3.7393999999999998</v>
      </c>
      <c r="E43" s="13">
        <v>15.615</v>
      </c>
      <c r="F43" s="13">
        <v>1.7585E-2</v>
      </c>
      <c r="G43" s="13">
        <v>33.584000000000003</v>
      </c>
      <c r="H43" s="13">
        <v>2.6829000000000001</v>
      </c>
      <c r="I43" s="13">
        <v>0.77647999999999995</v>
      </c>
      <c r="J43" s="13">
        <v>1.2462</v>
      </c>
      <c r="K43" s="13">
        <v>7.4305999999999999E-3</v>
      </c>
    </row>
    <row r="44" spans="1:11" x14ac:dyDescent="0.25">
      <c r="A44" s="14">
        <v>0.06</v>
      </c>
      <c r="B44" s="13">
        <v>2.1227999999999998</v>
      </c>
      <c r="C44" s="13">
        <v>3.9889000000000001E-2</v>
      </c>
      <c r="D44" s="13">
        <v>3.4979</v>
      </c>
      <c r="E44" s="13">
        <v>11.324999999999999</v>
      </c>
      <c r="F44" s="13">
        <v>2.2605E-2</v>
      </c>
      <c r="G44" s="13">
        <v>24.984000000000002</v>
      </c>
      <c r="H44" s="13">
        <v>2.395</v>
      </c>
      <c r="I44" s="13">
        <v>0.75114999999999998</v>
      </c>
      <c r="J44" s="13">
        <v>1.2257</v>
      </c>
      <c r="K44" s="13">
        <v>9.3469999999999994E-3</v>
      </c>
    </row>
    <row r="45" spans="1:11" x14ac:dyDescent="0.25">
      <c r="A45" s="14">
        <v>7.0000000000000007E-2</v>
      </c>
      <c r="B45" s="13">
        <v>1.8287</v>
      </c>
      <c r="C45" s="13">
        <v>4.7916E-2</v>
      </c>
      <c r="D45" s="13">
        <v>3.2988</v>
      </c>
      <c r="E45" s="13">
        <v>8.5772999999999993</v>
      </c>
      <c r="F45" s="13">
        <v>2.7812E-2</v>
      </c>
      <c r="G45" s="13">
        <v>19.356999999999999</v>
      </c>
      <c r="H45" s="13">
        <v>2.1648999999999998</v>
      </c>
      <c r="I45" s="13">
        <v>0.72838999999999998</v>
      </c>
      <c r="J45" s="13">
        <v>1.2070000000000001</v>
      </c>
      <c r="K45" s="13">
        <v>1.1272000000000001E-2</v>
      </c>
    </row>
    <row r="46" spans="1:11" x14ac:dyDescent="0.25">
      <c r="A46" s="14">
        <v>0.08</v>
      </c>
      <c r="B46" s="13">
        <v>1.5994999999999999</v>
      </c>
      <c r="C46" s="13">
        <v>5.5960000000000003E-2</v>
      </c>
      <c r="D46" s="13">
        <v>3.1303000000000001</v>
      </c>
      <c r="E46" s="13">
        <v>6.7096</v>
      </c>
      <c r="F46" s="13">
        <v>3.3154000000000003E-2</v>
      </c>
      <c r="G46" s="13">
        <v>15.459</v>
      </c>
      <c r="H46" s="13">
        <v>1.9759</v>
      </c>
      <c r="I46" s="13">
        <v>0.70772000000000002</v>
      </c>
      <c r="J46" s="13">
        <v>1.1897</v>
      </c>
      <c r="K46" s="13">
        <v>1.319E-2</v>
      </c>
    </row>
    <row r="47" spans="1:11" x14ac:dyDescent="0.25">
      <c r="A47" s="14">
        <v>0.09</v>
      </c>
      <c r="B47" s="13">
        <v>1.4158999999999999</v>
      </c>
      <c r="C47" s="13">
        <v>6.3986000000000001E-2</v>
      </c>
      <c r="D47" s="13">
        <v>2.9847999999999999</v>
      </c>
      <c r="E47" s="13">
        <v>5.3819999999999997</v>
      </c>
      <c r="F47" s="13">
        <v>3.8593000000000002E-2</v>
      </c>
      <c r="G47" s="13">
        <v>12.638</v>
      </c>
      <c r="H47" s="13">
        <v>1.8172999999999999</v>
      </c>
      <c r="I47" s="13">
        <v>0.68876999999999999</v>
      </c>
      <c r="J47" s="13">
        <v>1.1737</v>
      </c>
      <c r="K47" s="13">
        <v>1.5088000000000001E-2</v>
      </c>
    </row>
    <row r="48" spans="1:11" x14ac:dyDescent="0.25">
      <c r="A48" s="14">
        <v>0.1</v>
      </c>
      <c r="B48" s="13">
        <v>1.2658</v>
      </c>
      <c r="C48" s="13">
        <v>7.1967000000000003E-2</v>
      </c>
      <c r="D48" s="13">
        <v>2.8572000000000002</v>
      </c>
      <c r="E48" s="13">
        <v>4.4047000000000001</v>
      </c>
      <c r="F48" s="13">
        <v>4.4102000000000002E-2</v>
      </c>
      <c r="G48" s="13">
        <v>10.528</v>
      </c>
      <c r="H48" s="13">
        <v>1.6820999999999999</v>
      </c>
      <c r="I48" s="13">
        <v>0.67129000000000005</v>
      </c>
      <c r="J48" s="13">
        <v>1.1587000000000001</v>
      </c>
      <c r="K48" s="13">
        <v>1.6961E-2</v>
      </c>
    </row>
    <row r="49" spans="1:11" x14ac:dyDescent="0.25">
      <c r="A49" s="14">
        <v>0.2</v>
      </c>
      <c r="B49" s="13">
        <v>0.55972</v>
      </c>
      <c r="C49" s="13">
        <v>0.14716000000000001</v>
      </c>
      <c r="D49" s="13">
        <v>2.0804999999999998</v>
      </c>
      <c r="E49" s="13">
        <v>1.0879000000000001</v>
      </c>
      <c r="F49" s="13">
        <v>9.9741999999999997E-2</v>
      </c>
      <c r="G49" s="13">
        <v>2.9763999999999999</v>
      </c>
      <c r="H49" s="13">
        <v>0.95109999999999995</v>
      </c>
      <c r="I49" s="13">
        <v>0.54608000000000001</v>
      </c>
      <c r="J49" s="13">
        <v>1.0450999999999999</v>
      </c>
      <c r="K49" s="13">
        <v>3.3734E-2</v>
      </c>
    </row>
    <row r="50" spans="1:11" x14ac:dyDescent="0.25">
      <c r="A50" s="14">
        <v>0.3</v>
      </c>
      <c r="B50" s="13">
        <v>0.32385000000000003</v>
      </c>
      <c r="C50" s="13">
        <v>0.21273</v>
      </c>
      <c r="D50" s="13">
        <v>1.6803999999999999</v>
      </c>
      <c r="E50" s="13">
        <v>0.44711000000000001</v>
      </c>
      <c r="F50" s="13">
        <v>0.15245</v>
      </c>
      <c r="G50" s="13">
        <v>1.3479000000000001</v>
      </c>
      <c r="H50" s="13">
        <v>0.64607999999999999</v>
      </c>
      <c r="I50" s="13">
        <v>0.46795999999999999</v>
      </c>
      <c r="J50" s="13">
        <v>0.96743000000000001</v>
      </c>
      <c r="K50" s="13">
        <v>4.7043000000000001E-2</v>
      </c>
    </row>
    <row r="51" spans="1:11" x14ac:dyDescent="0.25">
      <c r="A51" s="14">
        <v>0.4</v>
      </c>
      <c r="B51" s="13">
        <v>0.21210000000000001</v>
      </c>
      <c r="C51" s="13">
        <v>0.26917999999999997</v>
      </c>
      <c r="D51" s="13">
        <v>1.4225000000000001</v>
      </c>
      <c r="E51" s="13">
        <v>0.22958999999999999</v>
      </c>
      <c r="F51" s="13">
        <v>0.20080000000000001</v>
      </c>
      <c r="G51" s="13">
        <v>0.74900999999999995</v>
      </c>
      <c r="H51" s="13">
        <v>0.47867999999999999</v>
      </c>
      <c r="I51" s="13">
        <v>0.41243999999999997</v>
      </c>
      <c r="J51" s="13">
        <v>0.90822999999999998</v>
      </c>
      <c r="K51" s="13">
        <v>5.7661999999999998E-2</v>
      </c>
    </row>
    <row r="52" spans="1:11" x14ac:dyDescent="0.25">
      <c r="A52" s="14">
        <v>0.5</v>
      </c>
      <c r="B52" s="13">
        <v>0.14946999999999999</v>
      </c>
      <c r="C52" s="13">
        <v>0.31980999999999998</v>
      </c>
      <c r="D52" s="13">
        <v>1.2378</v>
      </c>
      <c r="E52" s="13">
        <v>0.13394</v>
      </c>
      <c r="F52" s="13">
        <v>0.24487999999999999</v>
      </c>
      <c r="G52" s="13">
        <v>0.46768999999999999</v>
      </c>
      <c r="H52" s="13">
        <v>0.37362000000000001</v>
      </c>
      <c r="I52" s="13">
        <v>0.37019000000000002</v>
      </c>
      <c r="J52" s="13">
        <v>0.86045000000000005</v>
      </c>
      <c r="K52" s="13">
        <v>6.6275000000000001E-2</v>
      </c>
    </row>
    <row r="53" spans="1:11" x14ac:dyDescent="0.25">
      <c r="A53" s="14">
        <v>0.6</v>
      </c>
      <c r="B53" s="13">
        <v>0.11065</v>
      </c>
      <c r="C53" s="13">
        <v>0.36405999999999999</v>
      </c>
      <c r="D53" s="13">
        <v>1.0971</v>
      </c>
      <c r="E53" s="13">
        <v>8.4945000000000007E-2</v>
      </c>
      <c r="F53" s="13">
        <v>0.28510000000000002</v>
      </c>
      <c r="G53" s="13">
        <v>0.31509999999999999</v>
      </c>
      <c r="H53" s="13">
        <v>0.30207000000000001</v>
      </c>
      <c r="I53" s="13">
        <v>0.33661000000000002</v>
      </c>
      <c r="J53" s="13">
        <v>0.82050000000000001</v>
      </c>
      <c r="K53" s="13">
        <v>7.3373999999999995E-2</v>
      </c>
    </row>
    <row r="54" spans="1:11" x14ac:dyDescent="0.25">
      <c r="A54" s="14">
        <v>0.7</v>
      </c>
      <c r="B54" s="13">
        <v>8.4875000000000006E-2</v>
      </c>
      <c r="C54" s="13">
        <v>0.40351999999999999</v>
      </c>
      <c r="D54" s="13">
        <v>0.98533999999999999</v>
      </c>
      <c r="E54" s="13">
        <v>5.7165000000000001E-2</v>
      </c>
      <c r="F54" s="13">
        <v>0.32188</v>
      </c>
      <c r="G54" s="13">
        <v>0.22403000000000001</v>
      </c>
      <c r="H54" s="13">
        <v>0.25056</v>
      </c>
      <c r="I54" s="13">
        <v>0.30911</v>
      </c>
      <c r="J54" s="13">
        <v>0.78627000000000002</v>
      </c>
      <c r="K54" s="13">
        <v>7.9308000000000003E-2</v>
      </c>
    </row>
    <row r="55" spans="1:11" x14ac:dyDescent="0.25">
      <c r="A55" s="14">
        <v>0.8</v>
      </c>
      <c r="B55" s="13">
        <v>6.6890000000000005E-2</v>
      </c>
      <c r="C55" s="13">
        <v>0.43895000000000001</v>
      </c>
      <c r="D55" s="13">
        <v>0.89397000000000004</v>
      </c>
      <c r="E55" s="13">
        <v>4.0219999999999999E-2</v>
      </c>
      <c r="F55" s="13">
        <v>0.35561999999999999</v>
      </c>
      <c r="G55" s="13">
        <v>0.16582</v>
      </c>
      <c r="H55" s="13">
        <v>0.21193999999999999</v>
      </c>
      <c r="I55" s="13">
        <v>0.28606999999999999</v>
      </c>
      <c r="J55" s="13">
        <v>0.75641000000000003</v>
      </c>
      <c r="K55" s="13">
        <v>8.4325999999999998E-2</v>
      </c>
    </row>
    <row r="56" spans="1:11" x14ac:dyDescent="0.25">
      <c r="A56" s="14">
        <v>0.9</v>
      </c>
      <c r="B56" s="13">
        <v>5.3855E-2</v>
      </c>
      <c r="C56" s="13">
        <v>0.47094000000000003</v>
      </c>
      <c r="D56" s="13">
        <v>0.81757999999999997</v>
      </c>
      <c r="E56" s="13">
        <v>2.9295999999999999E-2</v>
      </c>
      <c r="F56" s="13">
        <v>0.38668000000000002</v>
      </c>
      <c r="G56" s="13">
        <v>0.12662999999999999</v>
      </c>
      <c r="H56" s="13">
        <v>0.18209</v>
      </c>
      <c r="I56" s="13">
        <v>0.26643</v>
      </c>
      <c r="J56" s="13">
        <v>0.72997999999999996</v>
      </c>
      <c r="K56" s="13">
        <v>8.8613999999999998E-2</v>
      </c>
    </row>
    <row r="57" spans="1:11" x14ac:dyDescent="0.25">
      <c r="A57" s="14">
        <v>1</v>
      </c>
      <c r="B57" s="13">
        <v>4.4119999999999999E-2</v>
      </c>
      <c r="C57" s="13">
        <v>0.5</v>
      </c>
      <c r="D57" s="13">
        <v>0.75256999999999996</v>
      </c>
      <c r="E57" s="13">
        <v>2.1943000000000001E-2</v>
      </c>
      <c r="F57" s="13">
        <v>0.41536000000000001</v>
      </c>
      <c r="G57" s="13">
        <v>9.9158999999999997E-2</v>
      </c>
      <c r="H57" s="13">
        <v>0.15842999999999999</v>
      </c>
      <c r="I57" s="13">
        <v>0.24945000000000001</v>
      </c>
      <c r="J57" s="13">
        <v>0.70633000000000001</v>
      </c>
      <c r="K57" s="13">
        <v>9.2311000000000004E-2</v>
      </c>
    </row>
    <row r="58" spans="1:11" x14ac:dyDescent="0.25">
      <c r="A58" s="14">
        <v>1.1000000000000001</v>
      </c>
      <c r="B58" s="13">
        <v>3.6671000000000002E-2</v>
      </c>
      <c r="C58" s="13">
        <v>0.52651000000000003</v>
      </c>
      <c r="D58" s="13">
        <v>0.69649000000000005</v>
      </c>
      <c r="E58" s="13">
        <v>1.6816999999999999E-2</v>
      </c>
      <c r="F58" s="13">
        <v>0.44191000000000003</v>
      </c>
      <c r="G58" s="13">
        <v>7.9261999999999999E-2</v>
      </c>
      <c r="H58" s="13">
        <v>0.13930000000000001</v>
      </c>
      <c r="I58" s="13">
        <v>0.2346</v>
      </c>
      <c r="J58" s="13">
        <v>0.68498000000000003</v>
      </c>
      <c r="K58" s="13">
        <v>9.5523999999999998E-2</v>
      </c>
    </row>
    <row r="59" spans="1:11" x14ac:dyDescent="0.25">
      <c r="A59" s="14">
        <v>1.2</v>
      </c>
      <c r="B59" s="13">
        <v>3.0853999999999999E-2</v>
      </c>
      <c r="C59" s="13">
        <v>0.55079</v>
      </c>
      <c r="D59" s="13">
        <v>0.64754</v>
      </c>
      <c r="E59" s="13">
        <v>1.3138E-2</v>
      </c>
      <c r="F59" s="13">
        <v>0.46656999999999998</v>
      </c>
      <c r="G59" s="13">
        <v>6.4459000000000002E-2</v>
      </c>
      <c r="H59" s="13">
        <v>0.12358</v>
      </c>
      <c r="I59" s="13">
        <v>0.22148000000000001</v>
      </c>
      <c r="J59" s="13">
        <v>0.66554999999999997</v>
      </c>
      <c r="K59" s="13">
        <v>9.8334000000000005E-2</v>
      </c>
    </row>
    <row r="60" spans="1:11" x14ac:dyDescent="0.25">
      <c r="A60" s="14">
        <v>1.3</v>
      </c>
      <c r="B60" s="13">
        <v>2.6232999999999999E-2</v>
      </c>
      <c r="C60" s="13">
        <v>0.57311999999999996</v>
      </c>
      <c r="D60" s="13">
        <v>0.60440000000000005</v>
      </c>
      <c r="E60" s="13">
        <v>1.0434000000000001E-2</v>
      </c>
      <c r="F60" s="13">
        <v>0.48952000000000001</v>
      </c>
      <c r="G60" s="13">
        <v>5.3192999999999997E-2</v>
      </c>
      <c r="H60" s="13">
        <v>0.11047999999999999</v>
      </c>
      <c r="I60" s="13">
        <v>0.20979</v>
      </c>
      <c r="J60" s="13">
        <v>0.64776</v>
      </c>
      <c r="K60" s="13">
        <v>0.10081</v>
      </c>
    </row>
    <row r="61" spans="1:11" x14ac:dyDescent="0.25">
      <c r="A61" s="14">
        <v>1.4</v>
      </c>
      <c r="B61" s="13">
        <v>2.2508E-2</v>
      </c>
      <c r="C61" s="13">
        <v>0.59370999999999996</v>
      </c>
      <c r="D61" s="13">
        <v>0.56606000000000001</v>
      </c>
      <c r="E61" s="13">
        <v>8.4043999999999994E-3</v>
      </c>
      <c r="F61" s="13">
        <v>0.51093999999999995</v>
      </c>
      <c r="G61" s="13">
        <v>4.4451999999999998E-2</v>
      </c>
      <c r="H61" s="13">
        <v>9.9430000000000004E-2</v>
      </c>
      <c r="I61" s="13">
        <v>0.19930999999999999</v>
      </c>
      <c r="J61" s="13">
        <v>0.63136999999999999</v>
      </c>
      <c r="K61" s="13">
        <v>0.10299999999999999</v>
      </c>
    </row>
    <row r="62" spans="1:11" x14ac:dyDescent="0.25">
      <c r="A62" s="14">
        <v>1.5</v>
      </c>
      <c r="B62" s="13">
        <v>1.9467999999999999E-2</v>
      </c>
      <c r="C62" s="13">
        <v>0.61277000000000004</v>
      </c>
      <c r="D62" s="13">
        <v>0.53174999999999994</v>
      </c>
      <c r="E62" s="13">
        <v>6.8536999999999999E-3</v>
      </c>
      <c r="F62" s="13">
        <v>0.53095999999999999</v>
      </c>
      <c r="G62" s="13">
        <v>3.7558000000000001E-2</v>
      </c>
      <c r="H62" s="13">
        <v>9.0010000000000007E-2</v>
      </c>
      <c r="I62" s="13">
        <v>0.18984999999999999</v>
      </c>
      <c r="J62" s="13">
        <v>0.61619999999999997</v>
      </c>
      <c r="K62" s="13">
        <v>0.10495</v>
      </c>
    </row>
    <row r="63" spans="1:11" x14ac:dyDescent="0.25">
      <c r="A63" s="14">
        <v>1.6</v>
      </c>
      <c r="B63" s="13">
        <v>1.6957E-2</v>
      </c>
      <c r="C63" s="13">
        <v>0.63046000000000002</v>
      </c>
      <c r="D63" s="13">
        <v>0.50085999999999997</v>
      </c>
      <c r="E63" s="13">
        <v>5.6500999999999999E-3</v>
      </c>
      <c r="F63" s="13">
        <v>0.54973000000000005</v>
      </c>
      <c r="G63" s="13">
        <v>3.2041E-2</v>
      </c>
      <c r="H63" s="13">
        <v>8.1906999999999994E-2</v>
      </c>
      <c r="I63" s="13">
        <v>0.18126999999999999</v>
      </c>
      <c r="J63" s="13">
        <v>0.60211000000000003</v>
      </c>
      <c r="K63" s="13">
        <v>0.10668999999999999</v>
      </c>
    </row>
    <row r="64" spans="1:11" x14ac:dyDescent="0.25">
      <c r="A64" s="14">
        <v>1.7</v>
      </c>
      <c r="B64" s="13">
        <v>1.4865E-2</v>
      </c>
      <c r="C64" s="13">
        <v>0.64690999999999999</v>
      </c>
      <c r="D64" s="13">
        <v>0.47288999999999998</v>
      </c>
      <c r="E64" s="13">
        <v>4.7029999999999997E-3</v>
      </c>
      <c r="F64" s="13">
        <v>0.56735000000000002</v>
      </c>
      <c r="G64" s="13">
        <v>2.7569E-2</v>
      </c>
      <c r="H64" s="13">
        <v>7.4880000000000002E-2</v>
      </c>
      <c r="I64" s="13">
        <v>0.17344000000000001</v>
      </c>
      <c r="J64" s="13">
        <v>0.58896000000000004</v>
      </c>
      <c r="K64" s="13">
        <v>0.10825</v>
      </c>
    </row>
    <row r="65" spans="1:11" x14ac:dyDescent="0.25">
      <c r="A65" s="14">
        <v>1.8</v>
      </c>
      <c r="B65" s="13">
        <v>1.3103999999999999E-2</v>
      </c>
      <c r="C65" s="13">
        <v>0.66225000000000001</v>
      </c>
      <c r="D65" s="13">
        <v>0.44744</v>
      </c>
      <c r="E65" s="13">
        <v>3.9487000000000003E-3</v>
      </c>
      <c r="F65" s="13">
        <v>0.58391999999999999</v>
      </c>
      <c r="G65" s="13">
        <v>2.3903000000000001E-2</v>
      </c>
      <c r="H65" s="13">
        <v>6.8741999999999998E-2</v>
      </c>
      <c r="I65" s="13">
        <v>0.16625999999999999</v>
      </c>
      <c r="J65" s="13">
        <v>0.57665</v>
      </c>
      <c r="K65" s="13">
        <v>0.10965999999999999</v>
      </c>
    </row>
    <row r="66" spans="1:11" x14ac:dyDescent="0.25">
      <c r="A66" s="14">
        <v>1.9</v>
      </c>
      <c r="B66" s="13">
        <v>1.1612000000000001E-2</v>
      </c>
      <c r="C66" s="13">
        <v>0.67659000000000002</v>
      </c>
      <c r="D66" s="13">
        <v>0.42419000000000001</v>
      </c>
      <c r="E66" s="13">
        <v>3.3411999999999999E-3</v>
      </c>
      <c r="F66" s="13">
        <v>0.59953000000000001</v>
      </c>
      <c r="G66" s="13">
        <v>2.0857000000000001E-2</v>
      </c>
      <c r="H66" s="13">
        <v>6.3344999999999999E-2</v>
      </c>
      <c r="I66" s="13">
        <v>0.15966</v>
      </c>
      <c r="J66" s="13">
        <v>0.56508999999999998</v>
      </c>
      <c r="K66" s="13">
        <v>0.11093</v>
      </c>
    </row>
    <row r="67" spans="1:11" x14ac:dyDescent="0.25">
      <c r="A67" s="14">
        <v>2</v>
      </c>
      <c r="B67" s="13">
        <v>1.0338E-2</v>
      </c>
      <c r="C67" s="13">
        <v>0.69001000000000001</v>
      </c>
      <c r="D67" s="13">
        <v>0.40287000000000001</v>
      </c>
      <c r="E67" s="13">
        <v>2.8471E-3</v>
      </c>
      <c r="F67" s="13">
        <v>0.61426000000000003</v>
      </c>
      <c r="G67" s="13">
        <v>1.8331E-2</v>
      </c>
      <c r="H67" s="13">
        <v>5.8574000000000001E-2</v>
      </c>
      <c r="I67" s="13">
        <v>0.15357000000000001</v>
      </c>
      <c r="J67" s="13">
        <v>0.55420999999999998</v>
      </c>
      <c r="K67" s="13">
        <v>0.11208</v>
      </c>
    </row>
    <row r="68" spans="1:11" x14ac:dyDescent="0.25">
      <c r="A68" s="14">
        <v>2.1</v>
      </c>
      <c r="B68" s="13">
        <v>9.2435E-3</v>
      </c>
      <c r="C68" s="13">
        <v>0.70259000000000005</v>
      </c>
      <c r="D68" s="13">
        <v>0.38324000000000003</v>
      </c>
      <c r="E68" s="13">
        <v>2.4417000000000002E-3</v>
      </c>
      <c r="F68" s="13">
        <v>0.62817999999999996</v>
      </c>
      <c r="G68" s="13">
        <v>1.6192999999999999E-2</v>
      </c>
      <c r="H68" s="13">
        <v>5.4331999999999998E-2</v>
      </c>
      <c r="I68" s="13">
        <v>0.14793000000000001</v>
      </c>
      <c r="J68" s="13">
        <v>0.54393000000000002</v>
      </c>
      <c r="K68" s="13">
        <v>0.11312999999999999</v>
      </c>
    </row>
    <row r="69" spans="1:11" x14ac:dyDescent="0.25">
      <c r="A69" s="14">
        <v>2.2000000000000002</v>
      </c>
      <c r="B69" s="13">
        <v>8.2971999999999994E-3</v>
      </c>
      <c r="C69" s="13">
        <v>0.71442000000000005</v>
      </c>
      <c r="D69" s="13">
        <v>0.36510999999999999</v>
      </c>
      <c r="E69" s="13">
        <v>2.1063000000000002E-3</v>
      </c>
      <c r="F69" s="13">
        <v>0.64134000000000002</v>
      </c>
      <c r="G69" s="13">
        <v>1.4378999999999999E-2</v>
      </c>
      <c r="H69" s="13">
        <v>5.0541999999999997E-2</v>
      </c>
      <c r="I69" s="13">
        <v>0.14269000000000001</v>
      </c>
      <c r="J69" s="13">
        <v>0.53420999999999996</v>
      </c>
      <c r="K69" s="13">
        <v>0.11409</v>
      </c>
    </row>
    <row r="70" spans="1:11" x14ac:dyDescent="0.25">
      <c r="A70" s="14">
        <v>2.2999999999999998</v>
      </c>
      <c r="B70" s="13">
        <v>7.4748999999999996E-3</v>
      </c>
      <c r="C70" s="13">
        <v>0.72555000000000003</v>
      </c>
      <c r="D70" s="13">
        <v>0.34832999999999997</v>
      </c>
      <c r="E70" s="13">
        <v>1.8268E-3</v>
      </c>
      <c r="F70" s="13">
        <v>0.65381999999999996</v>
      </c>
      <c r="G70" s="13">
        <v>1.2829E-2</v>
      </c>
      <c r="H70" s="13">
        <v>4.7142000000000003E-2</v>
      </c>
      <c r="I70" s="13">
        <v>0.13780999999999999</v>
      </c>
      <c r="J70" s="13">
        <v>0.52498999999999996</v>
      </c>
      <c r="K70" s="13">
        <v>0.11496000000000001</v>
      </c>
    </row>
    <row r="71" spans="1:11" x14ac:dyDescent="0.25">
      <c r="A71" s="14">
        <v>2.4</v>
      </c>
      <c r="B71" s="13">
        <v>6.7565999999999998E-3</v>
      </c>
      <c r="C71" s="13">
        <v>0.73604000000000003</v>
      </c>
      <c r="D71" s="13">
        <v>0.33273999999999998</v>
      </c>
      <c r="E71" s="13">
        <v>1.5922E-3</v>
      </c>
      <c r="F71" s="13">
        <v>0.66564999999999996</v>
      </c>
      <c r="G71" s="13">
        <v>1.1495E-2</v>
      </c>
      <c r="H71" s="13">
        <v>4.4079E-2</v>
      </c>
      <c r="I71" s="13">
        <v>0.13325000000000001</v>
      </c>
      <c r="J71" s="13">
        <v>0.51624000000000003</v>
      </c>
      <c r="K71" s="13">
        <v>0.11576</v>
      </c>
    </row>
    <row r="72" spans="1:11" x14ac:dyDescent="0.25">
      <c r="A72" s="14">
        <v>2.5</v>
      </c>
      <c r="B72" s="13">
        <v>6.1263999999999997E-3</v>
      </c>
      <c r="C72" s="13">
        <v>0.74595</v>
      </c>
      <c r="D72" s="13">
        <v>0.31823000000000001</v>
      </c>
      <c r="E72" s="13">
        <v>1.3942E-3</v>
      </c>
      <c r="F72" s="13">
        <v>0.67688000000000004</v>
      </c>
      <c r="G72" s="13">
        <v>1.0342E-2</v>
      </c>
      <c r="H72" s="13">
        <v>4.1308999999999998E-2</v>
      </c>
      <c r="I72" s="13">
        <v>0.12898000000000001</v>
      </c>
      <c r="J72" s="13">
        <v>0.50790999999999997</v>
      </c>
      <c r="K72" s="13">
        <v>0.11650000000000001</v>
      </c>
    </row>
    <row r="73" spans="1:11" x14ac:dyDescent="0.25">
      <c r="A73" s="14">
        <v>2.6</v>
      </c>
      <c r="B73" s="13">
        <v>5.5710000000000004E-3</v>
      </c>
      <c r="C73" s="13">
        <v>0.75529999999999997</v>
      </c>
      <c r="D73" s="13">
        <v>0.30470000000000003</v>
      </c>
      <c r="E73" s="13">
        <v>1.2260000000000001E-3</v>
      </c>
      <c r="F73" s="13">
        <v>0.68755999999999995</v>
      </c>
      <c r="G73" s="13">
        <v>9.3390999999999995E-3</v>
      </c>
      <c r="H73" s="13">
        <v>3.8795000000000003E-2</v>
      </c>
      <c r="I73" s="13">
        <v>0.12497999999999999</v>
      </c>
      <c r="J73" s="13">
        <v>0.49996000000000002</v>
      </c>
      <c r="K73" s="13">
        <v>0.11718000000000001</v>
      </c>
    </row>
    <row r="74" spans="1:11" x14ac:dyDescent="0.25">
      <c r="A74" s="14">
        <v>2.7</v>
      </c>
      <c r="B74" s="13">
        <v>5.0797000000000004E-3</v>
      </c>
      <c r="C74" s="13">
        <v>0.76415999999999995</v>
      </c>
      <c r="D74" s="13">
        <v>0.29204000000000002</v>
      </c>
      <c r="E74" s="13">
        <v>1.0824000000000001E-3</v>
      </c>
      <c r="F74" s="13">
        <v>0.69772000000000001</v>
      </c>
      <c r="G74" s="13">
        <v>8.4626000000000007E-3</v>
      </c>
      <c r="H74" s="13">
        <v>3.6505999999999997E-2</v>
      </c>
      <c r="I74" s="13">
        <v>0.12121999999999999</v>
      </c>
      <c r="J74" s="13">
        <v>0.49237999999999998</v>
      </c>
      <c r="K74" s="13">
        <v>0.1178</v>
      </c>
    </row>
    <row r="75" spans="1:11" x14ac:dyDescent="0.25">
      <c r="A75" s="14">
        <v>2.8</v>
      </c>
      <c r="B75" s="13">
        <v>4.6435000000000001E-3</v>
      </c>
      <c r="C75" s="13">
        <v>0.77254999999999996</v>
      </c>
      <c r="D75" s="13">
        <v>0.28017999999999998</v>
      </c>
      <c r="E75" s="13">
        <v>9.5909000000000001E-4</v>
      </c>
      <c r="F75" s="13">
        <v>0.70740000000000003</v>
      </c>
      <c r="G75" s="13">
        <v>7.6930999999999996E-3</v>
      </c>
      <c r="H75" s="13">
        <v>3.4416000000000002E-2</v>
      </c>
      <c r="I75" s="13">
        <v>0.11767</v>
      </c>
      <c r="J75" s="13">
        <v>0.48513000000000001</v>
      </c>
      <c r="K75" s="13">
        <v>0.11838</v>
      </c>
    </row>
    <row r="76" spans="1:11" x14ac:dyDescent="0.25">
      <c r="A76" s="14">
        <v>2.9</v>
      </c>
      <c r="B76" s="13">
        <v>4.2548000000000004E-3</v>
      </c>
      <c r="C76" s="13">
        <v>0.78051000000000004</v>
      </c>
      <c r="D76" s="13">
        <v>0.26905000000000001</v>
      </c>
      <c r="E76" s="13">
        <v>8.5282000000000001E-4</v>
      </c>
      <c r="F76" s="13">
        <v>0.71662999999999999</v>
      </c>
      <c r="G76" s="13">
        <v>7.0147999999999999E-3</v>
      </c>
      <c r="H76" s="13">
        <v>3.2502000000000003E-2</v>
      </c>
      <c r="I76" s="13">
        <v>0.11433</v>
      </c>
      <c r="J76" s="13">
        <v>0.47817999999999999</v>
      </c>
      <c r="K76" s="13">
        <v>0.11892</v>
      </c>
    </row>
    <row r="77" spans="1:11" x14ac:dyDescent="0.25">
      <c r="A77" s="14">
        <v>3</v>
      </c>
      <c r="B77" s="13">
        <v>3.9074000000000001E-3</v>
      </c>
      <c r="C77" s="13">
        <v>0.78807000000000005</v>
      </c>
      <c r="D77" s="13">
        <v>0.25858999999999999</v>
      </c>
      <c r="E77" s="13">
        <v>7.6077999999999996E-4</v>
      </c>
      <c r="F77" s="13">
        <v>0.72543999999999997</v>
      </c>
      <c r="G77" s="13">
        <v>6.4143000000000004E-3</v>
      </c>
      <c r="H77" s="13">
        <v>3.0744E-2</v>
      </c>
      <c r="I77" s="13">
        <v>0.11117</v>
      </c>
      <c r="J77" s="13">
        <v>0.47151999999999999</v>
      </c>
      <c r="K77" s="13">
        <v>0.11941</v>
      </c>
    </row>
    <row r="78" spans="1:11" x14ac:dyDescent="0.25">
      <c r="A78" s="14">
        <v>3.1</v>
      </c>
      <c r="B78" s="13">
        <v>3.5959E-3</v>
      </c>
      <c r="C78" s="13">
        <v>0.79525000000000001</v>
      </c>
      <c r="D78" s="13">
        <v>0.24873999999999999</v>
      </c>
      <c r="E78" s="13">
        <v>6.8075000000000004E-4</v>
      </c>
      <c r="F78" s="13">
        <v>0.73385</v>
      </c>
      <c r="G78" s="13">
        <v>5.8807E-3</v>
      </c>
      <c r="H78" s="13">
        <v>2.9127E-2</v>
      </c>
      <c r="I78" s="13">
        <v>0.10818</v>
      </c>
      <c r="J78" s="13">
        <v>0.46512999999999999</v>
      </c>
      <c r="K78" s="13">
        <v>0.11988</v>
      </c>
    </row>
    <row r="79" spans="1:11" x14ac:dyDescent="0.25">
      <c r="A79" s="14">
        <v>3.2</v>
      </c>
      <c r="B79" s="13">
        <v>3.3157999999999998E-3</v>
      </c>
      <c r="C79" s="13">
        <v>0.80208000000000002</v>
      </c>
      <c r="D79" s="13">
        <v>0.23945</v>
      </c>
      <c r="E79" s="13">
        <v>6.1089E-4</v>
      </c>
      <c r="F79" s="13">
        <v>0.74189000000000005</v>
      </c>
      <c r="G79" s="13">
        <v>5.4050000000000001E-3</v>
      </c>
      <c r="H79" s="13">
        <v>2.7633999999999999E-2</v>
      </c>
      <c r="I79" s="13">
        <v>0.10534</v>
      </c>
      <c r="J79" s="13">
        <v>0.45899000000000001</v>
      </c>
      <c r="K79" s="13">
        <v>0.1203</v>
      </c>
    </row>
    <row r="80" spans="1:11" x14ac:dyDescent="0.25">
      <c r="A80" s="14">
        <v>3.3</v>
      </c>
      <c r="B80" s="13">
        <v>3.0633000000000001E-3</v>
      </c>
      <c r="C80" s="13">
        <v>0.80859000000000003</v>
      </c>
      <c r="D80" s="13">
        <v>0.23068</v>
      </c>
      <c r="E80" s="13">
        <v>5.4969000000000003E-4</v>
      </c>
      <c r="F80" s="13">
        <v>0.74958000000000002</v>
      </c>
      <c r="G80" s="13">
        <v>4.9795000000000004E-3</v>
      </c>
      <c r="H80" s="13">
        <v>2.6254E-2</v>
      </c>
      <c r="I80" s="13">
        <v>0.10264</v>
      </c>
      <c r="J80" s="13">
        <v>0.45308999999999999</v>
      </c>
      <c r="K80" s="13">
        <v>0.1207</v>
      </c>
    </row>
    <row r="81" spans="1:11" x14ac:dyDescent="0.25">
      <c r="A81" s="14">
        <v>3.4</v>
      </c>
      <c r="B81" s="13">
        <v>2.8349999999999998E-3</v>
      </c>
      <c r="C81" s="13">
        <v>0.81479000000000001</v>
      </c>
      <c r="D81" s="13">
        <v>0.22237999999999999</v>
      </c>
      <c r="E81" s="13">
        <v>4.9589000000000002E-4</v>
      </c>
      <c r="F81" s="13">
        <v>0.75693999999999995</v>
      </c>
      <c r="G81" s="13">
        <v>4.5976000000000003E-3</v>
      </c>
      <c r="H81" s="13">
        <v>2.4975000000000001E-2</v>
      </c>
      <c r="I81" s="13">
        <v>0.10008</v>
      </c>
      <c r="J81" s="13">
        <v>0.44740000000000002</v>
      </c>
      <c r="K81" s="13">
        <v>0.12107999999999999</v>
      </c>
    </row>
    <row r="82" spans="1:11" x14ac:dyDescent="0.25">
      <c r="A82" s="14">
        <v>3.5</v>
      </c>
      <c r="B82" s="13">
        <v>2.6281999999999998E-3</v>
      </c>
      <c r="C82" s="13">
        <v>0.82071000000000005</v>
      </c>
      <c r="D82" s="13">
        <v>0.21453</v>
      </c>
      <c r="E82" s="13">
        <v>4.4843999999999998E-4</v>
      </c>
      <c r="F82" s="13">
        <v>0.76398999999999995</v>
      </c>
      <c r="G82" s="13">
        <v>4.254E-3</v>
      </c>
      <c r="H82" s="13">
        <v>2.3788E-2</v>
      </c>
      <c r="I82" s="13">
        <v>9.7645999999999997E-2</v>
      </c>
      <c r="J82" s="13">
        <v>0.44191999999999998</v>
      </c>
      <c r="K82" s="13">
        <v>0.12143</v>
      </c>
    </row>
    <row r="83" spans="1:11" x14ac:dyDescent="0.25">
      <c r="A83" s="14">
        <v>3.6</v>
      </c>
      <c r="B83" s="13">
        <v>2.4404000000000001E-3</v>
      </c>
      <c r="C83" s="13">
        <v>0.82635999999999998</v>
      </c>
      <c r="D83" s="13">
        <v>0.20707999999999999</v>
      </c>
      <c r="E83" s="13">
        <v>4.0646999999999998E-4</v>
      </c>
      <c r="F83" s="13">
        <v>0.77075000000000005</v>
      </c>
      <c r="G83" s="13">
        <v>3.9437999999999999E-3</v>
      </c>
      <c r="H83" s="13">
        <v>2.2683999999999999E-2</v>
      </c>
      <c r="I83" s="13">
        <v>9.5324000000000006E-2</v>
      </c>
      <c r="J83" s="13">
        <v>0.43663000000000002</v>
      </c>
      <c r="K83" s="13">
        <v>0.12175</v>
      </c>
    </row>
    <row r="84" spans="1:11" x14ac:dyDescent="0.25">
      <c r="A84" s="14">
        <v>3.7</v>
      </c>
      <c r="B84" s="13">
        <v>2.2694999999999998E-3</v>
      </c>
      <c r="C84" s="13">
        <v>0.83174999999999999</v>
      </c>
      <c r="D84" s="13">
        <v>0.20000999999999999</v>
      </c>
      <c r="E84" s="13">
        <v>3.6923000000000001E-4</v>
      </c>
      <c r="F84" s="13">
        <v>0.77724000000000004</v>
      </c>
      <c r="G84" s="13">
        <v>3.6632000000000001E-3</v>
      </c>
      <c r="H84" s="13">
        <v>2.1655000000000001E-2</v>
      </c>
      <c r="I84" s="13">
        <v>9.3106999999999995E-2</v>
      </c>
      <c r="J84" s="13">
        <v>0.43153000000000002</v>
      </c>
      <c r="K84" s="13">
        <v>0.12206</v>
      </c>
    </row>
    <row r="85" spans="1:11" x14ac:dyDescent="0.25">
      <c r="A85" s="14">
        <v>3.8</v>
      </c>
      <c r="B85" s="13">
        <v>2.1136000000000002E-3</v>
      </c>
      <c r="C85" s="13">
        <v>0.83691000000000004</v>
      </c>
      <c r="D85" s="13">
        <v>0.1933</v>
      </c>
      <c r="E85" s="13">
        <v>3.3609999999999998E-4</v>
      </c>
      <c r="F85" s="13">
        <v>0.78346000000000005</v>
      </c>
      <c r="G85" s="13">
        <v>3.4085999999999999E-3</v>
      </c>
      <c r="H85" s="13">
        <v>2.0695000000000002E-2</v>
      </c>
      <c r="I85" s="13">
        <v>9.0990000000000001E-2</v>
      </c>
      <c r="J85" s="13">
        <v>0.42659000000000002</v>
      </c>
      <c r="K85" s="13">
        <v>0.12234</v>
      </c>
    </row>
    <row r="86" spans="1:11" x14ac:dyDescent="0.25">
      <c r="A86" s="14">
        <v>3.9</v>
      </c>
      <c r="B86" s="13">
        <v>1.9712000000000002E-3</v>
      </c>
      <c r="C86" s="13">
        <v>0.84184999999999999</v>
      </c>
      <c r="D86" s="13">
        <v>0.18690999999999999</v>
      </c>
      <c r="E86" s="13">
        <v>3.0655999999999999E-4</v>
      </c>
      <c r="F86" s="13">
        <v>0.78944000000000003</v>
      </c>
      <c r="G86" s="13">
        <v>3.1771E-3</v>
      </c>
      <c r="H86" s="13">
        <v>1.9796999999999999E-2</v>
      </c>
      <c r="I86" s="13">
        <v>8.8966000000000003E-2</v>
      </c>
      <c r="J86" s="13">
        <v>0.42181999999999997</v>
      </c>
      <c r="K86" s="13">
        <v>0.12261</v>
      </c>
    </row>
    <row r="87" spans="1:11" x14ac:dyDescent="0.25">
      <c r="A87" s="14">
        <v>4</v>
      </c>
      <c r="B87" s="13">
        <v>1.8408000000000001E-3</v>
      </c>
      <c r="C87" s="13">
        <v>0.84658</v>
      </c>
      <c r="D87" s="13">
        <v>0.18082999999999999</v>
      </c>
      <c r="E87" s="13">
        <v>2.8013000000000002E-4</v>
      </c>
      <c r="F87" s="13">
        <v>0.79518</v>
      </c>
      <c r="G87" s="13">
        <v>2.9662E-3</v>
      </c>
      <c r="H87" s="13">
        <v>1.8956000000000001E-2</v>
      </c>
      <c r="I87" s="13">
        <v>8.7028999999999995E-2</v>
      </c>
      <c r="J87" s="13">
        <v>0.41720000000000002</v>
      </c>
      <c r="K87" s="13">
        <v>0.12286999999999999</v>
      </c>
    </row>
    <row r="88" spans="1:11" x14ac:dyDescent="0.25">
      <c r="A88" s="14">
        <v>4.0999999999999996</v>
      </c>
      <c r="B88" s="13">
        <v>1.7213E-3</v>
      </c>
      <c r="C88" s="13">
        <v>0.85111000000000003</v>
      </c>
      <c r="D88" s="13">
        <v>0.17504</v>
      </c>
      <c r="E88" s="13">
        <v>2.5645000000000003E-4</v>
      </c>
      <c r="F88" s="13">
        <v>0.80071000000000003</v>
      </c>
      <c r="G88" s="13">
        <v>2.7734999999999999E-3</v>
      </c>
      <c r="H88" s="13">
        <v>1.8168E-2</v>
      </c>
      <c r="I88" s="13">
        <v>8.5172999999999999E-2</v>
      </c>
      <c r="J88" s="13">
        <v>0.41272999999999999</v>
      </c>
      <c r="K88" s="13">
        <v>0.1231</v>
      </c>
    </row>
    <row r="89" spans="1:11" x14ac:dyDescent="0.25">
      <c r="A89" s="14">
        <v>4.2</v>
      </c>
      <c r="B89" s="13">
        <v>1.6114E-3</v>
      </c>
      <c r="C89" s="13">
        <v>0.85545000000000004</v>
      </c>
      <c r="D89" s="13">
        <v>0.16950999999999999</v>
      </c>
      <c r="E89" s="13">
        <v>2.3518000000000001E-4</v>
      </c>
      <c r="F89" s="13">
        <v>0.80601999999999996</v>
      </c>
      <c r="G89" s="13">
        <v>2.5972E-3</v>
      </c>
      <c r="H89" s="13">
        <v>1.7427999999999999E-2</v>
      </c>
      <c r="I89" s="13">
        <v>8.3393999999999996E-2</v>
      </c>
      <c r="J89" s="13">
        <v>0.40839999999999999</v>
      </c>
      <c r="K89" s="13">
        <v>0.12333</v>
      </c>
    </row>
    <row r="90" spans="1:11" x14ac:dyDescent="0.25">
      <c r="A90" s="14">
        <v>4.3</v>
      </c>
      <c r="B90" s="13">
        <v>1.5103E-3</v>
      </c>
      <c r="C90" s="13">
        <v>0.85962000000000005</v>
      </c>
      <c r="D90" s="13">
        <v>0.16424</v>
      </c>
      <c r="E90" s="13">
        <v>2.1602000000000001E-4</v>
      </c>
      <c r="F90" s="13">
        <v>0.81113999999999997</v>
      </c>
      <c r="G90" s="13">
        <v>2.4356E-3</v>
      </c>
      <c r="H90" s="13">
        <v>1.6733000000000001E-2</v>
      </c>
      <c r="I90" s="13">
        <v>8.1685999999999995E-2</v>
      </c>
      <c r="J90" s="13">
        <v>0.40418999999999999</v>
      </c>
      <c r="K90" s="13">
        <v>0.12354</v>
      </c>
    </row>
    <row r="91" spans="1:11" x14ac:dyDescent="0.25">
      <c r="A91" s="14">
        <v>4.4000000000000004</v>
      </c>
      <c r="B91" s="13">
        <v>1.4172E-3</v>
      </c>
      <c r="C91" s="13">
        <v>0.86362000000000005</v>
      </c>
      <c r="D91" s="13">
        <v>0.15920000000000001</v>
      </c>
      <c r="E91" s="13">
        <v>1.9874000000000001E-4</v>
      </c>
      <c r="F91" s="13">
        <v>0.81606000000000001</v>
      </c>
      <c r="G91" s="13">
        <v>2.2870999999999998E-3</v>
      </c>
      <c r="H91" s="13">
        <v>1.6077999999999999E-2</v>
      </c>
      <c r="I91" s="13">
        <v>8.0046000000000006E-2</v>
      </c>
      <c r="J91" s="13">
        <v>0.40011000000000002</v>
      </c>
      <c r="K91" s="13">
        <v>0.12374</v>
      </c>
    </row>
    <row r="92" spans="1:11" x14ac:dyDescent="0.25">
      <c r="A92" s="14">
        <v>4.5</v>
      </c>
      <c r="B92" s="13">
        <v>1.3312E-3</v>
      </c>
      <c r="C92" s="13">
        <v>0.86746000000000001</v>
      </c>
      <c r="D92" s="13">
        <v>0.15437999999999999</v>
      </c>
      <c r="E92" s="13">
        <v>1.8312E-4</v>
      </c>
      <c r="F92" s="13">
        <v>0.82081000000000004</v>
      </c>
      <c r="G92" s="13">
        <v>2.1503999999999998E-3</v>
      </c>
      <c r="H92" s="13">
        <v>1.5461000000000001E-2</v>
      </c>
      <c r="I92" s="13">
        <v>7.8468999999999997E-2</v>
      </c>
      <c r="J92" s="13">
        <v>0.39615</v>
      </c>
      <c r="K92" s="13">
        <v>0.12393</v>
      </c>
    </row>
    <row r="93" spans="1:11" x14ac:dyDescent="0.25">
      <c r="A93" s="14">
        <v>4.5999999999999996</v>
      </c>
      <c r="B93" s="13">
        <v>1.2518E-3</v>
      </c>
      <c r="C93" s="13">
        <v>0.87114999999999998</v>
      </c>
      <c r="D93" s="13">
        <v>0.14976999999999999</v>
      </c>
      <c r="E93" s="13">
        <v>1.6898E-4</v>
      </c>
      <c r="F93" s="13">
        <v>0.82538999999999996</v>
      </c>
      <c r="G93" s="13">
        <v>2.0244E-3</v>
      </c>
      <c r="H93" s="13">
        <v>1.4878000000000001E-2</v>
      </c>
      <c r="I93" s="13">
        <v>7.6952999999999994E-2</v>
      </c>
      <c r="J93" s="13">
        <v>0.39230999999999999</v>
      </c>
      <c r="K93" s="13">
        <v>0.1241</v>
      </c>
    </row>
    <row r="94" spans="1:11" x14ac:dyDescent="0.25">
      <c r="A94" s="14">
        <v>4.7</v>
      </c>
      <c r="B94" s="13">
        <v>1.1781999999999999E-3</v>
      </c>
      <c r="C94" s="13">
        <v>0.87468999999999997</v>
      </c>
      <c r="D94" s="13">
        <v>0.14535999999999999</v>
      </c>
      <c r="E94" s="13">
        <v>1.5614000000000001E-4</v>
      </c>
      <c r="F94" s="13">
        <v>0.82979999999999998</v>
      </c>
      <c r="G94" s="13">
        <v>1.9081E-3</v>
      </c>
      <c r="H94" s="13">
        <v>1.4328E-2</v>
      </c>
      <c r="I94" s="13">
        <v>7.5492000000000004E-2</v>
      </c>
      <c r="J94" s="13">
        <v>0.38857000000000003</v>
      </c>
      <c r="K94" s="13">
        <v>0.12427000000000001</v>
      </c>
    </row>
    <row r="95" spans="1:11" x14ac:dyDescent="0.25">
      <c r="A95" s="14">
        <v>4.8</v>
      </c>
      <c r="B95" s="13">
        <v>1.1100999999999999E-3</v>
      </c>
      <c r="C95" s="13">
        <v>0.87810999999999995</v>
      </c>
      <c r="D95" s="13">
        <v>0.14113000000000001</v>
      </c>
      <c r="E95" s="13">
        <v>1.4448E-4</v>
      </c>
      <c r="F95" s="13">
        <v>0.83406000000000002</v>
      </c>
      <c r="G95" s="13">
        <v>1.8005E-3</v>
      </c>
      <c r="H95" s="13">
        <v>1.3808000000000001E-2</v>
      </c>
      <c r="I95" s="13">
        <v>7.4085999999999999E-2</v>
      </c>
      <c r="J95" s="13">
        <v>0.38492999999999999</v>
      </c>
      <c r="K95" s="13">
        <v>0.12443</v>
      </c>
    </row>
    <row r="96" spans="1:11" x14ac:dyDescent="0.25">
      <c r="A96" s="14">
        <v>4.9000000000000004</v>
      </c>
      <c r="B96" s="13">
        <v>1.0468000000000001E-3</v>
      </c>
      <c r="C96" s="13">
        <v>0.88139000000000001</v>
      </c>
      <c r="D96" s="13">
        <v>0.13708000000000001</v>
      </c>
      <c r="E96" s="13">
        <v>1.3386E-4</v>
      </c>
      <c r="F96" s="13">
        <v>0.83816999999999997</v>
      </c>
      <c r="G96" s="13">
        <v>1.7007999999999999E-3</v>
      </c>
      <c r="H96" s="13">
        <v>1.3315E-2</v>
      </c>
      <c r="I96" s="13">
        <v>7.2730000000000003E-2</v>
      </c>
      <c r="J96" s="13">
        <v>0.38139000000000001</v>
      </c>
      <c r="K96" s="13">
        <v>0.12458</v>
      </c>
    </row>
    <row r="97" spans="1:11" x14ac:dyDescent="0.25">
      <c r="A97" s="14">
        <v>5</v>
      </c>
      <c r="B97" s="13">
        <v>9.8803999999999993E-4</v>
      </c>
      <c r="C97" s="13">
        <v>0.88454999999999995</v>
      </c>
      <c r="D97" s="13">
        <v>0.13319</v>
      </c>
      <c r="E97" s="13">
        <v>1.2417E-4</v>
      </c>
      <c r="F97" s="13">
        <v>0.84214</v>
      </c>
      <c r="G97" s="13">
        <v>1.6084000000000001E-3</v>
      </c>
      <c r="H97" s="13">
        <v>1.2848E-2</v>
      </c>
      <c r="I97" s="13">
        <v>7.1421999999999999E-2</v>
      </c>
      <c r="J97" s="13">
        <v>0.37795000000000001</v>
      </c>
      <c r="K97" s="13">
        <v>0.12472999999999999</v>
      </c>
    </row>
    <row r="98" spans="1:11" x14ac:dyDescent="0.25">
      <c r="A98" s="14">
        <v>6</v>
      </c>
      <c r="B98" s="13">
        <v>5.7877000000000004E-4</v>
      </c>
      <c r="C98" s="13">
        <v>0.91063000000000005</v>
      </c>
      <c r="D98" s="13">
        <v>0.10165</v>
      </c>
      <c r="E98" s="13">
        <v>6.2199999999999994E-5</v>
      </c>
      <c r="F98" s="13">
        <v>0.87531999999999999</v>
      </c>
      <c r="G98" s="13">
        <v>9.6743999999999997E-4</v>
      </c>
      <c r="H98" s="13">
        <v>9.2741000000000004E-3</v>
      </c>
      <c r="I98" s="13">
        <v>6.0505000000000003E-2</v>
      </c>
      <c r="J98" s="13">
        <v>0.34787000000000001</v>
      </c>
      <c r="K98" s="13">
        <v>0.12581999999999999</v>
      </c>
    </row>
    <row r="99" spans="1:11" x14ac:dyDescent="0.25">
      <c r="A99" s="14">
        <v>7</v>
      </c>
      <c r="B99" s="13">
        <v>3.6115000000000002E-4</v>
      </c>
      <c r="C99" s="13">
        <v>0.92927000000000004</v>
      </c>
      <c r="D99" s="13">
        <v>7.9640000000000002E-2</v>
      </c>
      <c r="E99" s="13">
        <v>3.4E-5</v>
      </c>
      <c r="F99" s="13">
        <v>0.89961999999999998</v>
      </c>
      <c r="G99" s="13">
        <v>6.2615000000000001E-4</v>
      </c>
      <c r="H99" s="13">
        <v>7.0028E-3</v>
      </c>
      <c r="I99" s="13">
        <v>5.2446E-2</v>
      </c>
      <c r="J99" s="13">
        <v>0.32386999999999999</v>
      </c>
      <c r="K99" s="13">
        <v>0.12651000000000001</v>
      </c>
    </row>
    <row r="100" spans="1:11" x14ac:dyDescent="0.25">
      <c r="A100" s="14">
        <v>8</v>
      </c>
      <c r="B100" s="13">
        <v>2.3646999999999999E-4</v>
      </c>
      <c r="C100" s="13">
        <v>0.94303999999999999</v>
      </c>
      <c r="D100" s="13">
        <v>6.368E-2</v>
      </c>
      <c r="E100" s="13">
        <v>1.9848E-5</v>
      </c>
      <c r="F100" s="13">
        <v>0.91793000000000002</v>
      </c>
      <c r="G100" s="13">
        <v>4.2800999999999999E-4</v>
      </c>
      <c r="H100" s="13">
        <v>5.4705999999999999E-3</v>
      </c>
      <c r="I100" s="13">
        <v>4.6255999999999999E-2</v>
      </c>
      <c r="J100" s="13">
        <v>0.30415999999999999</v>
      </c>
      <c r="K100" s="13">
        <v>0.12695999999999999</v>
      </c>
    </row>
    <row r="101" spans="1:11" x14ac:dyDescent="0.25">
      <c r="A101" s="14">
        <v>9</v>
      </c>
      <c r="B101" s="13">
        <v>1.6084000000000001E-4</v>
      </c>
      <c r="C101" s="13">
        <v>0.95345000000000002</v>
      </c>
      <c r="D101" s="13">
        <v>5.1758999999999999E-2</v>
      </c>
      <c r="E101" s="13">
        <v>1.22E-5</v>
      </c>
      <c r="F101" s="13">
        <v>0.93201999999999996</v>
      </c>
      <c r="G101" s="13">
        <v>3.0521999999999998E-4</v>
      </c>
      <c r="H101" s="13">
        <v>4.3888E-3</v>
      </c>
      <c r="I101" s="13">
        <v>4.1355999999999997E-2</v>
      </c>
      <c r="J101" s="13">
        <v>0.28760000000000002</v>
      </c>
      <c r="K101" s="13">
        <v>0.12726999999999999</v>
      </c>
    </row>
    <row r="102" spans="1:11" x14ac:dyDescent="0.25">
      <c r="A102" s="14">
        <v>10</v>
      </c>
      <c r="B102" s="13">
        <v>1.1283E-4</v>
      </c>
      <c r="C102" s="13">
        <v>0.96148999999999996</v>
      </c>
      <c r="D102" s="13">
        <v>4.2643E-2</v>
      </c>
      <c r="E102" s="13">
        <v>7.8165000000000005E-6</v>
      </c>
      <c r="F102" s="13">
        <v>0.94308000000000003</v>
      </c>
      <c r="G102" s="13">
        <v>2.2514E-4</v>
      </c>
      <c r="H102" s="13">
        <v>3.5971000000000002E-3</v>
      </c>
      <c r="I102" s="13">
        <v>3.7383E-2</v>
      </c>
      <c r="J102" s="13">
        <v>0.27343000000000001</v>
      </c>
      <c r="K102" s="13">
        <v>0.12748000000000001</v>
      </c>
    </row>
    <row r="103" spans="1:11" x14ac:dyDescent="0.25">
      <c r="A103" s="14">
        <v>11</v>
      </c>
      <c r="B103" s="13">
        <v>8.1205999999999995E-5</v>
      </c>
      <c r="C103" s="13">
        <v>0.96779999999999999</v>
      </c>
      <c r="D103" s="13">
        <v>3.5534999999999997E-2</v>
      </c>
      <c r="E103" s="13">
        <v>5.1827999999999997E-6</v>
      </c>
      <c r="F103" s="13">
        <v>0.95187999999999995</v>
      </c>
      <c r="G103" s="13">
        <v>1.7072999999999999E-4</v>
      </c>
      <c r="H103" s="13">
        <v>3.0006E-3</v>
      </c>
      <c r="I103" s="13">
        <v>3.4097000000000002E-2</v>
      </c>
      <c r="J103" s="13">
        <v>0.26113999999999998</v>
      </c>
      <c r="K103" s="13">
        <v>0.12764</v>
      </c>
    </row>
    <row r="104" spans="1:11" x14ac:dyDescent="0.25">
      <c r="A104" s="14">
        <v>12</v>
      </c>
      <c r="B104" s="13">
        <v>5.9731000000000001E-5</v>
      </c>
      <c r="C104" s="13">
        <v>0.97282999999999997</v>
      </c>
      <c r="D104" s="13">
        <v>2.9904E-2</v>
      </c>
      <c r="E104" s="13">
        <v>3.5371E-6</v>
      </c>
      <c r="F104" s="13">
        <v>0.95899000000000001</v>
      </c>
      <c r="G104" s="13">
        <v>1.3249E-4</v>
      </c>
      <c r="H104" s="13">
        <v>2.5401999999999998E-3</v>
      </c>
      <c r="I104" s="13">
        <v>3.1336000000000003E-2</v>
      </c>
      <c r="J104" s="13">
        <v>0.25034000000000001</v>
      </c>
      <c r="K104" s="13">
        <v>0.12776000000000001</v>
      </c>
    </row>
    <row r="105" spans="1:11" x14ac:dyDescent="0.25">
      <c r="A105" s="14">
        <v>13</v>
      </c>
      <c r="B105" s="13">
        <v>4.4761000000000001E-5</v>
      </c>
      <c r="C105" s="13">
        <v>0.97689000000000004</v>
      </c>
      <c r="D105" s="13">
        <v>2.5381000000000001E-2</v>
      </c>
      <c r="E105" s="13">
        <v>2.4741000000000002E-6</v>
      </c>
      <c r="F105" s="13">
        <v>0.96479000000000004</v>
      </c>
      <c r="G105" s="13">
        <v>1.0484000000000001E-4</v>
      </c>
      <c r="H105" s="13">
        <v>2.1775000000000002E-3</v>
      </c>
      <c r="I105" s="13">
        <v>2.8983999999999999E-2</v>
      </c>
      <c r="J105" s="13">
        <v>0.24077000000000001</v>
      </c>
      <c r="K105" s="13">
        <v>0.12784999999999999</v>
      </c>
    </row>
    <row r="106" spans="1:11" x14ac:dyDescent="0.25">
      <c r="A106" s="14">
        <v>14</v>
      </c>
      <c r="B106" s="13">
        <v>3.4091000000000003E-5</v>
      </c>
      <c r="C106" s="13">
        <v>0.98021000000000003</v>
      </c>
      <c r="D106" s="13">
        <v>2.1704000000000001E-2</v>
      </c>
      <c r="E106" s="13">
        <v>1.7678E-6</v>
      </c>
      <c r="F106" s="13">
        <v>0.96958</v>
      </c>
      <c r="G106" s="13">
        <v>8.4355000000000001E-5</v>
      </c>
      <c r="H106" s="13">
        <v>1.8867999999999999E-3</v>
      </c>
      <c r="I106" s="13">
        <v>2.6956999999999998E-2</v>
      </c>
      <c r="J106" s="13">
        <v>0.23219999999999999</v>
      </c>
      <c r="K106" s="13">
        <v>0.12791</v>
      </c>
    </row>
    <row r="107" spans="1:11" x14ac:dyDescent="0.25">
      <c r="A107" s="14">
        <v>15</v>
      </c>
      <c r="B107" s="13">
        <v>2.6336E-5</v>
      </c>
      <c r="C107" s="13">
        <v>0.98294000000000004</v>
      </c>
      <c r="D107" s="13">
        <v>1.8683999999999999E-2</v>
      </c>
      <c r="E107" s="13">
        <v>1.2867999999999999E-6</v>
      </c>
      <c r="F107" s="13">
        <v>0.97355999999999998</v>
      </c>
      <c r="G107" s="13">
        <v>6.8866000000000001E-5</v>
      </c>
      <c r="H107" s="13">
        <v>1.6504E-3</v>
      </c>
      <c r="I107" s="13">
        <v>2.5193E-2</v>
      </c>
      <c r="J107" s="13">
        <v>0.22447</v>
      </c>
      <c r="K107" s="13">
        <v>0.12795999999999999</v>
      </c>
    </row>
    <row r="108" spans="1:11" x14ac:dyDescent="0.25">
      <c r="A108" s="14">
        <v>20</v>
      </c>
      <c r="B108" s="13">
        <v>8.5458000000000004E-6</v>
      </c>
      <c r="C108" s="13">
        <v>0.99123000000000006</v>
      </c>
      <c r="D108" s="13">
        <v>9.5613999999999994E-3</v>
      </c>
      <c r="E108" s="13">
        <v>3.2585000000000002E-7</v>
      </c>
      <c r="F108" s="13">
        <v>0.98594000000000004</v>
      </c>
      <c r="G108" s="13">
        <v>2.9422000000000001E-5</v>
      </c>
      <c r="H108" s="13">
        <v>9.4016E-4</v>
      </c>
      <c r="I108" s="13">
        <v>1.9963000000000002E-2</v>
      </c>
      <c r="J108" s="13">
        <v>0.19475000000000001</v>
      </c>
      <c r="K108" s="13">
        <v>0.12809999999999999</v>
      </c>
    </row>
    <row r="109" spans="1:11" x14ac:dyDescent="0.25">
      <c r="A109" s="14">
        <v>25</v>
      </c>
      <c r="B109" s="13">
        <v>3.3701999999999999E-6</v>
      </c>
      <c r="C109" s="13">
        <v>0.99504999999999999</v>
      </c>
      <c r="D109" s="13">
        <v>5.3902999999999998E-3</v>
      </c>
      <c r="E109" s="13">
        <v>1.06E-7</v>
      </c>
      <c r="F109" s="13">
        <v>0.99153999999999998</v>
      </c>
      <c r="G109" s="13">
        <v>1.5153999999999999E-5</v>
      </c>
      <c r="H109" s="13">
        <v>6.0530000000000002E-4</v>
      </c>
      <c r="I109" s="13">
        <v>1.5191E-2</v>
      </c>
      <c r="J109" s="13">
        <v>0.17430000000000001</v>
      </c>
      <c r="K109" s="13">
        <v>0.12814999999999999</v>
      </c>
    </row>
    <row r="110" spans="1:11" x14ac:dyDescent="0.25">
      <c r="A110" s="14">
        <v>30</v>
      </c>
      <c r="B110" s="13">
        <v>1.5147000000000001E-6</v>
      </c>
      <c r="C110" s="13">
        <v>0.99700999999999995</v>
      </c>
      <c r="D110" s="13">
        <v>3.2510999999999998E-3</v>
      </c>
      <c r="E110" s="13">
        <v>4.0702000000000003E-8</v>
      </c>
      <c r="F110" s="13">
        <v>0.99497000000000002</v>
      </c>
      <c r="G110" s="13">
        <v>8.7973999999999998E-6</v>
      </c>
      <c r="H110" s="13">
        <v>4.2167000000000002E-4</v>
      </c>
      <c r="I110" s="13">
        <v>1.2664E-2</v>
      </c>
      <c r="J110" s="13">
        <v>0.15915000000000001</v>
      </c>
      <c r="K110" s="13">
        <v>0.12817000000000001</v>
      </c>
    </row>
    <row r="111" spans="1:11" x14ac:dyDescent="0.25">
      <c r="A111" s="14">
        <v>35</v>
      </c>
      <c r="B111" s="13">
        <v>7.4827999999999997E-7</v>
      </c>
      <c r="C111" s="13">
        <v>0.99809999999999999</v>
      </c>
      <c r="D111" s="13">
        <v>2.0622000000000001E-3</v>
      </c>
      <c r="E111" s="13">
        <v>1.7599999999999999E-8</v>
      </c>
      <c r="F111" s="13">
        <v>0.99675000000000002</v>
      </c>
      <c r="G111" s="13">
        <v>5.5500000000000002E-6</v>
      </c>
      <c r="H111" s="13">
        <v>3.1034999999999998E-4</v>
      </c>
      <c r="I111" s="13">
        <v>1.0855E-2</v>
      </c>
      <c r="J111" s="13">
        <v>0.14735000000000001</v>
      </c>
      <c r="K111" s="13">
        <v>0.12817999999999999</v>
      </c>
    </row>
    <row r="112" spans="1:11" x14ac:dyDescent="0.25">
      <c r="A112" s="14">
        <v>40</v>
      </c>
      <c r="B112" s="13">
        <v>3.9723999999999998E-7</v>
      </c>
      <c r="C112" s="13">
        <v>0.99875000000000003</v>
      </c>
      <c r="D112" s="13">
        <v>1.3607000000000001E-3</v>
      </c>
      <c r="E112" s="13">
        <v>8.3251000000000005E-9</v>
      </c>
      <c r="F112" s="13">
        <v>0.99782000000000004</v>
      </c>
      <c r="G112" s="13">
        <v>3.7220000000000001E-6</v>
      </c>
      <c r="H112" s="13">
        <v>2.3787E-4</v>
      </c>
      <c r="I112" s="13">
        <v>9.4969000000000008E-3</v>
      </c>
      <c r="J112" s="13">
        <v>0.13782</v>
      </c>
      <c r="K112" s="13">
        <v>0.12819</v>
      </c>
    </row>
    <row r="113" spans="1:12" x14ac:dyDescent="0.25">
      <c r="A113" s="14">
        <v>45</v>
      </c>
      <c r="B113" s="13">
        <v>2.2322000000000001E-7</v>
      </c>
      <c r="C113" s="13">
        <v>0.99914999999999998</v>
      </c>
      <c r="D113" s="13">
        <v>9.2685E-4</v>
      </c>
      <c r="E113" s="13">
        <v>4.2253000000000003E-9</v>
      </c>
      <c r="F113" s="13">
        <v>0.99848999999999999</v>
      </c>
      <c r="G113" s="13">
        <v>2.6158999999999998E-6</v>
      </c>
      <c r="H113" s="13">
        <v>1.8807000000000001E-4</v>
      </c>
      <c r="I113" s="13">
        <v>8.4393999999999997E-3</v>
      </c>
      <c r="J113" s="13">
        <v>0.12992000000000001</v>
      </c>
      <c r="K113" s="13">
        <v>0.12819</v>
      </c>
    </row>
    <row r="114" spans="1:12" x14ac:dyDescent="0.25">
      <c r="A114" s="14">
        <v>50</v>
      </c>
      <c r="B114" s="13">
        <v>1.3136999999999999E-7</v>
      </c>
      <c r="C114" s="13">
        <v>0.99939999999999996</v>
      </c>
      <c r="D114" s="13">
        <v>6.4820999999999998E-4</v>
      </c>
      <c r="E114" s="13">
        <v>2.2700999999999998E-9</v>
      </c>
      <c r="F114" s="13">
        <v>0.99892999999999998</v>
      </c>
      <c r="G114" s="13">
        <v>1.9078000000000002E-6</v>
      </c>
      <c r="H114" s="13">
        <v>1.5241000000000001E-4</v>
      </c>
      <c r="I114" s="13">
        <v>7.5928000000000002E-3</v>
      </c>
      <c r="J114" s="13">
        <v>0.12323000000000001</v>
      </c>
      <c r="K114" s="13">
        <v>0.12819</v>
      </c>
    </row>
    <row r="115" spans="1:12" x14ac:dyDescent="0.25">
      <c r="A115" s="14">
        <v>55</v>
      </c>
      <c r="B115" s="13">
        <v>8.0338000000000001E-8</v>
      </c>
      <c r="C115" s="13">
        <v>0.99956999999999996</v>
      </c>
      <c r="D115" s="13">
        <v>4.6355000000000002E-4</v>
      </c>
      <c r="E115" s="13">
        <v>1.2784000000000001E-9</v>
      </c>
      <c r="F115" s="13">
        <v>0.99922999999999995</v>
      </c>
      <c r="G115" s="13">
        <v>1.4337999999999999E-6</v>
      </c>
      <c r="H115" s="13">
        <v>1.2599E-4</v>
      </c>
      <c r="I115" s="13">
        <v>6.8999999999999999E-3</v>
      </c>
      <c r="J115" s="13">
        <v>0.11747</v>
      </c>
      <c r="K115" s="13">
        <v>0.12820000000000001</v>
      </c>
      <c r="L115" s="13"/>
    </row>
    <row r="116" spans="1:12" x14ac:dyDescent="0.25">
      <c r="A116" s="14">
        <v>60</v>
      </c>
      <c r="B116" s="13">
        <v>5.0751999999999997E-8</v>
      </c>
      <c r="C116" s="13">
        <v>0.99968999999999997</v>
      </c>
      <c r="D116" s="13">
        <v>3.3789999999999997E-4</v>
      </c>
      <c r="E116" s="13">
        <v>7.4903000000000005E-10</v>
      </c>
      <c r="F116" s="13">
        <v>0.99943000000000004</v>
      </c>
      <c r="G116" s="13">
        <v>1.1046E-6</v>
      </c>
      <c r="H116" s="13">
        <v>1.0589E-4</v>
      </c>
      <c r="I116" s="13">
        <v>6.3223999999999997E-3</v>
      </c>
      <c r="J116" s="13">
        <v>0.11244999999999999</v>
      </c>
      <c r="K116" s="13">
        <v>0.12820000000000001</v>
      </c>
    </row>
    <row r="117" spans="1:12" x14ac:dyDescent="0.25">
      <c r="A117" s="14">
        <v>80</v>
      </c>
      <c r="B117" s="13">
        <v>1.0331999999999999E-8</v>
      </c>
      <c r="C117" s="13">
        <v>0.99990000000000001</v>
      </c>
      <c r="D117" s="13">
        <v>1.1061E-4</v>
      </c>
      <c r="E117" s="13">
        <v>1.1888000000000001E-10</v>
      </c>
      <c r="F117" s="13">
        <v>0.99980999999999998</v>
      </c>
      <c r="G117" s="13">
        <v>4.6618000000000001E-7</v>
      </c>
      <c r="H117" s="13">
        <v>5.9586000000000002E-5</v>
      </c>
      <c r="I117" s="13">
        <v>4.7337999999999998E-3</v>
      </c>
      <c r="J117" s="13">
        <v>9.7300999999999999E-2</v>
      </c>
      <c r="K117" s="13">
        <v>0.12820000000000001</v>
      </c>
    </row>
    <row r="118" spans="1:12" x14ac:dyDescent="0.25">
      <c r="A118" s="14">
        <v>100</v>
      </c>
      <c r="B118" s="13">
        <v>2.7715000000000002E-9</v>
      </c>
      <c r="C118" s="13">
        <v>0.99995999999999996</v>
      </c>
      <c r="D118" s="13">
        <v>4.2957000000000002E-5</v>
      </c>
      <c r="E118" s="13">
        <v>2.6282E-11</v>
      </c>
      <c r="F118" s="13">
        <v>0.99992000000000003</v>
      </c>
      <c r="G118" s="13">
        <v>2.3871E-7</v>
      </c>
      <c r="H118" s="13">
        <v>3.8139000000000002E-5</v>
      </c>
      <c r="I118" s="13">
        <v>3.7802999999999999E-3</v>
      </c>
      <c r="J118" s="13">
        <v>8.6952000000000002E-2</v>
      </c>
      <c r="K118" s="13">
        <v>0.12820000000000001</v>
      </c>
    </row>
    <row r="119" spans="1:12" x14ac:dyDescent="0.25">
      <c r="A119" s="14">
        <v>120</v>
      </c>
      <c r="B119" s="13">
        <v>8.9437999999999997E-10</v>
      </c>
      <c r="C119" s="13">
        <v>0.99997999999999998</v>
      </c>
      <c r="D119" s="13">
        <v>1.8774999999999999E-5</v>
      </c>
      <c r="E119" s="13">
        <v>7.242E-12</v>
      </c>
      <c r="F119" s="13">
        <v>0.99997000000000003</v>
      </c>
      <c r="G119" s="13">
        <v>1.3815E-7</v>
      </c>
      <c r="H119" s="13">
        <v>2.6486999999999999E-5</v>
      </c>
      <c r="I119" s="13">
        <v>3.1446E-3</v>
      </c>
      <c r="J119" s="13">
        <v>7.9305E-2</v>
      </c>
      <c r="K119" s="13">
        <v>0.12820000000000001</v>
      </c>
    </row>
    <row r="120" spans="1:12" x14ac:dyDescent="0.25">
      <c r="A120" s="14">
        <v>140</v>
      </c>
      <c r="B120" s="13">
        <v>3.2991E-10</v>
      </c>
      <c r="C120" s="13">
        <v>0.99999000000000005</v>
      </c>
      <c r="D120" s="13">
        <v>8.9565999999999999E-6</v>
      </c>
      <c r="E120" s="13">
        <v>2.3372000000000002E-12</v>
      </c>
      <c r="F120" s="13">
        <v>0.99997999999999998</v>
      </c>
      <c r="G120" s="13">
        <v>8.6999999999999998E-8</v>
      </c>
      <c r="H120" s="13">
        <v>1.946E-5</v>
      </c>
      <c r="I120" s="13">
        <v>2.6906E-3</v>
      </c>
      <c r="J120" s="13">
        <v>7.3356000000000005E-2</v>
      </c>
      <c r="K120" s="13">
        <v>0.12820000000000001</v>
      </c>
    </row>
    <row r="121" spans="1:12" x14ac:dyDescent="0.25">
      <c r="A121" s="14">
        <v>160</v>
      </c>
      <c r="B121" s="13">
        <v>1.3473000000000001E-10</v>
      </c>
      <c r="C121" s="13">
        <v>1</v>
      </c>
      <c r="D121" s="13">
        <v>4.5724999999999998E-6</v>
      </c>
      <c r="E121" s="13">
        <v>8.5012000000000002E-13</v>
      </c>
      <c r="F121" s="13">
        <v>0.99999000000000005</v>
      </c>
      <c r="G121" s="13">
        <v>5.8284000000000001E-8</v>
      </c>
      <c r="H121" s="13">
        <v>1.4899000000000001E-5</v>
      </c>
      <c r="I121" s="13">
        <v>2.3500000000000001E-3</v>
      </c>
      <c r="J121" s="13">
        <v>6.8557000000000007E-2</v>
      </c>
      <c r="K121" s="13">
        <v>0.12820000000000001</v>
      </c>
    </row>
    <row r="122" spans="1:12" x14ac:dyDescent="0.25">
      <c r="A122" s="14">
        <v>180</v>
      </c>
      <c r="B122" s="13">
        <v>5.9631999999999996E-11</v>
      </c>
      <c r="C122" s="13">
        <v>1</v>
      </c>
      <c r="D122" s="13">
        <v>2.4650000000000001E-6</v>
      </c>
      <c r="E122" s="13">
        <v>3.3971000000000002E-13</v>
      </c>
      <c r="F122" s="13">
        <v>1</v>
      </c>
      <c r="G122" s="13">
        <v>4.0935000000000002E-8</v>
      </c>
      <c r="H122" s="13">
        <v>1.1772E-5</v>
      </c>
      <c r="I122" s="13">
        <v>2.0850999999999999E-3</v>
      </c>
      <c r="J122" s="13">
        <v>6.4577999999999997E-2</v>
      </c>
      <c r="K122" s="13">
        <v>0.12820000000000001</v>
      </c>
    </row>
    <row r="123" spans="1:12" x14ac:dyDescent="0.25">
      <c r="A123" s="14">
        <v>200</v>
      </c>
      <c r="B123" s="13">
        <v>2.8174999999999999E-11</v>
      </c>
      <c r="C123" s="13">
        <v>1</v>
      </c>
      <c r="D123" s="13">
        <v>1.3897E-6</v>
      </c>
      <c r="E123" s="13">
        <v>1.4648999999999999E-13</v>
      </c>
      <c r="F123" s="13">
        <v>1</v>
      </c>
      <c r="G123" s="13">
        <v>2.9841000000000002E-8</v>
      </c>
      <c r="H123" s="13">
        <v>9.5356000000000007E-6</v>
      </c>
      <c r="I123" s="13">
        <v>1.8732E-3</v>
      </c>
      <c r="J123" s="13">
        <v>6.1209E-2</v>
      </c>
      <c r="K123" s="13">
        <v>0.12820000000000001</v>
      </c>
    </row>
    <row r="124" spans="1:12" x14ac:dyDescent="0.25">
      <c r="A124" s="14">
        <v>220</v>
      </c>
      <c r="B124" s="13">
        <v>1.4055E-11</v>
      </c>
      <c r="C124" s="13">
        <v>1</v>
      </c>
      <c r="D124" s="13">
        <v>8.1355000000000003E-7</v>
      </c>
      <c r="E124" s="13">
        <v>6.7273000000000003E-14</v>
      </c>
      <c r="F124" s="13">
        <v>1</v>
      </c>
      <c r="G124" s="13">
        <v>2.2420000000000002E-8</v>
      </c>
      <c r="H124" s="13">
        <v>7.8807000000000006E-6</v>
      </c>
      <c r="I124" s="13">
        <v>1.6999000000000001E-3</v>
      </c>
      <c r="J124" s="13">
        <v>5.8306999999999998E-2</v>
      </c>
      <c r="K124" s="13">
        <v>0.12820000000000001</v>
      </c>
    </row>
    <row r="125" spans="1:12" x14ac:dyDescent="0.25">
      <c r="A125" s="14">
        <v>240</v>
      </c>
      <c r="B125" s="13">
        <v>7.3406999999999992E-12</v>
      </c>
      <c r="C125" s="13">
        <v>1</v>
      </c>
      <c r="D125" s="13">
        <v>4.9182000000000002E-7</v>
      </c>
      <c r="E125" s="13">
        <v>3.2579999999999999E-14</v>
      </c>
      <c r="F125" s="13">
        <v>1</v>
      </c>
      <c r="G125" s="13">
        <v>1.7269000000000001E-8</v>
      </c>
      <c r="H125" s="13">
        <v>6.6219000000000001E-6</v>
      </c>
      <c r="I125" s="13">
        <v>1.5554E-3</v>
      </c>
      <c r="J125" s="13">
        <v>5.5773999999999997E-2</v>
      </c>
      <c r="K125" s="13">
        <v>0.12820000000000001</v>
      </c>
    </row>
    <row r="126" spans="1:12" x14ac:dyDescent="0.25">
      <c r="A126" s="14">
        <v>260</v>
      </c>
      <c r="B126" s="13">
        <v>3.9880999999999999E-12</v>
      </c>
      <c r="C126" s="13">
        <v>1</v>
      </c>
      <c r="D126" s="13">
        <v>3.0572000000000001E-7</v>
      </c>
      <c r="E126" s="13">
        <v>1.6512E-14</v>
      </c>
      <c r="F126" s="13">
        <v>1</v>
      </c>
      <c r="G126" s="13">
        <v>1.3583E-8</v>
      </c>
      <c r="H126" s="13">
        <v>5.6424000000000004E-6</v>
      </c>
      <c r="I126" s="13">
        <v>1.4331000000000001E-3</v>
      </c>
      <c r="J126" s="13">
        <v>5.3538000000000002E-2</v>
      </c>
      <c r="K126" s="13">
        <v>0.12820000000000001</v>
      </c>
    </row>
    <row r="127" spans="1:12" x14ac:dyDescent="0.25">
      <c r="A127" s="13">
        <v>9.9999999999999997E+98</v>
      </c>
      <c r="B127" s="13">
        <v>3.9880999999999999E-12</v>
      </c>
      <c r="C127" s="13">
        <v>1</v>
      </c>
      <c r="D127" s="13">
        <v>3.0572000000000001E-7</v>
      </c>
      <c r="E127" s="13">
        <v>0</v>
      </c>
      <c r="F127" s="13">
        <v>1</v>
      </c>
      <c r="G127" s="13">
        <v>1.3583E-8</v>
      </c>
      <c r="H127" s="13">
        <v>5.6424000000000004E-6</v>
      </c>
      <c r="I127" s="13">
        <v>1.4331000000000001E-3</v>
      </c>
      <c r="J127" s="13">
        <v>5.3538000000000002E-2</v>
      </c>
      <c r="K127" s="13">
        <v>0.12820000000000001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D00108154DBF84A9957198D40B40155" ma:contentTypeVersion="13" ma:contentTypeDescription="Create a new document." ma:contentTypeScope="" ma:versionID="4ba335fbef822dadca206cd1b92086de">
  <xsd:schema xmlns:xsd="http://www.w3.org/2001/XMLSchema" xmlns:xs="http://www.w3.org/2001/XMLSchema" xmlns:p="http://schemas.microsoft.com/office/2006/metadata/properties" xmlns:ns3="88f8ed94-7fb0-4b4c-b18c-6b35aef8c71e" xmlns:ns4="5affea6d-392a-4ef4-ac0b-e5e9669ff228" targetNamespace="http://schemas.microsoft.com/office/2006/metadata/properties" ma:root="true" ma:fieldsID="0cd7294525b2789f7824071f0f49b1a4" ns3:_="" ns4:_="">
    <xsd:import namespace="88f8ed94-7fb0-4b4c-b18c-6b35aef8c71e"/>
    <xsd:import namespace="5affea6d-392a-4ef4-ac0b-e5e9669ff22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ServiceLocation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8f8ed94-7fb0-4b4c-b18c-6b35aef8c71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ffea6d-392a-4ef4-ac0b-e5e9669ff228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D5622C8-AC5E-48B4-99BA-46BD9ED38445}">
  <ds:schemaRefs>
    <ds:schemaRef ds:uri="http://purl.org/dc/terms/"/>
    <ds:schemaRef ds:uri="88f8ed94-7fb0-4b4c-b18c-6b35aef8c71e"/>
    <ds:schemaRef ds:uri="http://schemas.microsoft.com/office/2006/documentManagement/types"/>
    <ds:schemaRef ds:uri="http://schemas.microsoft.com/office/2006/metadata/properties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5affea6d-392a-4ef4-ac0b-e5e9669ff228"/>
    <ds:schemaRef ds:uri="http://www.w3.org/XML/1998/namespace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F2A5CD0B-ECC6-49BB-9DCC-1D9CA05E75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8f8ed94-7fb0-4b4c-b18c-6b35aef8c71e"/>
    <ds:schemaRef ds:uri="5affea6d-392a-4ef4-ac0b-e5e9669ff22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338CBE2-BAB7-4297-A6E5-6FE63A01E25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67</vt:i4>
      </vt:variant>
    </vt:vector>
  </HeadingPairs>
  <TitlesOfParts>
    <vt:vector size="70" baseType="lpstr">
      <vt:lpstr>Constants</vt:lpstr>
      <vt:lpstr>Andromeda</vt:lpstr>
      <vt:lpstr>De Vaucouleurs Deprojection</vt:lpstr>
      <vt:lpstr>Age</vt:lpstr>
      <vt:lpstr>BaryonDensity</vt:lpstr>
      <vt:lpstr>BoltzmannConstant</vt:lpstr>
      <vt:lpstr>Andromeda!BulgeMass</vt:lpstr>
      <vt:lpstr>CMBTemperature</vt:lpstr>
      <vt:lpstr>Curvature</vt:lpstr>
      <vt:lpstr>Deprojection</vt:lpstr>
      <vt:lpstr>Andromeda!DiskMass</vt:lpstr>
      <vt:lpstr>Andromeda!DiskScaleLengthPc</vt:lpstr>
      <vt:lpstr>ElectronMass</vt:lpstr>
      <vt:lpstr>Gpc</vt:lpstr>
      <vt:lpstr>GravitationalConstant</vt:lpstr>
      <vt:lpstr>Gyr</vt:lpstr>
      <vt:lpstr>Andromeda!HaloMass</vt:lpstr>
      <vt:lpstr>HeliumAbundance</vt:lpstr>
      <vt:lpstr>HeliumMass</vt:lpstr>
      <vt:lpstr>HubbleConstant</vt:lpstr>
      <vt:lpstr>HubbleConstantCMB</vt:lpstr>
      <vt:lpstr>HubbleConstantSNe</vt:lpstr>
      <vt:lpstr>HydrogenAbundance</vt:lpstr>
      <vt:lpstr>HydrogenMass</vt:lpstr>
      <vt:lpstr>km</vt:lpstr>
      <vt:lpstr>kpc</vt:lpstr>
      <vt:lpstr>kyr</vt:lpstr>
      <vt:lpstr>LCDMAge</vt:lpstr>
      <vt:lpstr>Andromeda!LCDMBulgeEffectiveRadius</vt:lpstr>
      <vt:lpstr>Andromeda!LCDMDiskSurfaceDensity</vt:lpstr>
      <vt:lpstr>Andromeda!LCDMHaloRepresentativeDensity</vt:lpstr>
      <vt:lpstr>Andromeda!LCDMHaloScaleLengthPc</vt:lpstr>
      <vt:lpstr>Andromeda!LCDMModelBER</vt:lpstr>
      <vt:lpstr>Andromeda!LCDMModelBTM</vt:lpstr>
      <vt:lpstr>Andromeda!LCDMModelChiSquare</vt:lpstr>
      <vt:lpstr>Andromeda!LCDMModelDSR</vt:lpstr>
      <vt:lpstr>Andromeda!LCDMModelDTM</vt:lpstr>
      <vt:lpstr>Andromeda!LCDMModelHSR</vt:lpstr>
      <vt:lpstr>Andromeda!LCDMModelHTM</vt:lpstr>
      <vt:lpstr>LCDMRedshift</vt:lpstr>
      <vt:lpstr>Andromeda!LCDMScaleLength</vt:lpstr>
      <vt:lpstr>Andromeda!LCDMTotalBulgeMass</vt:lpstr>
      <vt:lpstr>Andromeda!MassToLuminosity</vt:lpstr>
      <vt:lpstr>Andromeda!ModelVelocity</vt:lpstr>
      <vt:lpstr>Mpc</vt:lpstr>
      <vt:lpstr>Myr</vt:lpstr>
      <vt:lpstr>Andromeda!ObservedVelocity</vt:lpstr>
      <vt:lpstr>pc</vt:lpstr>
      <vt:lpstr>PlanckAngularScale</vt:lpstr>
      <vt:lpstr>PlanckConstant</vt:lpstr>
      <vt:lpstr>ProtonMass</vt:lpstr>
      <vt:lpstr>Andromeda!QEHModelChiSquare</vt:lpstr>
      <vt:lpstr>Andromeda!QESBulgeEffectiveRadius</vt:lpstr>
      <vt:lpstr>Andromeda!QESDiskScaleLength</vt:lpstr>
      <vt:lpstr>Andromeda!QESDiskSurfaceDensity</vt:lpstr>
      <vt:lpstr>Andromeda!QESTotalBulgeMass</vt:lpstr>
      <vt:lpstr>RadiationDensityConstant</vt:lpstr>
      <vt:lpstr>Andromeda!RadiusKm</vt:lpstr>
      <vt:lpstr>Andromeda!RadiusKpc</vt:lpstr>
      <vt:lpstr>Andromeda!RadiusPc</vt:lpstr>
      <vt:lpstr>ReducedPlanckConstant</vt:lpstr>
      <vt:lpstr>SecondsPerYear</vt:lpstr>
      <vt:lpstr>SolarLuminosity</vt:lpstr>
      <vt:lpstr>SolarMass</vt:lpstr>
      <vt:lpstr>StefanBoltzmannConstant</vt:lpstr>
      <vt:lpstr>Andromeda!TotalMass</vt:lpstr>
      <vt:lpstr>UniverseAcceleration</vt:lpstr>
      <vt:lpstr>Andromeda!VelocityError</vt:lpstr>
      <vt:lpstr>VelocityOfLight</vt:lpstr>
      <vt:lpstr>Zeta3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Donald Roy Airey</dc:creator>
  <cp:lastModifiedBy>Donald Airey</cp:lastModifiedBy>
  <cp:lastPrinted>2015-12-21T16:04:41Z</cp:lastPrinted>
  <dcterms:created xsi:type="dcterms:W3CDTF">2013-09-02T02:29:31Z</dcterms:created>
  <dcterms:modified xsi:type="dcterms:W3CDTF">2020-08-02T15:13:59Z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0x0101009D00108154DBF84A9957198D40B40155</vt:lpwstr>
  </property>
</Properties>
</file>