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naldAirey\source\repos\quadratically-expanding-space\Models\"/>
    </mc:Choice>
  </mc:AlternateContent>
  <xr:revisionPtr revIDLastSave="0" documentId="13_ncr:1_{831685C8-4CF8-4A72-8F4F-3886FEE2E335}" xr6:coauthVersionLast="47" xr6:coauthVersionMax="47" xr10:uidLastSave="{00000000-0000-0000-0000-000000000000}"/>
  <bookViews>
    <workbookView xWindow="27165" yWindow="1815" windowWidth="23940" windowHeight="18795" activeTab="1" xr2:uid="{00000000-000D-0000-FFFF-FFFF00000000}"/>
  </bookViews>
  <sheets>
    <sheet name="Constants" sheetId="1" r:id="rId1"/>
    <sheet name="SNe Ia Data" sheetId="3" r:id="rId2"/>
    <sheet name="SNe Ia Model" sheetId="14" r:id="rId3"/>
    <sheet name="Recombination" sheetId="224" r:id="rId4"/>
    <sheet name="Geometry" sheetId="111" r:id="rId5"/>
    <sheet name="Rotation Curves" sheetId="220" r:id="rId6"/>
    <sheet name="BTFR Data" sheetId="115" r:id="rId7"/>
  </sheets>
  <externalReferences>
    <externalReference r:id="rId8"/>
  </externalReferences>
  <definedNames>
    <definedName name="accel">#REF!</definedName>
    <definedName name="Age">Constants!$B$27</definedName>
    <definedName name="AgeOfCMB" localSheetId="4">Geometry!$B$7</definedName>
    <definedName name="AngularScale" localSheetId="4">Geometry!$B$8</definedName>
    <definedName name="BaryonDensity">Constants!$B$29</definedName>
    <definedName name="BoltzmannConstant">Constants!$B$15</definedName>
    <definedName name="BulgeMass" localSheetId="5">'Rotation Curves'!$C:$C</definedName>
    <definedName name="CMBTemperature">Constants!$B$13</definedName>
    <definedName name="Color" localSheetId="1">'SNe Ia Data'!#REF!</definedName>
    <definedName name="ColorError" localSheetId="1">'SNe Ia Data'!#REF!</definedName>
    <definedName name="ConstantOfIntegration">[1]Constants!$B$27</definedName>
    <definedName name="ConversionFactor">Constants!#REF!</definedName>
    <definedName name="CoreMass" localSheetId="5">'Rotation Curves'!$B$3</definedName>
    <definedName name="CoreRadius" localSheetId="5">'Rotation Curves'!$B$2</definedName>
    <definedName name="CriticalDensity">Constants!#REF!</definedName>
    <definedName name="Curvature" localSheetId="4">Geometry!#REF!</definedName>
    <definedName name="Density" localSheetId="5">'Rotation Curves'!$B$4</definedName>
    <definedName name="Deprojection">#REF!</definedName>
    <definedName name="DiskMass" localSheetId="5">'Rotation Curves'!#REF!</definedName>
    <definedName name="DiskScaleLengthPc" localSheetId="5">'Rotation Curves'!$C$112</definedName>
    <definedName name="DistanceSurfaceLastScattering" localSheetId="4">Geometry!$B$6</definedName>
    <definedName name="ElectronMass">Constants!$B$34</definedName>
    <definedName name="errorMass">'BTFR Data'!$M:$M</definedName>
    <definedName name="Gly">Constants!$B$12</definedName>
    <definedName name="Gpc">Constants!$B$5</definedName>
    <definedName name="GravitationalConstant">Constants!$B$14</definedName>
    <definedName name="Gyr">Constants!$B$9</definedName>
    <definedName name="HaloMass" localSheetId="5">'Rotation Curves'!#REF!</definedName>
    <definedName name="HeliumAbundance">Constants!$B$39</definedName>
    <definedName name="HeliumMass">Constants!$B$37</definedName>
    <definedName name="HubbleConstant">Constants!$B$22</definedName>
    <definedName name="HubbleConstantCMB">Constants!$B$20</definedName>
    <definedName name="HubbleConstantSNe">Constants!$B$21</definedName>
    <definedName name="HydrogenAbundance">Constants!$B$38</definedName>
    <definedName name="HydrogenMass">Constants!$B$36</definedName>
    <definedName name="InitialTangentVelocity">Constants!$B$28</definedName>
    <definedName name="km">Constants!$B$1</definedName>
    <definedName name="kpc">Constants!$B$3</definedName>
    <definedName name="kyr">Constants!$B$7</definedName>
    <definedName name="LCDMAge">Constants!$B$25</definedName>
    <definedName name="LCDMBulgeEffectiveRadius" localSheetId="5">'Rotation Curves'!$C$110</definedName>
    <definedName name="LCDMDiskSurfaceDensity" localSheetId="5">'Rotation Curves'!$B$117</definedName>
    <definedName name="LCDMHaloRepresentativeDensity" localSheetId="5">'Rotation Curves'!$B$118</definedName>
    <definedName name="LCDMHaloScaleLengthPc" localSheetId="5">'Rotation Curves'!$C$114</definedName>
    <definedName name="LCDMModelBER" localSheetId="5">'Rotation Curves'!$B$110</definedName>
    <definedName name="LCDMModelBTM" localSheetId="5">'Rotation Curves'!$B$111</definedName>
    <definedName name="LCDMModelChiSquare" localSheetId="5">'Rotation Curves'!$H$219</definedName>
    <definedName name="LCDMModelDSR" localSheetId="5">'Rotation Curves'!$B$112</definedName>
    <definedName name="LCDMModelDTM" localSheetId="5">'Rotation Curves'!$B$113</definedName>
    <definedName name="LCDMModelHSR" localSheetId="5">'Rotation Curves'!$B$114</definedName>
    <definedName name="LCDMModelHTM" localSheetId="5">'Rotation Curves'!$B$115</definedName>
    <definedName name="LCDMRedshift">Constants!$B$24</definedName>
    <definedName name="LCDMScaleLength" localSheetId="5">'Rotation Curves'!$C$112</definedName>
    <definedName name="LCDMTotalBulgeMass" localSheetId="5">'Rotation Curves'!$C$111</definedName>
    <definedName name="LightTravelDistance" localSheetId="4">Geometry!$B:$B</definedName>
    <definedName name="LightYear">Constants!$B$11</definedName>
    <definedName name="Mag">'SNe Ia Data'!$A$7</definedName>
    <definedName name="MassToLuminosity" localSheetId="5">'Rotation Curves'!#REF!</definedName>
    <definedName name="Mb" localSheetId="1">'SNe Ia Data'!$B$3</definedName>
    <definedName name="MeanObservedDistanceModuli" localSheetId="1">'SNe Ia Data'!#REF!</definedName>
    <definedName name="MeanObservedLuminousDistance">'SNe Ia Data'!#REF!</definedName>
    <definedName name="ModelVelocity" localSheetId="5">'Rotation Curves'!$G:$G</definedName>
    <definedName name="Mpc">Constants!$B$4</definedName>
    <definedName name="Myr">Constants!$B$8</definedName>
    <definedName name="ObservedDistanceModuli">'SNe Ia Data'!$E:$E</definedName>
    <definedName name="ObservedLuminousDistance">'SNe Ia Data'!$F:$F</definedName>
    <definedName name="observedMass">'BTFR Data'!$K:$K</definedName>
    <definedName name="ObservedVelocity" localSheetId="5">'Rotation Curves'!$E:$E</definedName>
    <definedName name="ObservedVelocityM">#REF!</definedName>
    <definedName name="pc">Constants!$B$2</definedName>
    <definedName name="PeakMagnitude" localSheetId="1">'SNe Ia Data'!#REF!</definedName>
    <definedName name="PeakMagnitudeError" localSheetId="1">'SNe Ia Data'!#REF!</definedName>
    <definedName name="PlanckAngularScale">Constants!$B$23</definedName>
    <definedName name="PlanckConstant">Constants!$B$16</definedName>
    <definedName name="predictedMass">'BTFR Data'!$L:$L</definedName>
    <definedName name="ProtonMass">Constants!$B$35</definedName>
    <definedName name="QEHModelChiSquare" localSheetId="5">'Rotation Curves'!$H$107</definedName>
    <definedName name="QESDiskSurfaceDensity" localSheetId="5">'Rotation Curves'!$B$5</definedName>
    <definedName name="QESLuminousDistance">'SNe Ia Data'!$G:$G</definedName>
    <definedName name="QESRedShift" localSheetId="4">Geometry!$B$3</definedName>
    <definedName name="RadiationDensityConstant">Constants!$B$19</definedName>
    <definedName name="RadiusKm" localSheetId="5">'Rotation Curves'!$B:$B</definedName>
    <definedName name="RadiusKpc" localSheetId="5">'Rotation Curves'!$A:$A</definedName>
    <definedName name="RadiusOfCurvature" localSheetId="4">Geometry!$B$5</definedName>
    <definedName name="RadiusPc" localSheetId="5">'Rotation Curves'!#REF!</definedName>
    <definedName name="RedShift" localSheetId="1">'SNe Ia Data'!$B:$B</definedName>
    <definedName name="RedShift">#REF!</definedName>
    <definedName name="ReducedPlanckConstant">Constants!$B$17</definedName>
    <definedName name="ScatterError" localSheetId="1">'SNe Ia Data'!#REF!</definedName>
    <definedName name="second">#REF!</definedName>
    <definedName name="SecondsPerYear">Constants!$B$6</definedName>
    <definedName name="SneIaRedshift">Geometry!$B$14</definedName>
    <definedName name="SolarLuminosity">Constants!$B$33</definedName>
    <definedName name="SolarMass">Constants!$B$32</definedName>
    <definedName name="SoundHorizon">Geometry!$B$4</definedName>
    <definedName name="StefanBoltzmannConstant">Constants!$B$18</definedName>
    <definedName name="Stretch" localSheetId="1">'SNe Ia Data'!#REF!</definedName>
    <definedName name="StretchError" localSheetId="1">'SNe Ia Data'!#REF!</definedName>
    <definedName name="StretchParameter">'SNe Ia Data'!$F:$F</definedName>
    <definedName name="T2DistanceModuli" localSheetId="1">'SNe Ia Data'!$I:$I</definedName>
    <definedName name="T2LuminousDistance">'SNe Ia Data'!$H:$H</definedName>
    <definedName name="tau">#REF!</definedName>
    <definedName name="TotalError" localSheetId="1">'SNe Ia Data'!$D:$D</definedName>
    <definedName name="TotalMass" localSheetId="5">'Rotation Curves'!$D:$D</definedName>
    <definedName name="UniverseAcceleration">Constants!$B$26</definedName>
    <definedName name="UniverseSize">Constants!$B$30</definedName>
    <definedName name="veloc">#REF!</definedName>
    <definedName name="velocity">'BTFR Data'!$C:$C</definedName>
    <definedName name="VelocityError" localSheetId="5">'Rotation Curves'!$F:$F</definedName>
    <definedName name="VelocityOfLight">Constants!$B$10</definedName>
    <definedName name="ZError">'SNe Ia Data'!#REF!</definedName>
    <definedName name="Zeta3">Constants!$B$40</definedName>
    <definedName name="α" localSheetId="1">'SNe Ia Data'!#REF!</definedName>
    <definedName name="β" localSheetId="1">'SNe Ia Data'!#REF!</definedName>
    <definedName name="ΛCDMDistanceModuli" localSheetId="1">'SNe Ia Data'!$M:$M</definedName>
    <definedName name="ΛCDMLuminousDistance" localSheetId="1">'SNe Ia Data'!$L:$L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" i="1" l="1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6" i="3"/>
  <c r="M1707" i="3"/>
  <c r="F483" i="3"/>
  <c r="F495" i="3"/>
  <c r="F507" i="3"/>
  <c r="F508" i="3"/>
  <c r="F519" i="3"/>
  <c r="F520" i="3"/>
  <c r="F531" i="3"/>
  <c r="F532" i="3"/>
  <c r="F543" i="3"/>
  <c r="F544" i="3"/>
  <c r="F556" i="3"/>
  <c r="F567" i="3"/>
  <c r="F568" i="3"/>
  <c r="F579" i="3"/>
  <c r="F591" i="3"/>
  <c r="F592" i="3"/>
  <c r="F603" i="3"/>
  <c r="F604" i="3"/>
  <c r="F615" i="3"/>
  <c r="F616" i="3"/>
  <c r="F628" i="3"/>
  <c r="F640" i="3"/>
  <c r="F652" i="3"/>
  <c r="F724" i="3"/>
  <c r="F736" i="3"/>
  <c r="F747" i="3"/>
  <c r="F748" i="3"/>
  <c r="F759" i="3"/>
  <c r="F760" i="3"/>
  <c r="F771" i="3"/>
  <c r="F772" i="3"/>
  <c r="F783" i="3"/>
  <c r="F784" i="3"/>
  <c r="F795" i="3"/>
  <c r="F796" i="3"/>
  <c r="F807" i="3"/>
  <c r="F808" i="3"/>
  <c r="F819" i="3"/>
  <c r="F820" i="3"/>
  <c r="F832" i="3"/>
  <c r="F844" i="3"/>
  <c r="F868" i="3"/>
  <c r="F891" i="3"/>
  <c r="F892" i="3"/>
  <c r="F903" i="3"/>
  <c r="F915" i="3"/>
  <c r="F927" i="3"/>
  <c r="F928" i="3"/>
  <c r="F940" i="3"/>
  <c r="F951" i="3"/>
  <c r="F952" i="3"/>
  <c r="F963" i="3"/>
  <c r="F964" i="3"/>
  <c r="F975" i="3"/>
  <c r="F976" i="3"/>
  <c r="F987" i="3"/>
  <c r="F988" i="3"/>
  <c r="F999" i="3"/>
  <c r="F1000" i="3"/>
  <c r="F1011" i="3"/>
  <c r="F1012" i="3"/>
  <c r="F1023" i="3"/>
  <c r="F1024" i="3"/>
  <c r="F1035" i="3"/>
  <c r="F1036" i="3"/>
  <c r="F1047" i="3"/>
  <c r="F1048" i="3"/>
  <c r="F1060" i="3"/>
  <c r="F1072" i="3"/>
  <c r="F1083" i="3"/>
  <c r="F1084" i="3"/>
  <c r="F1095" i="3"/>
  <c r="F1096" i="3"/>
  <c r="F1107" i="3"/>
  <c r="F1155" i="3"/>
  <c r="F1167" i="3"/>
  <c r="F1179" i="3"/>
  <c r="F1192" i="3"/>
  <c r="F1203" i="3"/>
  <c r="F1204" i="3"/>
  <c r="F1215" i="3"/>
  <c r="F1216" i="3"/>
  <c r="F1227" i="3"/>
  <c r="F1228" i="3"/>
  <c r="F1240" i="3"/>
  <c r="F1252" i="3"/>
  <c r="F1263" i="3"/>
  <c r="F1264" i="3"/>
  <c r="F1275" i="3"/>
  <c r="F1276" i="3"/>
  <c r="F1287" i="3"/>
  <c r="F1288" i="3"/>
  <c r="F1299" i="3"/>
  <c r="F1311" i="3"/>
  <c r="F1312" i="3"/>
  <c r="F1323" i="3"/>
  <c r="F1324" i="3"/>
  <c r="F1335" i="3"/>
  <c r="F1336" i="3"/>
  <c r="F1347" i="3"/>
  <c r="F1348" i="3"/>
  <c r="F1359" i="3"/>
  <c r="F1360" i="3"/>
  <c r="F1372" i="3"/>
  <c r="F1383" i="3"/>
  <c r="F1384" i="3"/>
  <c r="F1407" i="3"/>
  <c r="F1419" i="3"/>
  <c r="F1420" i="3"/>
  <c r="F1431" i="3"/>
  <c r="F1443" i="3"/>
  <c r="F1455" i="3"/>
  <c r="F1467" i="3"/>
  <c r="F1479" i="3"/>
  <c r="F1491" i="3"/>
  <c r="F1503" i="3"/>
  <c r="F1527" i="3"/>
  <c r="F1575" i="3"/>
  <c r="F1576" i="3"/>
  <c r="F1587" i="3"/>
  <c r="F1588" i="3"/>
  <c r="F1600" i="3"/>
  <c r="F1611" i="3"/>
  <c r="F1612" i="3"/>
  <c r="F1623" i="3"/>
  <c r="F1624" i="3"/>
  <c r="F1635" i="3"/>
  <c r="F1636" i="3"/>
  <c r="F1647" i="3"/>
  <c r="F1648" i="3"/>
  <c r="F1659" i="3"/>
  <c r="F1660" i="3"/>
  <c r="F1671" i="3"/>
  <c r="F1672" i="3"/>
  <c r="F1683" i="3"/>
  <c r="F1684" i="3"/>
  <c r="F1695" i="3"/>
  <c r="F1696" i="3"/>
  <c r="F489" i="3"/>
  <c r="F496" i="3"/>
  <c r="F501" i="3"/>
  <c r="F513" i="3"/>
  <c r="F525" i="3"/>
  <c r="F549" i="3"/>
  <c r="F561" i="3"/>
  <c r="F573" i="3"/>
  <c r="F580" i="3"/>
  <c r="F585" i="3"/>
  <c r="F609" i="3"/>
  <c r="F621" i="3"/>
  <c r="F633" i="3"/>
  <c r="F645" i="3"/>
  <c r="F657" i="3"/>
  <c r="F664" i="3"/>
  <c r="F681" i="3"/>
  <c r="F705" i="3"/>
  <c r="F717" i="3"/>
  <c r="F729" i="3"/>
  <c r="F753" i="3"/>
  <c r="F765" i="3"/>
  <c r="F777" i="3"/>
  <c r="F789" i="3"/>
  <c r="F801" i="3"/>
  <c r="F813" i="3"/>
  <c r="F825" i="3"/>
  <c r="F837" i="3"/>
  <c r="F849" i="3"/>
  <c r="F873" i="3"/>
  <c r="F897" i="3"/>
  <c r="F909" i="3"/>
  <c r="F921" i="3"/>
  <c r="F933" i="3"/>
  <c r="F957" i="3"/>
  <c r="F969" i="3"/>
  <c r="F981" i="3"/>
  <c r="F993" i="3"/>
  <c r="F1005" i="3"/>
  <c r="F1017" i="3"/>
  <c r="F1041" i="3"/>
  <c r="F1065" i="3"/>
  <c r="F1077" i="3"/>
  <c r="F1089" i="3"/>
  <c r="F1101" i="3"/>
  <c r="F1125" i="3"/>
  <c r="F1149" i="3"/>
  <c r="F1173" i="3"/>
  <c r="F1185" i="3"/>
  <c r="F1197" i="3"/>
  <c r="F1209" i="3"/>
  <c r="F1221" i="3"/>
  <c r="F1245" i="3"/>
  <c r="F1257" i="3"/>
  <c r="F1269" i="3"/>
  <c r="F1281" i="3"/>
  <c r="F1293" i="3"/>
  <c r="F1300" i="3"/>
  <c r="F1305" i="3"/>
  <c r="F1329" i="3"/>
  <c r="F1341" i="3"/>
  <c r="F1353" i="3"/>
  <c r="F1365" i="3"/>
  <c r="F1377" i="3"/>
  <c r="F1408" i="3"/>
  <c r="F1437" i="3"/>
  <c r="F1449" i="3"/>
  <c r="F1461" i="3"/>
  <c r="F1473" i="3"/>
  <c r="F1485" i="3"/>
  <c r="F1509" i="3"/>
  <c r="F1521" i="3"/>
  <c r="F1533" i="3"/>
  <c r="F1545" i="3"/>
  <c r="F1557" i="3"/>
  <c r="F1563" i="3"/>
  <c r="F1569" i="3"/>
  <c r="F1581" i="3"/>
  <c r="F1593" i="3"/>
  <c r="F1605" i="3"/>
  <c r="F1617" i="3"/>
  <c r="F1629" i="3"/>
  <c r="F1641" i="3"/>
  <c r="F1677" i="3"/>
  <c r="F1689" i="3"/>
  <c r="F1701" i="3"/>
  <c r="F735" i="3"/>
  <c r="F939" i="3"/>
  <c r="F1059" i="3"/>
  <c r="F1071" i="3"/>
  <c r="F1239" i="3"/>
  <c r="F1251" i="3"/>
  <c r="F1395" i="3"/>
  <c r="F1551" i="3"/>
  <c r="F1599" i="3"/>
  <c r="F1658" i="3"/>
  <c r="F1670" i="3"/>
  <c r="F1682" i="3"/>
  <c r="F537" i="3"/>
  <c r="F597" i="3"/>
  <c r="F669" i="3"/>
  <c r="F741" i="3"/>
  <c r="F861" i="3"/>
  <c r="F945" i="3"/>
  <c r="F1053" i="3"/>
  <c r="F1137" i="3"/>
  <c r="F1233" i="3"/>
  <c r="F1317" i="3"/>
  <c r="F1413" i="3"/>
  <c r="F1497" i="3"/>
  <c r="F1665" i="3"/>
  <c r="F482" i="3"/>
  <c r="F487" i="3"/>
  <c r="F494" i="3"/>
  <c r="F499" i="3"/>
  <c r="F511" i="3"/>
  <c r="F523" i="3"/>
  <c r="F530" i="3"/>
  <c r="F559" i="3"/>
  <c r="F566" i="3"/>
  <c r="F571" i="3"/>
  <c r="F590" i="3"/>
  <c r="F607" i="3"/>
  <c r="F631" i="3"/>
  <c r="F643" i="3"/>
  <c r="F655" i="3"/>
  <c r="F662" i="3"/>
  <c r="F667" i="3"/>
  <c r="F674" i="3"/>
  <c r="F679" i="3"/>
  <c r="F686" i="3"/>
  <c r="F691" i="3"/>
  <c r="F698" i="3"/>
  <c r="F703" i="3"/>
  <c r="F710" i="3"/>
  <c r="F722" i="3"/>
  <c r="F758" i="3"/>
  <c r="F770" i="3"/>
  <c r="F782" i="3"/>
  <c r="F799" i="3"/>
  <c r="F818" i="3"/>
  <c r="F823" i="3"/>
  <c r="F835" i="3"/>
  <c r="F847" i="3"/>
  <c r="F854" i="3"/>
  <c r="F859" i="3"/>
  <c r="F866" i="3"/>
  <c r="F878" i="3"/>
  <c r="F883" i="3"/>
  <c r="F890" i="3"/>
  <c r="F902" i="3"/>
  <c r="F1034" i="3"/>
  <c r="F1058" i="3"/>
  <c r="F1070" i="3"/>
  <c r="F1082" i="3"/>
  <c r="F1099" i="3"/>
  <c r="F1118" i="3"/>
  <c r="F1123" i="3"/>
  <c r="F1130" i="3"/>
  <c r="F1142" i="3"/>
  <c r="F1147" i="3"/>
  <c r="F1154" i="3"/>
  <c r="F1166" i="3"/>
  <c r="F1183" i="3"/>
  <c r="F1190" i="3"/>
  <c r="F1195" i="3"/>
  <c r="F1207" i="3"/>
  <c r="F1226" i="3"/>
  <c r="F1231" i="3"/>
  <c r="F1238" i="3"/>
  <c r="F1250" i="3"/>
  <c r="F1262" i="3"/>
  <c r="F1279" i="3"/>
  <c r="F1286" i="3"/>
  <c r="F1291" i="3"/>
  <c r="F1298" i="3"/>
  <c r="F1303" i="3"/>
  <c r="F1315" i="3"/>
  <c r="F1322" i="3"/>
  <c r="F1327" i="3"/>
  <c r="F1334" i="3"/>
  <c r="F1339" i="3"/>
  <c r="F1351" i="3"/>
  <c r="F1375" i="3"/>
  <c r="F1382" i="3"/>
  <c r="F1396" i="3"/>
  <c r="F1411" i="3"/>
  <c r="F1418" i="3"/>
  <c r="F1442" i="3"/>
  <c r="F1447" i="3"/>
  <c r="F1454" i="3"/>
  <c r="F1459" i="3"/>
  <c r="F1471" i="3"/>
  <c r="F1483" i="3"/>
  <c r="F1490" i="3"/>
  <c r="F1495" i="3"/>
  <c r="F1502" i="3"/>
  <c r="F1514" i="3"/>
  <c r="F1519" i="3"/>
  <c r="F1526" i="3"/>
  <c r="F1531" i="3"/>
  <c r="F1538" i="3"/>
  <c r="F1550" i="3"/>
  <c r="F1567" i="3"/>
  <c r="F1579" i="3"/>
  <c r="F1591" i="3"/>
  <c r="F1598" i="3"/>
  <c r="F1610" i="3"/>
  <c r="F1622" i="3"/>
  <c r="F1627" i="3"/>
  <c r="F1634" i="3"/>
  <c r="F1639" i="3"/>
  <c r="F1646" i="3"/>
  <c r="F1651" i="3"/>
  <c r="F1663" i="3"/>
  <c r="F1675" i="3"/>
  <c r="F1687" i="3"/>
  <c r="F1699" i="3"/>
  <c r="F629" i="3"/>
  <c r="F641" i="3"/>
  <c r="F653" i="3"/>
  <c r="F665" i="3"/>
  <c r="F701" i="3"/>
  <c r="F713" i="3"/>
  <c r="F725" i="3"/>
  <c r="F737" i="3"/>
  <c r="F749" i="3"/>
  <c r="F797" i="3"/>
  <c r="F809" i="3"/>
  <c r="F821" i="3"/>
  <c r="F833" i="3"/>
  <c r="F857" i="3"/>
  <c r="F869" i="3"/>
  <c r="F881" i="3"/>
  <c r="F905" i="3"/>
  <c r="F917" i="3"/>
  <c r="F1109" i="3"/>
  <c r="F1133" i="3"/>
  <c r="F1145" i="3"/>
  <c r="F1157" i="3"/>
  <c r="F1169" i="3"/>
  <c r="F1181" i="3"/>
  <c r="F1205" i="3"/>
  <c r="F1217" i="3"/>
  <c r="F1241" i="3"/>
  <c r="F1253" i="3"/>
  <c r="F1265" i="3"/>
  <c r="F1289" i="3"/>
  <c r="F1301" i="3"/>
  <c r="F1313" i="3"/>
  <c r="F1325" i="3"/>
  <c r="F1337" i="3"/>
  <c r="F1349" i="3"/>
  <c r="F1361" i="3"/>
  <c r="F1373" i="3"/>
  <c r="F1385" i="3"/>
  <c r="F1397" i="3"/>
  <c r="F1421" i="3"/>
  <c r="F1433" i="3"/>
  <c r="F1445" i="3"/>
  <c r="F1457" i="3"/>
  <c r="F1469" i="3"/>
  <c r="F1481" i="3"/>
  <c r="F1493" i="3"/>
  <c r="F1505" i="3"/>
  <c r="F1517" i="3"/>
  <c r="F1529" i="3"/>
  <c r="F1541" i="3"/>
  <c r="F1553" i="3"/>
  <c r="F1577" i="3"/>
  <c r="F1589" i="3"/>
  <c r="F1601" i="3"/>
  <c r="F1613" i="3"/>
  <c r="F1625" i="3"/>
  <c r="F1637" i="3"/>
  <c r="F1649" i="3"/>
  <c r="F1661" i="3"/>
  <c r="F1673" i="3"/>
  <c r="F1697" i="3"/>
  <c r="F693" i="3"/>
  <c r="F1161" i="3"/>
  <c r="F785" i="3"/>
  <c r="F1121" i="3"/>
  <c r="F1277" i="3"/>
  <c r="F1409" i="3"/>
  <c r="F1565" i="3"/>
  <c r="F1685" i="3"/>
  <c r="F1131" i="3"/>
  <c r="F1371" i="3"/>
  <c r="B15" i="11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M482" i="3"/>
  <c r="M483" i="3"/>
  <c r="M484" i="3"/>
  <c r="M485" i="3"/>
  <c r="F486" i="3"/>
  <c r="M486" i="3"/>
  <c r="M487" i="3"/>
  <c r="M488" i="3"/>
  <c r="M489" i="3"/>
  <c r="M490" i="3"/>
  <c r="F491" i="3"/>
  <c r="M491" i="3"/>
  <c r="F492" i="3"/>
  <c r="M492" i="3"/>
  <c r="M493" i="3"/>
  <c r="M494" i="3"/>
  <c r="M495" i="3"/>
  <c r="M496" i="3"/>
  <c r="M497" i="3"/>
  <c r="F498" i="3"/>
  <c r="M498" i="3"/>
  <c r="M499" i="3"/>
  <c r="M500" i="3"/>
  <c r="M501" i="3"/>
  <c r="M502" i="3"/>
  <c r="F503" i="3"/>
  <c r="M503" i="3"/>
  <c r="F504" i="3"/>
  <c r="M504" i="3"/>
  <c r="M505" i="3"/>
  <c r="F506" i="3"/>
  <c r="M506" i="3"/>
  <c r="M507" i="3"/>
  <c r="M508" i="3"/>
  <c r="M509" i="3"/>
  <c r="F510" i="3"/>
  <c r="M510" i="3"/>
  <c r="M511" i="3"/>
  <c r="M512" i="3"/>
  <c r="M513" i="3"/>
  <c r="M514" i="3"/>
  <c r="F515" i="3"/>
  <c r="M515" i="3"/>
  <c r="F516" i="3"/>
  <c r="M516" i="3"/>
  <c r="M517" i="3"/>
  <c r="F518" i="3"/>
  <c r="M518" i="3"/>
  <c r="M519" i="3"/>
  <c r="M520" i="3"/>
  <c r="M521" i="3"/>
  <c r="F522" i="3"/>
  <c r="M522" i="3"/>
  <c r="M523" i="3"/>
  <c r="M524" i="3"/>
  <c r="M525" i="3"/>
  <c r="M526" i="3"/>
  <c r="F527" i="3"/>
  <c r="M527" i="3"/>
  <c r="F528" i="3"/>
  <c r="M528" i="3"/>
  <c r="M529" i="3"/>
  <c r="M530" i="3"/>
  <c r="M531" i="3"/>
  <c r="M532" i="3"/>
  <c r="M533" i="3"/>
  <c r="F534" i="3"/>
  <c r="M534" i="3"/>
  <c r="F535" i="3"/>
  <c r="M535" i="3"/>
  <c r="M536" i="3"/>
  <c r="M537" i="3"/>
  <c r="M538" i="3"/>
  <c r="F539" i="3"/>
  <c r="M539" i="3"/>
  <c r="F540" i="3"/>
  <c r="M540" i="3"/>
  <c r="M541" i="3"/>
  <c r="F542" i="3"/>
  <c r="M542" i="3"/>
  <c r="M543" i="3"/>
  <c r="M544" i="3"/>
  <c r="M545" i="3"/>
  <c r="F546" i="3"/>
  <c r="M546" i="3"/>
  <c r="M547" i="3"/>
  <c r="M548" i="3"/>
  <c r="M549" i="3"/>
  <c r="M550" i="3"/>
  <c r="F551" i="3"/>
  <c r="M551" i="3"/>
  <c r="F552" i="3"/>
  <c r="M552" i="3"/>
  <c r="M553" i="3"/>
  <c r="F554" i="3"/>
  <c r="M554" i="3"/>
  <c r="F555" i="3"/>
  <c r="M555" i="3"/>
  <c r="M556" i="3"/>
  <c r="M557" i="3"/>
  <c r="F558" i="3"/>
  <c r="M558" i="3"/>
  <c r="M559" i="3"/>
  <c r="M560" i="3"/>
  <c r="M561" i="3"/>
  <c r="M562" i="3"/>
  <c r="F563" i="3"/>
  <c r="M563" i="3"/>
  <c r="F564" i="3"/>
  <c r="M564" i="3"/>
  <c r="M565" i="3"/>
  <c r="M566" i="3"/>
  <c r="M567" i="3"/>
  <c r="M568" i="3"/>
  <c r="M569" i="3"/>
  <c r="F570" i="3"/>
  <c r="M570" i="3"/>
  <c r="M571" i="3"/>
  <c r="M572" i="3"/>
  <c r="M573" i="3"/>
  <c r="M574" i="3"/>
  <c r="F575" i="3"/>
  <c r="M575" i="3"/>
  <c r="F576" i="3"/>
  <c r="M576" i="3"/>
  <c r="M577" i="3"/>
  <c r="M578" i="3"/>
  <c r="M579" i="3"/>
  <c r="M580" i="3"/>
  <c r="M581" i="3"/>
  <c r="F582" i="3"/>
  <c r="M582" i="3"/>
  <c r="M583" i="3"/>
  <c r="M584" i="3"/>
  <c r="M585" i="3"/>
  <c r="M586" i="3"/>
  <c r="F587" i="3"/>
  <c r="M587" i="3"/>
  <c r="F588" i="3"/>
  <c r="M588" i="3"/>
  <c r="M589" i="3"/>
  <c r="M590" i="3"/>
  <c r="M591" i="3"/>
  <c r="M592" i="3"/>
  <c r="M593" i="3"/>
  <c r="F594" i="3"/>
  <c r="M594" i="3"/>
  <c r="M595" i="3"/>
  <c r="M596" i="3"/>
  <c r="M597" i="3"/>
  <c r="M598" i="3"/>
  <c r="F599" i="3"/>
  <c r="M599" i="3"/>
  <c r="F600" i="3"/>
  <c r="M600" i="3"/>
  <c r="M601" i="3"/>
  <c r="F602" i="3"/>
  <c r="M602" i="3"/>
  <c r="M603" i="3"/>
  <c r="M604" i="3"/>
  <c r="M605" i="3"/>
  <c r="F606" i="3"/>
  <c r="M606" i="3"/>
  <c r="M607" i="3"/>
  <c r="M608" i="3"/>
  <c r="M609" i="3"/>
  <c r="M610" i="3"/>
  <c r="F611" i="3"/>
  <c r="M611" i="3"/>
  <c r="F612" i="3"/>
  <c r="M612" i="3"/>
  <c r="M613" i="3"/>
  <c r="M614" i="3"/>
  <c r="M615" i="3"/>
  <c r="M616" i="3"/>
  <c r="M617" i="3"/>
  <c r="F618" i="3"/>
  <c r="M618" i="3"/>
  <c r="M619" i="3"/>
  <c r="M620" i="3"/>
  <c r="M621" i="3"/>
  <c r="M622" i="3"/>
  <c r="F623" i="3"/>
  <c r="M623" i="3"/>
  <c r="F624" i="3"/>
  <c r="M624" i="3"/>
  <c r="M625" i="3"/>
  <c r="F626" i="3"/>
  <c r="M626" i="3"/>
  <c r="M627" i="3"/>
  <c r="M628" i="3"/>
  <c r="M629" i="3"/>
  <c r="F630" i="3"/>
  <c r="M630" i="3"/>
  <c r="M631" i="3"/>
  <c r="F632" i="3"/>
  <c r="M632" i="3"/>
  <c r="M633" i="3"/>
  <c r="M634" i="3"/>
  <c r="F635" i="3"/>
  <c r="M635" i="3"/>
  <c r="F636" i="3"/>
  <c r="M636" i="3"/>
  <c r="F637" i="3"/>
  <c r="M637" i="3"/>
  <c r="F638" i="3"/>
  <c r="M638" i="3"/>
  <c r="M639" i="3"/>
  <c r="M640" i="3"/>
  <c r="M641" i="3"/>
  <c r="F642" i="3"/>
  <c r="M642" i="3"/>
  <c r="M643" i="3"/>
  <c r="F644" i="3"/>
  <c r="M644" i="3"/>
  <c r="M645" i="3"/>
  <c r="M646" i="3"/>
  <c r="F647" i="3"/>
  <c r="M647" i="3"/>
  <c r="F648" i="3"/>
  <c r="M648" i="3"/>
  <c r="F649" i="3"/>
  <c r="M649" i="3"/>
  <c r="M650" i="3"/>
  <c r="M651" i="3"/>
  <c r="M652" i="3"/>
  <c r="M653" i="3"/>
  <c r="F654" i="3"/>
  <c r="M654" i="3"/>
  <c r="M655" i="3"/>
  <c r="F656" i="3"/>
  <c r="M656" i="3"/>
  <c r="M657" i="3"/>
  <c r="M658" i="3"/>
  <c r="F659" i="3"/>
  <c r="M659" i="3"/>
  <c r="N659" i="3" s="1"/>
  <c r="F660" i="3"/>
  <c r="M660" i="3"/>
  <c r="M661" i="3"/>
  <c r="M662" i="3"/>
  <c r="M663" i="3"/>
  <c r="M664" i="3"/>
  <c r="M665" i="3"/>
  <c r="F666" i="3"/>
  <c r="M666" i="3"/>
  <c r="M667" i="3"/>
  <c r="F668" i="3"/>
  <c r="M668" i="3"/>
  <c r="M669" i="3"/>
  <c r="M670" i="3"/>
  <c r="M671" i="3"/>
  <c r="F672" i="3"/>
  <c r="M672" i="3"/>
  <c r="F673" i="3"/>
  <c r="M673" i="3"/>
  <c r="M674" i="3"/>
  <c r="M675" i="3"/>
  <c r="M676" i="3"/>
  <c r="M677" i="3"/>
  <c r="F678" i="3"/>
  <c r="M678" i="3"/>
  <c r="M679" i="3"/>
  <c r="M680" i="3"/>
  <c r="M681" i="3"/>
  <c r="M682" i="3"/>
  <c r="M683" i="3"/>
  <c r="F684" i="3"/>
  <c r="M684" i="3"/>
  <c r="F685" i="3"/>
  <c r="M685" i="3"/>
  <c r="M686" i="3"/>
  <c r="M687" i="3"/>
  <c r="M688" i="3"/>
  <c r="M689" i="3"/>
  <c r="F690" i="3"/>
  <c r="M690" i="3"/>
  <c r="M691" i="3"/>
  <c r="M692" i="3"/>
  <c r="M693" i="3"/>
  <c r="M694" i="3"/>
  <c r="M695" i="3"/>
  <c r="F696" i="3"/>
  <c r="M696" i="3"/>
  <c r="F697" i="3"/>
  <c r="M697" i="3"/>
  <c r="M698" i="3"/>
  <c r="M699" i="3"/>
  <c r="M700" i="3"/>
  <c r="M701" i="3"/>
  <c r="F702" i="3"/>
  <c r="M702" i="3"/>
  <c r="M703" i="3"/>
  <c r="M704" i="3"/>
  <c r="M705" i="3"/>
  <c r="M706" i="3"/>
  <c r="M707" i="3"/>
  <c r="F708" i="3"/>
  <c r="M708" i="3"/>
  <c r="F709" i="3"/>
  <c r="M709" i="3"/>
  <c r="M710" i="3"/>
  <c r="M711" i="3"/>
  <c r="M712" i="3"/>
  <c r="M713" i="3"/>
  <c r="F714" i="3"/>
  <c r="M714" i="3"/>
  <c r="F715" i="3"/>
  <c r="M715" i="3"/>
  <c r="M716" i="3"/>
  <c r="M717" i="3"/>
  <c r="F718" i="3"/>
  <c r="M718" i="3"/>
  <c r="F719" i="3"/>
  <c r="M719" i="3"/>
  <c r="F720" i="3"/>
  <c r="M720" i="3"/>
  <c r="F721" i="3"/>
  <c r="M721" i="3"/>
  <c r="M722" i="3"/>
  <c r="M723" i="3"/>
  <c r="M724" i="3"/>
  <c r="M725" i="3"/>
  <c r="F726" i="3"/>
  <c r="M726" i="3"/>
  <c r="F727" i="3"/>
  <c r="M727" i="3"/>
  <c r="M728" i="3"/>
  <c r="M729" i="3"/>
  <c r="F730" i="3"/>
  <c r="M730" i="3"/>
  <c r="M731" i="3"/>
  <c r="F732" i="3"/>
  <c r="M732" i="3"/>
  <c r="M733" i="3"/>
  <c r="M734" i="3"/>
  <c r="M735" i="3"/>
  <c r="M736" i="3"/>
  <c r="M737" i="3"/>
  <c r="F738" i="3"/>
  <c r="M738" i="3"/>
  <c r="M739" i="3"/>
  <c r="F740" i="3"/>
  <c r="M740" i="3"/>
  <c r="M741" i="3"/>
  <c r="F742" i="3"/>
  <c r="M742" i="3"/>
  <c r="M743" i="3"/>
  <c r="F744" i="3"/>
  <c r="M744" i="3"/>
  <c r="M745" i="3"/>
  <c r="M746" i="3"/>
  <c r="M747" i="3"/>
  <c r="M748" i="3"/>
  <c r="M749" i="3"/>
  <c r="F750" i="3"/>
  <c r="M750" i="3"/>
  <c r="M751" i="3"/>
  <c r="M752" i="3"/>
  <c r="M753" i="3"/>
  <c r="F754" i="3"/>
  <c r="M754" i="3"/>
  <c r="M755" i="3"/>
  <c r="F756" i="3"/>
  <c r="M756" i="3"/>
  <c r="M757" i="3"/>
  <c r="M758" i="3"/>
  <c r="M759" i="3"/>
  <c r="M760" i="3"/>
  <c r="M761" i="3"/>
  <c r="F762" i="3"/>
  <c r="M762" i="3"/>
  <c r="M763" i="3"/>
  <c r="M764" i="3"/>
  <c r="M765" i="3"/>
  <c r="F766" i="3"/>
  <c r="M766" i="3"/>
  <c r="M767" i="3"/>
  <c r="F768" i="3"/>
  <c r="M768" i="3"/>
  <c r="M769" i="3"/>
  <c r="M770" i="3"/>
  <c r="M771" i="3"/>
  <c r="M772" i="3"/>
  <c r="M773" i="3"/>
  <c r="F774" i="3"/>
  <c r="M774" i="3"/>
  <c r="M775" i="3"/>
  <c r="F776" i="3"/>
  <c r="M776" i="3"/>
  <c r="M777" i="3"/>
  <c r="F778" i="3"/>
  <c r="M778" i="3"/>
  <c r="M779" i="3"/>
  <c r="F780" i="3"/>
  <c r="M780" i="3"/>
  <c r="M781" i="3"/>
  <c r="M782" i="3"/>
  <c r="M783" i="3"/>
  <c r="M784" i="3"/>
  <c r="M785" i="3"/>
  <c r="F786" i="3"/>
  <c r="M786" i="3"/>
  <c r="M787" i="3"/>
  <c r="M788" i="3"/>
  <c r="M789" i="3"/>
  <c r="F790" i="3"/>
  <c r="M790" i="3"/>
  <c r="M791" i="3"/>
  <c r="F792" i="3"/>
  <c r="M792" i="3"/>
  <c r="M793" i="3"/>
  <c r="M794" i="3"/>
  <c r="M795" i="3"/>
  <c r="M796" i="3"/>
  <c r="M797" i="3"/>
  <c r="F798" i="3"/>
  <c r="M798" i="3"/>
  <c r="M799" i="3"/>
  <c r="F800" i="3"/>
  <c r="M800" i="3"/>
  <c r="M801" i="3"/>
  <c r="F802" i="3"/>
  <c r="M802" i="3"/>
  <c r="F803" i="3"/>
  <c r="M803" i="3"/>
  <c r="M804" i="3"/>
  <c r="F805" i="3"/>
  <c r="M805" i="3"/>
  <c r="F806" i="3"/>
  <c r="M806" i="3"/>
  <c r="M807" i="3"/>
  <c r="M808" i="3"/>
  <c r="M809" i="3"/>
  <c r="F810" i="3"/>
  <c r="M810" i="3"/>
  <c r="M811" i="3"/>
  <c r="F812" i="3"/>
  <c r="M812" i="3"/>
  <c r="M813" i="3"/>
  <c r="F814" i="3"/>
  <c r="M814" i="3"/>
  <c r="F815" i="3"/>
  <c r="M815" i="3"/>
  <c r="F816" i="3"/>
  <c r="M816" i="3"/>
  <c r="F817" i="3"/>
  <c r="M817" i="3"/>
  <c r="M818" i="3"/>
  <c r="M819" i="3"/>
  <c r="M820" i="3"/>
  <c r="M821" i="3"/>
  <c r="M822" i="3"/>
  <c r="M823" i="3"/>
  <c r="M824" i="3"/>
  <c r="M825" i="3"/>
  <c r="F826" i="3"/>
  <c r="M826" i="3"/>
  <c r="F827" i="3"/>
  <c r="M827" i="3"/>
  <c r="F828" i="3"/>
  <c r="M828" i="3"/>
  <c r="F829" i="3"/>
  <c r="M829" i="3"/>
  <c r="F830" i="3"/>
  <c r="M830" i="3"/>
  <c r="M831" i="3"/>
  <c r="M832" i="3"/>
  <c r="M833" i="3"/>
  <c r="F834" i="3"/>
  <c r="M834" i="3"/>
  <c r="M835" i="3"/>
  <c r="M836" i="3"/>
  <c r="M837" i="3"/>
  <c r="F838" i="3"/>
  <c r="M838" i="3"/>
  <c r="F839" i="3"/>
  <c r="M839" i="3"/>
  <c r="F840" i="3"/>
  <c r="M840" i="3"/>
  <c r="F841" i="3"/>
  <c r="M841" i="3"/>
  <c r="F842" i="3"/>
  <c r="M842" i="3"/>
  <c r="M843" i="3"/>
  <c r="M844" i="3"/>
  <c r="M845" i="3"/>
  <c r="F846" i="3"/>
  <c r="M846" i="3"/>
  <c r="M847" i="3"/>
  <c r="M848" i="3"/>
  <c r="M849" i="3"/>
  <c r="F850" i="3"/>
  <c r="M850" i="3"/>
  <c r="F851" i="3"/>
  <c r="M851" i="3"/>
  <c r="F852" i="3"/>
  <c r="M852" i="3"/>
  <c r="F853" i="3"/>
  <c r="M853" i="3"/>
  <c r="M854" i="3"/>
  <c r="M855" i="3"/>
  <c r="M856" i="3"/>
  <c r="M857" i="3"/>
  <c r="F858" i="3"/>
  <c r="M858" i="3"/>
  <c r="M859" i="3"/>
  <c r="M860" i="3"/>
  <c r="M861" i="3"/>
  <c r="M862" i="3"/>
  <c r="F863" i="3"/>
  <c r="M863" i="3"/>
  <c r="F864" i="3"/>
  <c r="M864" i="3"/>
  <c r="M865" i="3"/>
  <c r="M866" i="3"/>
  <c r="M867" i="3"/>
  <c r="M868" i="3"/>
  <c r="M869" i="3"/>
  <c r="F870" i="3"/>
  <c r="M870" i="3"/>
  <c r="F871" i="3"/>
  <c r="M871" i="3"/>
  <c r="M872" i="3"/>
  <c r="M873" i="3"/>
  <c r="M874" i="3"/>
  <c r="F875" i="3"/>
  <c r="M875" i="3"/>
  <c r="F876" i="3"/>
  <c r="M876" i="3"/>
  <c r="M877" i="3"/>
  <c r="M878" i="3"/>
  <c r="M879" i="3"/>
  <c r="M880" i="3"/>
  <c r="M881" i="3"/>
  <c r="F882" i="3"/>
  <c r="M882" i="3"/>
  <c r="M883" i="3"/>
  <c r="M884" i="3"/>
  <c r="M885" i="3"/>
  <c r="F886" i="3"/>
  <c r="M886" i="3"/>
  <c r="F887" i="3"/>
  <c r="M887" i="3"/>
  <c r="F888" i="3"/>
  <c r="M888" i="3"/>
  <c r="M889" i="3"/>
  <c r="M890" i="3"/>
  <c r="M891" i="3"/>
  <c r="M892" i="3"/>
  <c r="M893" i="3"/>
  <c r="F894" i="3"/>
  <c r="M894" i="3"/>
  <c r="F895" i="3"/>
  <c r="M895" i="3"/>
  <c r="F896" i="3"/>
  <c r="M896" i="3"/>
  <c r="M897" i="3"/>
  <c r="F898" i="3"/>
  <c r="M898" i="3"/>
  <c r="M899" i="3"/>
  <c r="F900" i="3"/>
  <c r="M900" i="3"/>
  <c r="F901" i="3"/>
  <c r="M901" i="3"/>
  <c r="M902" i="3"/>
  <c r="M903" i="3"/>
  <c r="M904" i="3"/>
  <c r="M905" i="3"/>
  <c r="F906" i="3"/>
  <c r="M906" i="3"/>
  <c r="F907" i="3"/>
  <c r="M907" i="3"/>
  <c r="F908" i="3"/>
  <c r="M908" i="3"/>
  <c r="M909" i="3"/>
  <c r="F910" i="3"/>
  <c r="M910" i="3"/>
  <c r="M911" i="3"/>
  <c r="F912" i="3"/>
  <c r="M912" i="3"/>
  <c r="F913" i="3"/>
  <c r="M913" i="3"/>
  <c r="F914" i="3"/>
  <c r="M914" i="3"/>
  <c r="M915" i="3"/>
  <c r="M916" i="3"/>
  <c r="M917" i="3"/>
  <c r="F918" i="3"/>
  <c r="M918" i="3"/>
  <c r="M919" i="3"/>
  <c r="F920" i="3"/>
  <c r="M920" i="3"/>
  <c r="M921" i="3"/>
  <c r="F922" i="3"/>
  <c r="M922" i="3"/>
  <c r="F923" i="3"/>
  <c r="M923" i="3"/>
  <c r="M924" i="3"/>
  <c r="F925" i="3"/>
  <c r="M925" i="3"/>
  <c r="M926" i="3"/>
  <c r="M927" i="3"/>
  <c r="M928" i="3"/>
  <c r="M929" i="3"/>
  <c r="F930" i="3"/>
  <c r="M930" i="3"/>
  <c r="M931" i="3"/>
  <c r="F932" i="3"/>
  <c r="M932" i="3"/>
  <c r="M933" i="3"/>
  <c r="F934" i="3"/>
  <c r="M934" i="3"/>
  <c r="F935" i="3"/>
  <c r="M935" i="3"/>
  <c r="M936" i="3"/>
  <c r="F937" i="3"/>
  <c r="M937" i="3"/>
  <c r="M938" i="3"/>
  <c r="M939" i="3"/>
  <c r="M940" i="3"/>
  <c r="M941" i="3"/>
  <c r="F942" i="3"/>
  <c r="M942" i="3"/>
  <c r="M943" i="3"/>
  <c r="F944" i="3"/>
  <c r="M944" i="3"/>
  <c r="M945" i="3"/>
  <c r="F946" i="3"/>
  <c r="M946" i="3"/>
  <c r="F947" i="3"/>
  <c r="M947" i="3"/>
  <c r="M948" i="3"/>
  <c r="F949" i="3"/>
  <c r="M949" i="3"/>
  <c r="M950" i="3"/>
  <c r="M951" i="3"/>
  <c r="M952" i="3"/>
  <c r="M953" i="3"/>
  <c r="F954" i="3"/>
  <c r="M954" i="3"/>
  <c r="M955" i="3"/>
  <c r="F956" i="3"/>
  <c r="M956" i="3"/>
  <c r="M957" i="3"/>
  <c r="F958" i="3"/>
  <c r="M958" i="3"/>
  <c r="F959" i="3"/>
  <c r="M959" i="3"/>
  <c r="M960" i="3"/>
  <c r="F961" i="3"/>
  <c r="M961" i="3"/>
  <c r="M962" i="3"/>
  <c r="M963" i="3"/>
  <c r="M964" i="3"/>
  <c r="M965" i="3"/>
  <c r="F966" i="3"/>
  <c r="M966" i="3"/>
  <c r="M967" i="3"/>
  <c r="F968" i="3"/>
  <c r="M968" i="3"/>
  <c r="M969" i="3"/>
  <c r="F970" i="3"/>
  <c r="M970" i="3"/>
  <c r="F971" i="3"/>
  <c r="M971" i="3"/>
  <c r="M972" i="3"/>
  <c r="F973" i="3"/>
  <c r="M973" i="3"/>
  <c r="M974" i="3"/>
  <c r="M975" i="3"/>
  <c r="M976" i="3"/>
  <c r="M977" i="3"/>
  <c r="F978" i="3"/>
  <c r="M978" i="3"/>
  <c r="M979" i="3"/>
  <c r="F980" i="3"/>
  <c r="M980" i="3"/>
  <c r="M981" i="3"/>
  <c r="M982" i="3"/>
  <c r="F983" i="3"/>
  <c r="M983" i="3"/>
  <c r="M984" i="3"/>
  <c r="F985" i="3"/>
  <c r="M985" i="3"/>
  <c r="M986" i="3"/>
  <c r="M987" i="3"/>
  <c r="M988" i="3"/>
  <c r="M989" i="3"/>
  <c r="F990" i="3"/>
  <c r="M990" i="3"/>
  <c r="M991" i="3"/>
  <c r="F992" i="3"/>
  <c r="M992" i="3"/>
  <c r="M993" i="3"/>
  <c r="F994" i="3"/>
  <c r="M994" i="3"/>
  <c r="F995" i="3"/>
  <c r="M995" i="3"/>
  <c r="M996" i="3"/>
  <c r="F997" i="3"/>
  <c r="M997" i="3"/>
  <c r="M998" i="3"/>
  <c r="M999" i="3"/>
  <c r="M1000" i="3"/>
  <c r="M1001" i="3"/>
  <c r="F1002" i="3"/>
  <c r="M1002" i="3"/>
  <c r="M1003" i="3"/>
  <c r="F1004" i="3"/>
  <c r="M1004" i="3"/>
  <c r="M1005" i="3"/>
  <c r="F1006" i="3"/>
  <c r="M1006" i="3"/>
  <c r="F1007" i="3"/>
  <c r="M1007" i="3"/>
  <c r="M1008" i="3"/>
  <c r="F1009" i="3"/>
  <c r="M1009" i="3"/>
  <c r="M1010" i="3"/>
  <c r="M1011" i="3"/>
  <c r="M1012" i="3"/>
  <c r="M1013" i="3"/>
  <c r="F1014" i="3"/>
  <c r="M1014" i="3"/>
  <c r="M1015" i="3"/>
  <c r="F1016" i="3"/>
  <c r="M1016" i="3"/>
  <c r="M1017" i="3"/>
  <c r="F1018" i="3"/>
  <c r="M1018" i="3"/>
  <c r="M1019" i="3"/>
  <c r="M1020" i="3"/>
  <c r="F1021" i="3"/>
  <c r="M1021" i="3"/>
  <c r="M1022" i="3"/>
  <c r="M1023" i="3"/>
  <c r="M1024" i="3"/>
  <c r="M1025" i="3"/>
  <c r="M1026" i="3"/>
  <c r="M1027" i="3"/>
  <c r="F1028" i="3"/>
  <c r="M1028" i="3"/>
  <c r="M1029" i="3"/>
  <c r="F1030" i="3"/>
  <c r="M1030" i="3"/>
  <c r="F1031" i="3"/>
  <c r="M1031" i="3"/>
  <c r="M1032" i="3"/>
  <c r="F1033" i="3"/>
  <c r="M1033" i="3"/>
  <c r="M1034" i="3"/>
  <c r="M1035" i="3"/>
  <c r="M1036" i="3"/>
  <c r="M1037" i="3"/>
  <c r="F1038" i="3"/>
  <c r="M1038" i="3"/>
  <c r="M1039" i="3"/>
  <c r="F1040" i="3"/>
  <c r="M1040" i="3"/>
  <c r="M1041" i="3"/>
  <c r="F1042" i="3"/>
  <c r="M1042" i="3"/>
  <c r="F1043" i="3"/>
  <c r="M1043" i="3"/>
  <c r="M1044" i="3"/>
  <c r="F1045" i="3"/>
  <c r="M1045" i="3"/>
  <c r="M1046" i="3"/>
  <c r="M1047" i="3"/>
  <c r="M1048" i="3"/>
  <c r="M1049" i="3"/>
  <c r="F1050" i="3"/>
  <c r="M1050" i="3"/>
  <c r="M1051" i="3"/>
  <c r="M1052" i="3"/>
  <c r="M1053" i="3"/>
  <c r="F1054" i="3"/>
  <c r="M1054" i="3"/>
  <c r="F1055" i="3"/>
  <c r="M1055" i="3"/>
  <c r="M1056" i="3"/>
  <c r="F1057" i="3"/>
  <c r="M1057" i="3"/>
  <c r="M1058" i="3"/>
  <c r="M1059" i="3"/>
  <c r="M1060" i="3"/>
  <c r="M1061" i="3"/>
  <c r="F1062" i="3"/>
  <c r="M1062" i="3"/>
  <c r="M1063" i="3"/>
  <c r="F1064" i="3"/>
  <c r="M1064" i="3"/>
  <c r="M1065" i="3"/>
  <c r="F1066" i="3"/>
  <c r="M1066" i="3"/>
  <c r="F1067" i="3"/>
  <c r="M1067" i="3"/>
  <c r="M1068" i="3"/>
  <c r="M1069" i="3"/>
  <c r="M1070" i="3"/>
  <c r="M1071" i="3"/>
  <c r="M1072" i="3"/>
  <c r="M1073" i="3"/>
  <c r="F1074" i="3"/>
  <c r="M1074" i="3"/>
  <c r="M1075" i="3"/>
  <c r="F1076" i="3"/>
  <c r="M1076" i="3"/>
  <c r="M1077" i="3"/>
  <c r="F1078" i="3"/>
  <c r="M1078" i="3"/>
  <c r="F1079" i="3"/>
  <c r="M1079" i="3"/>
  <c r="M1080" i="3"/>
  <c r="F1081" i="3"/>
  <c r="M1081" i="3"/>
  <c r="M1082" i="3"/>
  <c r="M1083" i="3"/>
  <c r="M1084" i="3"/>
  <c r="M1085" i="3"/>
  <c r="M1086" i="3"/>
  <c r="F1087" i="3"/>
  <c r="M1087" i="3"/>
  <c r="F1088" i="3"/>
  <c r="M1088" i="3"/>
  <c r="M1089" i="3"/>
  <c r="F1090" i="3"/>
  <c r="M1090" i="3"/>
  <c r="F1091" i="3"/>
  <c r="M1091" i="3"/>
  <c r="M1092" i="3"/>
  <c r="F1093" i="3"/>
  <c r="M1093" i="3"/>
  <c r="F1094" i="3"/>
  <c r="M1094" i="3"/>
  <c r="M1095" i="3"/>
  <c r="M1096" i="3"/>
  <c r="M1097" i="3"/>
  <c r="M1098" i="3"/>
  <c r="M1099" i="3"/>
  <c r="F1100" i="3"/>
  <c r="M1100" i="3"/>
  <c r="M1101" i="3"/>
  <c r="M1102" i="3"/>
  <c r="F1103" i="3"/>
  <c r="M1103" i="3"/>
  <c r="M1104" i="3"/>
  <c r="F1105" i="3"/>
  <c r="M1105" i="3"/>
  <c r="F1106" i="3"/>
  <c r="M1106" i="3"/>
  <c r="M1107" i="3"/>
  <c r="M1108" i="3"/>
  <c r="M1109" i="3"/>
  <c r="M1110" i="3"/>
  <c r="M1111" i="3"/>
  <c r="F1112" i="3"/>
  <c r="M1112" i="3"/>
  <c r="M1113" i="3"/>
  <c r="M1114" i="3"/>
  <c r="F1115" i="3"/>
  <c r="M1115" i="3"/>
  <c r="M1116" i="3"/>
  <c r="F1117" i="3"/>
  <c r="M1117" i="3"/>
  <c r="M1118" i="3"/>
  <c r="M1119" i="3"/>
  <c r="M1120" i="3"/>
  <c r="M1121" i="3"/>
  <c r="M1122" i="3"/>
  <c r="M1123" i="3"/>
  <c r="F1124" i="3"/>
  <c r="M1124" i="3"/>
  <c r="M1125" i="3"/>
  <c r="M1126" i="3"/>
  <c r="F1127" i="3"/>
  <c r="M1127" i="3"/>
  <c r="M1128" i="3"/>
  <c r="F1129" i="3"/>
  <c r="M1129" i="3"/>
  <c r="M1130" i="3"/>
  <c r="M1131" i="3"/>
  <c r="M1132" i="3"/>
  <c r="M1133" i="3"/>
  <c r="M1134" i="3"/>
  <c r="F1135" i="3"/>
  <c r="M1135" i="3"/>
  <c r="F1136" i="3"/>
  <c r="M1136" i="3"/>
  <c r="M1137" i="3"/>
  <c r="M1138" i="3"/>
  <c r="F1139" i="3"/>
  <c r="M1139" i="3"/>
  <c r="M1140" i="3"/>
  <c r="M1141" i="3"/>
  <c r="M1142" i="3"/>
  <c r="F1143" i="3"/>
  <c r="M1143" i="3"/>
  <c r="M1144" i="3"/>
  <c r="M1145" i="3"/>
  <c r="M1146" i="3"/>
  <c r="M1147" i="3"/>
  <c r="F1148" i="3"/>
  <c r="M1148" i="3"/>
  <c r="M1149" i="3"/>
  <c r="M1150" i="3"/>
  <c r="F1151" i="3"/>
  <c r="M1151" i="3"/>
  <c r="M1152" i="3"/>
  <c r="M1153" i="3"/>
  <c r="M1154" i="3"/>
  <c r="M1155" i="3"/>
  <c r="M1156" i="3"/>
  <c r="M1157" i="3"/>
  <c r="M1158" i="3"/>
  <c r="F1159" i="3"/>
  <c r="M1159" i="3"/>
  <c r="F1160" i="3"/>
  <c r="M1160" i="3"/>
  <c r="M1161" i="3"/>
  <c r="M1162" i="3"/>
  <c r="F1163" i="3"/>
  <c r="M1163" i="3"/>
  <c r="M1164" i="3"/>
  <c r="F1165" i="3"/>
  <c r="M1165" i="3"/>
  <c r="M1166" i="3"/>
  <c r="M1167" i="3"/>
  <c r="M1168" i="3"/>
  <c r="M1169" i="3"/>
  <c r="M1170" i="3"/>
  <c r="F1171" i="3"/>
  <c r="M1171" i="3"/>
  <c r="F1172" i="3"/>
  <c r="M1172" i="3"/>
  <c r="M1173" i="3"/>
  <c r="M1174" i="3"/>
  <c r="F1175" i="3"/>
  <c r="M1175" i="3"/>
  <c r="M1176" i="3"/>
  <c r="M1177" i="3"/>
  <c r="F1178" i="3"/>
  <c r="M1178" i="3"/>
  <c r="M1179" i="3"/>
  <c r="M1180" i="3"/>
  <c r="M1181" i="3"/>
  <c r="F1182" i="3"/>
  <c r="M1182" i="3"/>
  <c r="M1183" i="3"/>
  <c r="M1184" i="3"/>
  <c r="M1185" i="3"/>
  <c r="F1186" i="3"/>
  <c r="M1186" i="3"/>
  <c r="F1187" i="3"/>
  <c r="M1187" i="3"/>
  <c r="F1188" i="3"/>
  <c r="M1188" i="3"/>
  <c r="M1189" i="3"/>
  <c r="M1190" i="3"/>
  <c r="M1191" i="3"/>
  <c r="M1192" i="3"/>
  <c r="M1193" i="3"/>
  <c r="F1194" i="3"/>
  <c r="M1194" i="3"/>
  <c r="M1195" i="3"/>
  <c r="F1196" i="3"/>
  <c r="M1196" i="3"/>
  <c r="M1197" i="3"/>
  <c r="F1198" i="3"/>
  <c r="M1198" i="3"/>
  <c r="F1199" i="3"/>
  <c r="M1199" i="3"/>
  <c r="F1200" i="3"/>
  <c r="M1200" i="3"/>
  <c r="F1201" i="3"/>
  <c r="M1201" i="3"/>
  <c r="M1202" i="3"/>
  <c r="M1203" i="3"/>
  <c r="M1204" i="3"/>
  <c r="M1205" i="3"/>
  <c r="M1206" i="3"/>
  <c r="M1207" i="3"/>
  <c r="F1208" i="3"/>
  <c r="M1208" i="3"/>
  <c r="M1209" i="3"/>
  <c r="F1210" i="3"/>
  <c r="M1210" i="3"/>
  <c r="F1211" i="3"/>
  <c r="M1211" i="3"/>
  <c r="F1212" i="3"/>
  <c r="M1212" i="3"/>
  <c r="M1213" i="3"/>
  <c r="F1214" i="3"/>
  <c r="M1214" i="3"/>
  <c r="M1215" i="3"/>
  <c r="M1216" i="3"/>
  <c r="M1217" i="3"/>
  <c r="M1218" i="3"/>
  <c r="M1219" i="3"/>
  <c r="F1220" i="3"/>
  <c r="M1220" i="3"/>
  <c r="M1221" i="3"/>
  <c r="F1222" i="3"/>
  <c r="M1222" i="3"/>
  <c r="F1223" i="3"/>
  <c r="M1223" i="3"/>
  <c r="F1224" i="3"/>
  <c r="M1224" i="3"/>
  <c r="M1225" i="3"/>
  <c r="M1226" i="3"/>
  <c r="M1227" i="3"/>
  <c r="M1228" i="3"/>
  <c r="M1229" i="3"/>
  <c r="M1230" i="3"/>
  <c r="M1231" i="3"/>
  <c r="F1232" i="3"/>
  <c r="M1232" i="3"/>
  <c r="M1233" i="3"/>
  <c r="F1234" i="3"/>
  <c r="M1234" i="3"/>
  <c r="F1235" i="3"/>
  <c r="M1235" i="3"/>
  <c r="F1236" i="3"/>
  <c r="M1236" i="3"/>
  <c r="M1237" i="3"/>
  <c r="M1238" i="3"/>
  <c r="M1239" i="3"/>
  <c r="M1240" i="3"/>
  <c r="M1241" i="3"/>
  <c r="M1242" i="3"/>
  <c r="F1243" i="3"/>
  <c r="M1243" i="3"/>
  <c r="F1244" i="3"/>
  <c r="M1244" i="3"/>
  <c r="M1245" i="3"/>
  <c r="F1246" i="3"/>
  <c r="M1246" i="3"/>
  <c r="F1247" i="3"/>
  <c r="M1247" i="3"/>
  <c r="F1248" i="3"/>
  <c r="M1248" i="3"/>
  <c r="M1249" i="3"/>
  <c r="M1250" i="3"/>
  <c r="M1251" i="3"/>
  <c r="M1252" i="3"/>
  <c r="M1253" i="3"/>
  <c r="M1254" i="3"/>
  <c r="F1255" i="3"/>
  <c r="M1255" i="3"/>
  <c r="F1256" i="3"/>
  <c r="M1256" i="3"/>
  <c r="M1257" i="3"/>
  <c r="F1258" i="3"/>
  <c r="M1258" i="3"/>
  <c r="F1259" i="3"/>
  <c r="M1259" i="3"/>
  <c r="F1260" i="3"/>
  <c r="M1260" i="3"/>
  <c r="M1261" i="3"/>
  <c r="M1262" i="3"/>
  <c r="M1263" i="3"/>
  <c r="M1264" i="3"/>
  <c r="M1265" i="3"/>
  <c r="M1266" i="3"/>
  <c r="F1267" i="3"/>
  <c r="M1267" i="3"/>
  <c r="M1268" i="3"/>
  <c r="M1269" i="3"/>
  <c r="F1270" i="3"/>
  <c r="M1270" i="3"/>
  <c r="F1271" i="3"/>
  <c r="M1271" i="3"/>
  <c r="F1272" i="3"/>
  <c r="M1272" i="3"/>
  <c r="M1273" i="3"/>
  <c r="F1274" i="3"/>
  <c r="M1274" i="3"/>
  <c r="M1275" i="3"/>
  <c r="M1276" i="3"/>
  <c r="M1277" i="3"/>
  <c r="M1278" i="3"/>
  <c r="M1279" i="3"/>
  <c r="F1280" i="3"/>
  <c r="M1280" i="3"/>
  <c r="M1281" i="3"/>
  <c r="F1282" i="3"/>
  <c r="M1282" i="3"/>
  <c r="F1283" i="3"/>
  <c r="M1283" i="3"/>
  <c r="F1284" i="3"/>
  <c r="M1284" i="3"/>
  <c r="M1285" i="3"/>
  <c r="M1286" i="3"/>
  <c r="M1287" i="3"/>
  <c r="M1288" i="3"/>
  <c r="M1289" i="3"/>
  <c r="M1290" i="3"/>
  <c r="M1291" i="3"/>
  <c r="F1292" i="3"/>
  <c r="M1292" i="3"/>
  <c r="M1293" i="3"/>
  <c r="F1294" i="3"/>
  <c r="M1294" i="3"/>
  <c r="F1295" i="3"/>
  <c r="M1295" i="3"/>
  <c r="F1296" i="3"/>
  <c r="M1296" i="3"/>
  <c r="M1297" i="3"/>
  <c r="M1298" i="3"/>
  <c r="M1299" i="3"/>
  <c r="M1300" i="3"/>
  <c r="M1301" i="3"/>
  <c r="M1302" i="3"/>
  <c r="M1303" i="3"/>
  <c r="M1304" i="3"/>
  <c r="M1305" i="3"/>
  <c r="F1306" i="3"/>
  <c r="M1306" i="3"/>
  <c r="M1307" i="3"/>
  <c r="F1308" i="3"/>
  <c r="M1308" i="3"/>
  <c r="M1309" i="3"/>
  <c r="F1310" i="3"/>
  <c r="M1310" i="3"/>
  <c r="M1311" i="3"/>
  <c r="M1312" i="3"/>
  <c r="M1313" i="3"/>
  <c r="M1314" i="3"/>
  <c r="M1315" i="3"/>
  <c r="F1316" i="3"/>
  <c r="M1316" i="3"/>
  <c r="M1317" i="3"/>
  <c r="F1318" i="3"/>
  <c r="M1318" i="3"/>
  <c r="F1319" i="3"/>
  <c r="M1319" i="3"/>
  <c r="F1320" i="3"/>
  <c r="M1320" i="3"/>
  <c r="M1321" i="3"/>
  <c r="M1322" i="3"/>
  <c r="M1323" i="3"/>
  <c r="M1324" i="3"/>
  <c r="M1325" i="3"/>
  <c r="M1326" i="3"/>
  <c r="M1327" i="3"/>
  <c r="F1328" i="3"/>
  <c r="M1328" i="3"/>
  <c r="M1329" i="3"/>
  <c r="F1330" i="3"/>
  <c r="M1330" i="3"/>
  <c r="F1331" i="3"/>
  <c r="M1331" i="3"/>
  <c r="F1332" i="3"/>
  <c r="M1332" i="3"/>
  <c r="M1333" i="3"/>
  <c r="M1334" i="3"/>
  <c r="M1335" i="3"/>
  <c r="M1336" i="3"/>
  <c r="M1337" i="3"/>
  <c r="M1338" i="3"/>
  <c r="M1339" i="3"/>
  <c r="M1340" i="3"/>
  <c r="M1341" i="3"/>
  <c r="F1342" i="3"/>
  <c r="M1342" i="3"/>
  <c r="F1343" i="3"/>
  <c r="M1343" i="3"/>
  <c r="M1344" i="3"/>
  <c r="M1345" i="3"/>
  <c r="M1346" i="3"/>
  <c r="M1347" i="3"/>
  <c r="M1348" i="3"/>
  <c r="M1349" i="3"/>
  <c r="M1350" i="3"/>
  <c r="M1351" i="3"/>
  <c r="F1352" i="3"/>
  <c r="M1352" i="3"/>
  <c r="M1353" i="3"/>
  <c r="F1354" i="3"/>
  <c r="M1354" i="3"/>
  <c r="F1355" i="3"/>
  <c r="M1355" i="3"/>
  <c r="F1356" i="3"/>
  <c r="M1356" i="3"/>
  <c r="M1357" i="3"/>
  <c r="M1358" i="3"/>
  <c r="M1359" i="3"/>
  <c r="M1360" i="3"/>
  <c r="M1361" i="3"/>
  <c r="M1362" i="3"/>
  <c r="M1363" i="3"/>
  <c r="M1364" i="3"/>
  <c r="M1365" i="3"/>
  <c r="F1366" i="3"/>
  <c r="M1366" i="3"/>
  <c r="F1367" i="3"/>
  <c r="M1367" i="3"/>
  <c r="F1368" i="3"/>
  <c r="M1368" i="3"/>
  <c r="M1369" i="3"/>
  <c r="M1370" i="3"/>
  <c r="M1371" i="3"/>
  <c r="M1372" i="3"/>
  <c r="M1373" i="3"/>
  <c r="M1374" i="3"/>
  <c r="M1375" i="3"/>
  <c r="M1376" i="3"/>
  <c r="M1377" i="3"/>
  <c r="F1378" i="3"/>
  <c r="M1378" i="3"/>
  <c r="M1379" i="3"/>
  <c r="F1380" i="3"/>
  <c r="M1380" i="3"/>
  <c r="M1381" i="3"/>
  <c r="M1382" i="3"/>
  <c r="M1383" i="3"/>
  <c r="M1384" i="3"/>
  <c r="M1385" i="3"/>
  <c r="M1386" i="3"/>
  <c r="M1387" i="3"/>
  <c r="M1388" i="3"/>
  <c r="M1389" i="3"/>
  <c r="F1390" i="3"/>
  <c r="M1390" i="3"/>
  <c r="M1391" i="3"/>
  <c r="F1392" i="3"/>
  <c r="M1392" i="3"/>
  <c r="M1393" i="3"/>
  <c r="M1394" i="3"/>
  <c r="M1395" i="3"/>
  <c r="M1396" i="3"/>
  <c r="M1397" i="3"/>
  <c r="M1398" i="3"/>
  <c r="F1399" i="3"/>
  <c r="M1399" i="3"/>
  <c r="F1400" i="3"/>
  <c r="M1400" i="3"/>
  <c r="M1401" i="3"/>
  <c r="F1402" i="3"/>
  <c r="M1402" i="3"/>
  <c r="M1403" i="3"/>
  <c r="F1404" i="3"/>
  <c r="M1404" i="3"/>
  <c r="M1405" i="3"/>
  <c r="F1406" i="3"/>
  <c r="M1406" i="3"/>
  <c r="M1407" i="3"/>
  <c r="M1408" i="3"/>
  <c r="M1409" i="3"/>
  <c r="M1410" i="3"/>
  <c r="M1411" i="3"/>
  <c r="F1412" i="3"/>
  <c r="M1412" i="3"/>
  <c r="M1413" i="3"/>
  <c r="F1414" i="3"/>
  <c r="M1414" i="3"/>
  <c r="M1415" i="3"/>
  <c r="F1416" i="3"/>
  <c r="M1416" i="3"/>
  <c r="M1417" i="3"/>
  <c r="M1418" i="3"/>
  <c r="M1419" i="3"/>
  <c r="M1420" i="3"/>
  <c r="M1421" i="3"/>
  <c r="M1422" i="3"/>
  <c r="F1423" i="3"/>
  <c r="M1423" i="3"/>
  <c r="M1424" i="3"/>
  <c r="M1425" i="3"/>
  <c r="F1426" i="3"/>
  <c r="M1426" i="3"/>
  <c r="F1427" i="3"/>
  <c r="M1427" i="3"/>
  <c r="M1428" i="3"/>
  <c r="F1429" i="3"/>
  <c r="M1429" i="3"/>
  <c r="F1430" i="3"/>
  <c r="M1430" i="3"/>
  <c r="M1431" i="3"/>
  <c r="M1432" i="3"/>
  <c r="M1433" i="3"/>
  <c r="M1434" i="3"/>
  <c r="F1435" i="3"/>
  <c r="M1435" i="3"/>
  <c r="F1436" i="3"/>
  <c r="M1436" i="3"/>
  <c r="M1437" i="3"/>
  <c r="F1438" i="3"/>
  <c r="M1438" i="3"/>
  <c r="F1439" i="3"/>
  <c r="M1439" i="3"/>
  <c r="M1440" i="3"/>
  <c r="F1441" i="3"/>
  <c r="M1441" i="3"/>
  <c r="M1442" i="3"/>
  <c r="M1443" i="3"/>
  <c r="M1444" i="3"/>
  <c r="M1445" i="3"/>
  <c r="M1446" i="3"/>
  <c r="M1447" i="3"/>
  <c r="F1448" i="3"/>
  <c r="M1448" i="3"/>
  <c r="M1449" i="3"/>
  <c r="F1450" i="3"/>
  <c r="M1450" i="3"/>
  <c r="F1451" i="3"/>
  <c r="M1451" i="3"/>
  <c r="M1452" i="3"/>
  <c r="M1453" i="3"/>
  <c r="M1454" i="3"/>
  <c r="M1455" i="3"/>
  <c r="M1456" i="3"/>
  <c r="M1457" i="3"/>
  <c r="M1458" i="3"/>
  <c r="M1459" i="3"/>
  <c r="F1460" i="3"/>
  <c r="M1460" i="3"/>
  <c r="M1461" i="3"/>
  <c r="F1462" i="3"/>
  <c r="M1462" i="3"/>
  <c r="F1463" i="3"/>
  <c r="M1463" i="3"/>
  <c r="M1464" i="3"/>
  <c r="F1465" i="3"/>
  <c r="M1465" i="3"/>
  <c r="F1466" i="3"/>
  <c r="M1466" i="3"/>
  <c r="M1467" i="3"/>
  <c r="M1468" i="3"/>
  <c r="M1469" i="3"/>
  <c r="M1470" i="3"/>
  <c r="M1471" i="3"/>
  <c r="F1472" i="3"/>
  <c r="M1472" i="3"/>
  <c r="M1473" i="3"/>
  <c r="F1474" i="3"/>
  <c r="M1474" i="3"/>
  <c r="F1475" i="3"/>
  <c r="M1475" i="3"/>
  <c r="M1476" i="3"/>
  <c r="F1477" i="3"/>
  <c r="M1477" i="3"/>
  <c r="M1478" i="3"/>
  <c r="M1479" i="3"/>
  <c r="M1480" i="3"/>
  <c r="M1481" i="3"/>
  <c r="M1482" i="3"/>
  <c r="M1483" i="3"/>
  <c r="F1484" i="3"/>
  <c r="M1484" i="3"/>
  <c r="M1485" i="3"/>
  <c r="F1486" i="3"/>
  <c r="M1486" i="3"/>
  <c r="F1487" i="3"/>
  <c r="M1487" i="3"/>
  <c r="M1488" i="3"/>
  <c r="F1489" i="3"/>
  <c r="M1489" i="3"/>
  <c r="M1490" i="3"/>
  <c r="M1491" i="3"/>
  <c r="M1492" i="3"/>
  <c r="M1493" i="3"/>
  <c r="M1494" i="3"/>
  <c r="M1495" i="3"/>
  <c r="F1496" i="3"/>
  <c r="M1496" i="3"/>
  <c r="M1497" i="3"/>
  <c r="F1498" i="3"/>
  <c r="M1498" i="3"/>
  <c r="F1499" i="3"/>
  <c r="M1499" i="3"/>
  <c r="M1500" i="3"/>
  <c r="F1501" i="3"/>
  <c r="M1501" i="3"/>
  <c r="M1502" i="3"/>
  <c r="M1503" i="3"/>
  <c r="M1504" i="3"/>
  <c r="M1505" i="3"/>
  <c r="M1506" i="3"/>
  <c r="F1507" i="3"/>
  <c r="M1507" i="3"/>
  <c r="F1508" i="3"/>
  <c r="M1508" i="3"/>
  <c r="M1509" i="3"/>
  <c r="F1510" i="3"/>
  <c r="M1510" i="3"/>
  <c r="F1511" i="3"/>
  <c r="M1511" i="3"/>
  <c r="M1512" i="3"/>
  <c r="F1513" i="3"/>
  <c r="M1513" i="3"/>
  <c r="M1514" i="3"/>
  <c r="M1515" i="3"/>
  <c r="M1516" i="3"/>
  <c r="M1517" i="3"/>
  <c r="M1518" i="3"/>
  <c r="M1519" i="3"/>
  <c r="F1520" i="3"/>
  <c r="M1520" i="3"/>
  <c r="M1521" i="3"/>
  <c r="F1522" i="3"/>
  <c r="M1522" i="3"/>
  <c r="F1523" i="3"/>
  <c r="M1523" i="3"/>
  <c r="M1524" i="3"/>
  <c r="F1525" i="3"/>
  <c r="M1525" i="3"/>
  <c r="M1526" i="3"/>
  <c r="M1527" i="3"/>
  <c r="M1528" i="3"/>
  <c r="M1529" i="3"/>
  <c r="M1530" i="3"/>
  <c r="M1531" i="3"/>
  <c r="F1532" i="3"/>
  <c r="M1532" i="3"/>
  <c r="M1533" i="3"/>
  <c r="F1534" i="3"/>
  <c r="M1534" i="3"/>
  <c r="F1535" i="3"/>
  <c r="M1535" i="3"/>
  <c r="M1536" i="3"/>
  <c r="M1537" i="3"/>
  <c r="M1538" i="3"/>
  <c r="M1539" i="3"/>
  <c r="M1540" i="3"/>
  <c r="M1541" i="3"/>
  <c r="M1542" i="3"/>
  <c r="F1543" i="3"/>
  <c r="M1543" i="3"/>
  <c r="F1544" i="3"/>
  <c r="M1544" i="3"/>
  <c r="M1545" i="3"/>
  <c r="F1546" i="3"/>
  <c r="M1546" i="3"/>
  <c r="F1547" i="3"/>
  <c r="M1547" i="3"/>
  <c r="M1548" i="3"/>
  <c r="F1549" i="3"/>
  <c r="M1549" i="3"/>
  <c r="M1550" i="3"/>
  <c r="M1551" i="3"/>
  <c r="M1552" i="3"/>
  <c r="M1553" i="3"/>
  <c r="M1554" i="3"/>
  <c r="F1555" i="3"/>
  <c r="M1555" i="3"/>
  <c r="F1556" i="3"/>
  <c r="M1556" i="3"/>
  <c r="M1557" i="3"/>
  <c r="F1558" i="3"/>
  <c r="M1558" i="3"/>
  <c r="F1559" i="3"/>
  <c r="M1559" i="3"/>
  <c r="M1560" i="3"/>
  <c r="F1561" i="3"/>
  <c r="M1561" i="3"/>
  <c r="F1562" i="3"/>
  <c r="M1562" i="3"/>
  <c r="M1563" i="3"/>
  <c r="M1564" i="3"/>
  <c r="M1565" i="3"/>
  <c r="M1566" i="3"/>
  <c r="M1567" i="3"/>
  <c r="F1568" i="3"/>
  <c r="M1568" i="3"/>
  <c r="M1569" i="3"/>
  <c r="F1570" i="3"/>
  <c r="M1570" i="3"/>
  <c r="F1571" i="3"/>
  <c r="M1571" i="3"/>
  <c r="F1572" i="3"/>
  <c r="M1572" i="3"/>
  <c r="F1573" i="3"/>
  <c r="M1573" i="3"/>
  <c r="F1574" i="3"/>
  <c r="M1574" i="3"/>
  <c r="M1575" i="3"/>
  <c r="M1576" i="3"/>
  <c r="M1577" i="3"/>
  <c r="M1578" i="3"/>
  <c r="M1579" i="3"/>
  <c r="F1580" i="3"/>
  <c r="M1580" i="3"/>
  <c r="M1581" i="3"/>
  <c r="M1582" i="3"/>
  <c r="M1583" i="3"/>
  <c r="M1584" i="3"/>
  <c r="F1585" i="3"/>
  <c r="M1585" i="3"/>
  <c r="F1586" i="3"/>
  <c r="M1586" i="3"/>
  <c r="M1587" i="3"/>
  <c r="M1588" i="3"/>
  <c r="M1589" i="3"/>
  <c r="M1590" i="3"/>
  <c r="M1591" i="3"/>
  <c r="F1592" i="3"/>
  <c r="M1592" i="3"/>
  <c r="M1593" i="3"/>
  <c r="M1594" i="3"/>
  <c r="F1595" i="3"/>
  <c r="M1595" i="3"/>
  <c r="M1596" i="3"/>
  <c r="F1597" i="3"/>
  <c r="M1597" i="3"/>
  <c r="M1598" i="3"/>
  <c r="M1599" i="3"/>
  <c r="M1600" i="3"/>
  <c r="M1601" i="3"/>
  <c r="M1602" i="3"/>
  <c r="F1603" i="3"/>
  <c r="M1603" i="3"/>
  <c r="F1604" i="3"/>
  <c r="M1604" i="3"/>
  <c r="M1605" i="3"/>
  <c r="F1606" i="3"/>
  <c r="M1606" i="3"/>
  <c r="M1607" i="3"/>
  <c r="F1608" i="3"/>
  <c r="M1608" i="3"/>
  <c r="F1609" i="3"/>
  <c r="M1609" i="3"/>
  <c r="M1610" i="3"/>
  <c r="M1611" i="3"/>
  <c r="M1612" i="3"/>
  <c r="M1613" i="3"/>
  <c r="F1614" i="3"/>
  <c r="M1614" i="3"/>
  <c r="F1615" i="3"/>
  <c r="M1615" i="3"/>
  <c r="F1616" i="3"/>
  <c r="M1616" i="3"/>
  <c r="M1617" i="3"/>
  <c r="F1618" i="3"/>
  <c r="M1618" i="3"/>
  <c r="M1619" i="3"/>
  <c r="F1620" i="3"/>
  <c r="M1620" i="3"/>
  <c r="F1621" i="3"/>
  <c r="M1621" i="3"/>
  <c r="M1622" i="3"/>
  <c r="M1623" i="3"/>
  <c r="M1624" i="3"/>
  <c r="M1625" i="3"/>
  <c r="F1626" i="3"/>
  <c r="M1626" i="3"/>
  <c r="M1627" i="3"/>
  <c r="F1628" i="3"/>
  <c r="M1628" i="3"/>
  <c r="M1629" i="3"/>
  <c r="F1630" i="3"/>
  <c r="M1630" i="3"/>
  <c r="M1631" i="3"/>
  <c r="F1632" i="3"/>
  <c r="M1632" i="3"/>
  <c r="F1633" i="3"/>
  <c r="M1633" i="3"/>
  <c r="M1634" i="3"/>
  <c r="M1635" i="3"/>
  <c r="M1636" i="3"/>
  <c r="M1637" i="3"/>
  <c r="F1638" i="3"/>
  <c r="M1638" i="3"/>
  <c r="M1639" i="3"/>
  <c r="F1640" i="3"/>
  <c r="M1640" i="3"/>
  <c r="M1641" i="3"/>
  <c r="F1642" i="3"/>
  <c r="M1642" i="3"/>
  <c r="M1643" i="3"/>
  <c r="F1644" i="3"/>
  <c r="M1644" i="3"/>
  <c r="F1645" i="3"/>
  <c r="M1645" i="3"/>
  <c r="M1646" i="3"/>
  <c r="M1647" i="3"/>
  <c r="M1648" i="3"/>
  <c r="M1649" i="3"/>
  <c r="F1650" i="3"/>
  <c r="M1650" i="3"/>
  <c r="M1651" i="3"/>
  <c r="F1652" i="3"/>
  <c r="M1652" i="3"/>
  <c r="M1653" i="3"/>
  <c r="F1654" i="3"/>
  <c r="M1654" i="3"/>
  <c r="M1655" i="3"/>
  <c r="F1656" i="3"/>
  <c r="M1656" i="3"/>
  <c r="F1657" i="3"/>
  <c r="M1657" i="3"/>
  <c r="M1658" i="3"/>
  <c r="M1659" i="3"/>
  <c r="M1660" i="3"/>
  <c r="M1661" i="3"/>
  <c r="F1662" i="3"/>
  <c r="M1662" i="3"/>
  <c r="M1663" i="3"/>
  <c r="F1664" i="3"/>
  <c r="M1664" i="3"/>
  <c r="M1665" i="3"/>
  <c r="F1666" i="3"/>
  <c r="M1666" i="3"/>
  <c r="M1667" i="3"/>
  <c r="F1668" i="3"/>
  <c r="M1668" i="3"/>
  <c r="F1669" i="3"/>
  <c r="M1669" i="3"/>
  <c r="M1670" i="3"/>
  <c r="M1671" i="3"/>
  <c r="M1672" i="3"/>
  <c r="M1673" i="3"/>
  <c r="F1674" i="3"/>
  <c r="M1674" i="3"/>
  <c r="M1675" i="3"/>
  <c r="F1676" i="3"/>
  <c r="M1676" i="3"/>
  <c r="M1677" i="3"/>
  <c r="F1678" i="3"/>
  <c r="M1678" i="3"/>
  <c r="M1679" i="3"/>
  <c r="F1680" i="3"/>
  <c r="M1680" i="3"/>
  <c r="F1681" i="3"/>
  <c r="M1681" i="3"/>
  <c r="M1682" i="3"/>
  <c r="M1683" i="3"/>
  <c r="M1684" i="3"/>
  <c r="M1685" i="3"/>
  <c r="F1686" i="3"/>
  <c r="M1686" i="3"/>
  <c r="M1687" i="3"/>
  <c r="F1688" i="3"/>
  <c r="M1688" i="3"/>
  <c r="M1689" i="3"/>
  <c r="F1690" i="3"/>
  <c r="M1690" i="3"/>
  <c r="M1691" i="3"/>
  <c r="F1692" i="3"/>
  <c r="M1692" i="3"/>
  <c r="F1693" i="3"/>
  <c r="M1693" i="3"/>
  <c r="F1694" i="3"/>
  <c r="M1694" i="3"/>
  <c r="M1695" i="3"/>
  <c r="M1696" i="3"/>
  <c r="M1697" i="3"/>
  <c r="F1698" i="3"/>
  <c r="M1698" i="3"/>
  <c r="M1699" i="3"/>
  <c r="F1700" i="3"/>
  <c r="M1700" i="3"/>
  <c r="M1701" i="3"/>
  <c r="F1702" i="3"/>
  <c r="M1702" i="3"/>
  <c r="M1703" i="3"/>
  <c r="F1704" i="3"/>
  <c r="M1704" i="3"/>
  <c r="F1705" i="3"/>
  <c r="M1705" i="3"/>
  <c r="F1706" i="3"/>
  <c r="M1706" i="3"/>
  <c r="B7" i="111"/>
  <c r="B6" i="111"/>
  <c r="B8" i="111" s="1"/>
  <c r="B30" i="1"/>
  <c r="E1" i="115"/>
  <c r="B11" i="111"/>
  <c r="E46" i="1"/>
  <c r="B45" i="1"/>
  <c r="E45" i="1" s="1"/>
  <c r="C3" i="220"/>
  <c r="A10" i="220"/>
  <c r="A11" i="220" s="1"/>
  <c r="A12" i="220" s="1"/>
  <c r="A13" i="220" s="1"/>
  <c r="A14" i="220" s="1"/>
  <c r="A15" i="220" s="1"/>
  <c r="A16" i="220" s="1"/>
  <c r="A17" i="220" s="1"/>
  <c r="A18" i="220" s="1"/>
  <c r="A19" i="220" s="1"/>
  <c r="A20" i="220" s="1"/>
  <c r="A21" i="220" s="1"/>
  <c r="A22" i="220" s="1"/>
  <c r="A23" i="220" s="1"/>
  <c r="A24" i="220" s="1"/>
  <c r="A25" i="220" s="1"/>
  <c r="A26" i="220" s="1"/>
  <c r="A27" i="220" s="1"/>
  <c r="A28" i="220" s="1"/>
  <c r="A29" i="220" s="1"/>
  <c r="A30" i="220" s="1"/>
  <c r="A31" i="220" s="1"/>
  <c r="A32" i="220" s="1"/>
  <c r="A33" i="220" s="1"/>
  <c r="A34" i="220" s="1"/>
  <c r="A35" i="220" s="1"/>
  <c r="A36" i="220" s="1"/>
  <c r="A37" i="220" s="1"/>
  <c r="A38" i="220" s="1"/>
  <c r="A39" i="220" s="1"/>
  <c r="A40" i="220" s="1"/>
  <c r="A41" i="220" s="1"/>
  <c r="A42" i="220" s="1"/>
  <c r="A43" i="220" s="1"/>
  <c r="A44" i="220" s="1"/>
  <c r="A45" i="220" s="1"/>
  <c r="A46" i="220" s="1"/>
  <c r="A47" i="220" s="1"/>
  <c r="A48" i="220" s="1"/>
  <c r="A49" i="220" s="1"/>
  <c r="A50" i="220" s="1"/>
  <c r="A51" i="220" s="1"/>
  <c r="A52" i="220" s="1"/>
  <c r="A53" i="220" s="1"/>
  <c r="A54" i="220" s="1"/>
  <c r="A55" i="220" s="1"/>
  <c r="A56" i="220" s="1"/>
  <c r="A57" i="220" s="1"/>
  <c r="A58" i="220" s="1"/>
  <c r="A59" i="220" s="1"/>
  <c r="A60" i="220" s="1"/>
  <c r="A61" i="220" s="1"/>
  <c r="A62" i="220" s="1"/>
  <c r="A63" i="220" s="1"/>
  <c r="A64" i="220" s="1"/>
  <c r="A65" i="220" s="1"/>
  <c r="A66" i="220" s="1"/>
  <c r="A67" i="220" s="1"/>
  <c r="A68" i="220" s="1"/>
  <c r="A69" i="220" s="1"/>
  <c r="A70" i="220" s="1"/>
  <c r="A71" i="220" s="1"/>
  <c r="A72" i="220" s="1"/>
  <c r="A73" i="220" s="1"/>
  <c r="A74" i="220" s="1"/>
  <c r="A75" i="220" s="1"/>
  <c r="A76" i="220" s="1"/>
  <c r="A77" i="220" s="1"/>
  <c r="A78" i="220" s="1"/>
  <c r="A79" i="220" s="1"/>
  <c r="A80" i="220" s="1"/>
  <c r="A81" i="220" s="1"/>
  <c r="A82" i="220" s="1"/>
  <c r="A83" i="220" s="1"/>
  <c r="A84" i="220" s="1"/>
  <c r="A85" i="220" s="1"/>
  <c r="A86" i="220" s="1"/>
  <c r="A87" i="220" s="1"/>
  <c r="A88" i="220" s="1"/>
  <c r="A89" i="220" s="1"/>
  <c r="A90" i="220" s="1"/>
  <c r="A91" i="220" s="1"/>
  <c r="A92" i="220" s="1"/>
  <c r="A93" i="220" s="1"/>
  <c r="A94" i="220" s="1"/>
  <c r="A95" i="220" s="1"/>
  <c r="A96" i="220" s="1"/>
  <c r="A97" i="220" s="1"/>
  <c r="A98" i="220" s="1"/>
  <c r="A99" i="220" s="1"/>
  <c r="A100" i="220" s="1"/>
  <c r="A101" i="220" s="1"/>
  <c r="A102" i="220" s="1"/>
  <c r="A103" i="220" s="1"/>
  <c r="A104" i="220" s="1"/>
  <c r="A105" i="220" s="1"/>
  <c r="A106" i="220" s="1"/>
  <c r="C106" i="220" s="1"/>
  <c r="N1021" i="3" l="1"/>
  <c r="N759" i="3"/>
  <c r="N583" i="3"/>
  <c r="N761" i="3"/>
  <c r="N1029" i="3"/>
  <c r="N953" i="3"/>
  <c r="N1476" i="3"/>
  <c r="N1304" i="3"/>
  <c r="N1268" i="3"/>
  <c r="N1119" i="3"/>
  <c r="N899" i="3"/>
  <c r="N1478" i="3"/>
  <c r="N1202" i="3"/>
  <c r="N1642" i="3"/>
  <c r="N1095" i="3"/>
  <c r="N1443" i="3"/>
  <c r="N496" i="3"/>
  <c r="N1694" i="3"/>
  <c r="N1613" i="3"/>
  <c r="N1329" i="3"/>
  <c r="N1325" i="3"/>
  <c r="N777" i="3"/>
  <c r="N920" i="3"/>
  <c r="N900" i="3"/>
  <c r="N733" i="3"/>
  <c r="N1320" i="3"/>
  <c r="N1233" i="3"/>
  <c r="N947" i="3"/>
  <c r="N803" i="3"/>
  <c r="N546" i="3"/>
  <c r="N954" i="3"/>
  <c r="N930" i="3"/>
  <c r="N1152" i="3"/>
  <c r="N1289" i="3"/>
  <c r="N851" i="3"/>
  <c r="N1559" i="3"/>
  <c r="N1281" i="3"/>
  <c r="F650" i="3"/>
  <c r="N570" i="3"/>
  <c r="N1490" i="3"/>
  <c r="N1455" i="3"/>
  <c r="N1365" i="3"/>
  <c r="N1557" i="3"/>
  <c r="F1019" i="3"/>
  <c r="N856" i="3"/>
  <c r="N1520" i="3"/>
  <c r="N1088" i="3"/>
  <c r="N482" i="3"/>
  <c r="N1624" i="3"/>
  <c r="N1265" i="3"/>
  <c r="F982" i="3"/>
  <c r="N1245" i="3"/>
  <c r="N981" i="3"/>
  <c r="N973" i="3"/>
  <c r="N1011" i="3"/>
  <c r="N878" i="3"/>
  <c r="N765" i="3"/>
  <c r="N571" i="3"/>
  <c r="N1687" i="3"/>
  <c r="N1358" i="3"/>
  <c r="N842" i="3"/>
  <c r="N1118" i="3"/>
  <c r="N1654" i="3"/>
  <c r="N1628" i="3"/>
  <c r="F1478" i="3"/>
  <c r="N1380" i="3"/>
  <c r="N1170" i="3"/>
  <c r="N597" i="3"/>
  <c r="F583" i="3"/>
  <c r="N1158" i="3"/>
  <c r="N1124" i="3"/>
  <c r="N995" i="3"/>
  <c r="N988" i="3"/>
  <c r="N935" i="3"/>
  <c r="N710" i="3"/>
  <c r="N672" i="3"/>
  <c r="N668" i="3"/>
  <c r="N582" i="3"/>
  <c r="N556" i="3"/>
  <c r="N1697" i="3"/>
  <c r="N1143" i="3"/>
  <c r="N1570" i="3"/>
  <c r="N1416" i="3"/>
  <c r="N1379" i="3"/>
  <c r="N1334" i="3"/>
  <c r="N1176" i="3"/>
  <c r="N1072" i="3"/>
  <c r="N1002" i="3"/>
  <c r="N942" i="3"/>
  <c r="N915" i="3"/>
  <c r="N592" i="3"/>
  <c r="N1685" i="3"/>
  <c r="N1431" i="3"/>
  <c r="N1217" i="3"/>
  <c r="N1090" i="3"/>
  <c r="N1025" i="3"/>
  <c r="N835" i="3"/>
  <c r="N821" i="3"/>
  <c r="N739" i="3"/>
  <c r="N638" i="3"/>
  <c r="N1423" i="3"/>
  <c r="N1300" i="3"/>
  <c r="N649" i="3"/>
  <c r="N1660" i="3"/>
  <c r="N1274" i="3"/>
  <c r="F1191" i="3"/>
  <c r="N1164" i="3"/>
  <c r="N1071" i="3"/>
  <c r="N1009" i="3"/>
  <c r="N1005" i="3"/>
  <c r="N997" i="3"/>
  <c r="N622" i="3"/>
  <c r="N577" i="3"/>
  <c r="N633" i="3"/>
  <c r="N1699" i="3"/>
  <c r="N1527" i="3"/>
  <c r="N1500" i="3"/>
  <c r="N1418" i="3"/>
  <c r="F1119" i="3"/>
  <c r="N1045" i="3"/>
  <c r="N1038" i="3"/>
  <c r="N1016" i="3"/>
  <c r="N921" i="3"/>
  <c r="N859" i="3"/>
  <c r="N666" i="3"/>
  <c r="N644" i="3"/>
  <c r="N1706" i="3"/>
  <c r="N1077" i="3"/>
  <c r="N515" i="3"/>
  <c r="N1605" i="3"/>
  <c r="N1484" i="3"/>
  <c r="N1436" i="3"/>
  <c r="N1406" i="3"/>
  <c r="N1637" i="3"/>
  <c r="N1428" i="3"/>
  <c r="N1701" i="3"/>
  <c r="N1666" i="3"/>
  <c r="N1603" i="3"/>
  <c r="N1551" i="3"/>
  <c r="N1515" i="3"/>
  <c r="F1364" i="3"/>
  <c r="N1676" i="3"/>
  <c r="N1700" i="3"/>
  <c r="F1344" i="3"/>
  <c r="N1675" i="3"/>
  <c r="N1661" i="3"/>
  <c r="N1488" i="3"/>
  <c r="N1689" i="3"/>
  <c r="N1377" i="3"/>
  <c r="N1560" i="3"/>
  <c r="N1539" i="3"/>
  <c r="N1390" i="3"/>
  <c r="N1344" i="3"/>
  <c r="N1322" i="3"/>
  <c r="N1252" i="3"/>
  <c r="N1241" i="3"/>
  <c r="N1048" i="3"/>
  <c r="N1028" i="3"/>
  <c r="N987" i="3"/>
  <c r="N980" i="3"/>
  <c r="N866" i="3"/>
  <c r="N702" i="3"/>
  <c r="N683" i="3"/>
  <c r="N650" i="3"/>
  <c r="N1617" i="3"/>
  <c r="N1535" i="3"/>
  <c r="N1454" i="3"/>
  <c r="N1440" i="3"/>
  <c r="N1430" i="3"/>
  <c r="N1404" i="3"/>
  <c r="N1269" i="3"/>
  <c r="N1216" i="3"/>
  <c r="N1116" i="3"/>
  <c r="N1055" i="3"/>
  <c r="N983" i="3"/>
  <c r="N933" i="3"/>
  <c r="N925" i="3"/>
  <c r="N834" i="3"/>
  <c r="N809" i="3"/>
  <c r="N787" i="3"/>
  <c r="N709" i="3"/>
  <c r="N690" i="3"/>
  <c r="N625" i="3"/>
  <c r="N563" i="3"/>
  <c r="N508" i="3"/>
  <c r="F899" i="3"/>
  <c r="N1296" i="3"/>
  <c r="N975" i="3"/>
  <c r="N964" i="3"/>
  <c r="N754" i="3"/>
  <c r="N726" i="3"/>
  <c r="N1464" i="3"/>
  <c r="N1343" i="3"/>
  <c r="N1272" i="3"/>
  <c r="N1198" i="3"/>
  <c r="N1173" i="3"/>
  <c r="N1166" i="3"/>
  <c r="N1137" i="3"/>
  <c r="N1104" i="3"/>
  <c r="N932" i="3"/>
  <c r="N887" i="3"/>
  <c r="N883" i="3"/>
  <c r="N865" i="3"/>
  <c r="N812" i="3"/>
  <c r="N801" i="3"/>
  <c r="N747" i="3"/>
  <c r="N642" i="3"/>
  <c r="N631" i="3"/>
  <c r="N598" i="3"/>
  <c r="N525" i="3"/>
  <c r="N1634" i="3"/>
  <c r="N1616" i="3"/>
  <c r="N1460" i="3"/>
  <c r="N1421" i="3"/>
  <c r="N1317" i="3"/>
  <c r="N1310" i="3"/>
  <c r="N1162" i="3"/>
  <c r="N1050" i="3"/>
  <c r="N1043" i="3"/>
  <c r="N1036" i="3"/>
  <c r="N1023" i="3"/>
  <c r="N1019" i="3"/>
  <c r="N1004" i="3"/>
  <c r="N982" i="3"/>
  <c r="N957" i="3"/>
  <c r="N909" i="3"/>
  <c r="N857" i="3"/>
  <c r="N847" i="3"/>
  <c r="N829" i="3"/>
  <c r="N775" i="3"/>
  <c r="N771" i="3"/>
  <c r="N715" i="3"/>
  <c r="N685" i="3"/>
  <c r="N594" i="3"/>
  <c r="N1313" i="3"/>
  <c r="N1140" i="3"/>
  <c r="N1107" i="3"/>
  <c r="N1057" i="3"/>
  <c r="N985" i="3"/>
  <c r="N963" i="3"/>
  <c r="N927" i="3"/>
  <c r="N700" i="3"/>
  <c r="N673" i="3"/>
  <c r="N1651" i="3"/>
  <c r="N1590" i="3"/>
  <c r="N1402" i="3"/>
  <c r="N1331" i="3"/>
  <c r="N1260" i="3"/>
  <c r="N1239" i="3"/>
  <c r="N1221" i="3"/>
  <c r="N1172" i="3"/>
  <c r="N1154" i="3"/>
  <c r="N1081" i="3"/>
  <c r="N1064" i="3"/>
  <c r="N1035" i="3"/>
  <c r="F1026" i="3"/>
  <c r="N966" i="3"/>
  <c r="N956" i="3"/>
  <c r="N949" i="3"/>
  <c r="N882" i="3"/>
  <c r="N846" i="3"/>
  <c r="N742" i="3"/>
  <c r="N703" i="3"/>
  <c r="N684" i="3"/>
  <c r="N669" i="3"/>
  <c r="N520" i="3"/>
  <c r="N1253" i="3"/>
  <c r="N1235" i="3"/>
  <c r="F1029" i="3"/>
  <c r="N937" i="3"/>
  <c r="N799" i="3"/>
  <c r="N720" i="3"/>
  <c r="N607" i="3"/>
  <c r="F1340" i="3"/>
  <c r="N1702" i="3"/>
  <c r="N1615" i="3"/>
  <c r="N1583" i="3"/>
  <c r="N1578" i="3"/>
  <c r="N1514" i="3"/>
  <c r="N1682" i="3"/>
  <c r="N1664" i="3"/>
  <c r="N1629" i="3"/>
  <c r="N1610" i="3"/>
  <c r="F1602" i="3"/>
  <c r="N1502" i="3"/>
  <c r="N1318" i="3"/>
  <c r="N1305" i="3"/>
  <c r="F1229" i="3"/>
  <c r="N1229" i="3"/>
  <c r="N1226" i="3"/>
  <c r="F1219" i="3"/>
  <c r="N1387" i="3"/>
  <c r="F1387" i="3"/>
  <c r="N1367" i="3"/>
  <c r="N1696" i="3"/>
  <c r="N1672" i="3"/>
  <c r="N1670" i="3"/>
  <c r="N1663" i="3"/>
  <c r="N1630" i="3"/>
  <c r="N1546" i="3"/>
  <c r="N1508" i="3"/>
  <c r="N1399" i="3"/>
  <c r="F1307" i="3"/>
  <c r="N1307" i="3"/>
  <c r="F1202" i="3"/>
  <c r="N1197" i="3"/>
  <c r="F1153" i="3"/>
  <c r="F1453" i="3"/>
  <c r="F1394" i="3"/>
  <c r="F1111" i="3"/>
  <c r="N1658" i="3"/>
  <c r="N1646" i="3"/>
  <c r="N1602" i="3"/>
  <c r="N1550" i="3"/>
  <c r="N1534" i="3"/>
  <c r="N1503" i="3"/>
  <c r="N1496" i="3"/>
  <c r="N1372" i="3"/>
  <c r="N1286" i="3"/>
  <c r="F1113" i="3"/>
  <c r="N1688" i="3"/>
  <c r="N1648" i="3"/>
  <c r="N1639" i="3"/>
  <c r="N1618" i="3"/>
  <c r="N1600" i="3"/>
  <c r="F1584" i="3"/>
  <c r="N1569" i="3"/>
  <c r="F1539" i="3"/>
  <c r="N1536" i="3"/>
  <c r="F1515" i="3"/>
  <c r="N1510" i="3"/>
  <c r="N1491" i="3"/>
  <c r="N1479" i="3"/>
  <c r="N1472" i="3"/>
  <c r="N1409" i="3"/>
  <c r="N1128" i="3"/>
  <c r="N1690" i="3"/>
  <c r="N1524" i="3"/>
  <c r="N1512" i="3"/>
  <c r="N1382" i="3"/>
  <c r="F1268" i="3"/>
  <c r="N1678" i="3"/>
  <c r="F1653" i="3"/>
  <c r="N1627" i="3"/>
  <c r="N1622" i="3"/>
  <c r="N1606" i="3"/>
  <c r="N1547" i="3"/>
  <c r="N1545" i="3"/>
  <c r="N1526" i="3"/>
  <c r="N1335" i="3"/>
  <c r="N1295" i="3"/>
  <c r="N1466" i="3"/>
  <c r="N1407" i="3"/>
  <c r="N1283" i="3"/>
  <c r="N1248" i="3"/>
  <c r="N1130" i="3"/>
  <c r="N1097" i="3"/>
  <c r="N1083" i="3"/>
  <c r="N1059" i="3"/>
  <c r="N1018" i="3"/>
  <c r="N1000" i="3"/>
  <c r="N993" i="3"/>
  <c r="N1448" i="3"/>
  <c r="N1361" i="3"/>
  <c r="N1308" i="3"/>
  <c r="F1304" i="3"/>
  <c r="N1276" i="3"/>
  <c r="N1262" i="3"/>
  <c r="N1257" i="3"/>
  <c r="N1238" i="3"/>
  <c r="N1161" i="3"/>
  <c r="N1142" i="3"/>
  <c r="N1042" i="3"/>
  <c r="F661" i="3"/>
  <c r="N1299" i="3"/>
  <c r="N1250" i="3"/>
  <c r="N1224" i="3"/>
  <c r="N1192" i="3"/>
  <c r="N1106" i="3"/>
  <c r="N1007" i="3"/>
  <c r="N945" i="3"/>
  <c r="N1378" i="3"/>
  <c r="N1368" i="3"/>
  <c r="N1349" i="3"/>
  <c r="N1301" i="3"/>
  <c r="N1264" i="3"/>
  <c r="N1240" i="3"/>
  <c r="N1212" i="3"/>
  <c r="N1094" i="3"/>
  <c r="N1033" i="3"/>
  <c r="N1012" i="3"/>
  <c r="N992" i="3"/>
  <c r="N969" i="3"/>
  <c r="N913" i="3"/>
  <c r="N894" i="3"/>
  <c r="F547" i="3"/>
  <c r="N1182" i="3"/>
  <c r="N1089" i="3"/>
  <c r="N999" i="3"/>
  <c r="N1467" i="3"/>
  <c r="N1452" i="3"/>
  <c r="N1420" i="3"/>
  <c r="N1394" i="3"/>
  <c r="N1392" i="3"/>
  <c r="N1385" i="3"/>
  <c r="N1370" i="3"/>
  <c r="N1346" i="3"/>
  <c r="N1337" i="3"/>
  <c r="N1284" i="3"/>
  <c r="N1214" i="3"/>
  <c r="N1209" i="3"/>
  <c r="N1167" i="3"/>
  <c r="N1160" i="3"/>
  <c r="N1148" i="3"/>
  <c r="N1136" i="3"/>
  <c r="N1131" i="3"/>
  <c r="N1062" i="3"/>
  <c r="N994" i="3"/>
  <c r="N971" i="3"/>
  <c r="N959" i="3"/>
  <c r="F874" i="3"/>
  <c r="N1442" i="3"/>
  <c r="N1353" i="3"/>
  <c r="N1341" i="3"/>
  <c r="N1298" i="3"/>
  <c r="N1293" i="3"/>
  <c r="N1277" i="3"/>
  <c r="N1228" i="3"/>
  <c r="N1191" i="3"/>
  <c r="N1179" i="3"/>
  <c r="N1155" i="3"/>
  <c r="N1112" i="3"/>
  <c r="N1100" i="3"/>
  <c r="N1091" i="3"/>
  <c r="N1079" i="3"/>
  <c r="N1074" i="3"/>
  <c r="N1041" i="3"/>
  <c r="N1026" i="3"/>
  <c r="N976" i="3"/>
  <c r="N923" i="3"/>
  <c r="N918" i="3"/>
  <c r="N854" i="3"/>
  <c r="N825" i="3"/>
  <c r="N790" i="3"/>
  <c r="N736" i="3"/>
  <c r="N731" i="3"/>
  <c r="N722" i="3"/>
  <c r="N717" i="3"/>
  <c r="N661" i="3"/>
  <c r="N647" i="3"/>
  <c r="N604" i="3"/>
  <c r="N586" i="3"/>
  <c r="N558" i="3"/>
  <c r="N523" i="3"/>
  <c r="N968" i="3"/>
  <c r="N961" i="3"/>
  <c r="N889" i="3"/>
  <c r="N863" i="3"/>
  <c r="N844" i="3"/>
  <c r="N839" i="3"/>
  <c r="N797" i="3"/>
  <c r="N785" i="3"/>
  <c r="N783" i="3"/>
  <c r="N778" i="3"/>
  <c r="N751" i="3"/>
  <c r="N697" i="3"/>
  <c r="F619" i="3"/>
  <c r="N616" i="3"/>
  <c r="F595" i="3"/>
  <c r="N763" i="3"/>
  <c r="N958" i="3"/>
  <c r="N951" i="3"/>
  <c r="N944" i="3"/>
  <c r="N939" i="3"/>
  <c r="N917" i="3"/>
  <c r="N890" i="3"/>
  <c r="N873" i="3"/>
  <c r="N772" i="3"/>
  <c r="N721" i="3"/>
  <c r="N686" i="3"/>
  <c r="N679" i="3"/>
  <c r="N674" i="3"/>
  <c r="N655" i="3"/>
  <c r="N635" i="3"/>
  <c r="N522" i="3"/>
  <c r="N510" i="3"/>
  <c r="N498" i="3"/>
  <c r="N934" i="3"/>
  <c r="N888" i="3"/>
  <c r="N875" i="3"/>
  <c r="N853" i="3"/>
  <c r="N735" i="3"/>
  <c r="N532" i="3"/>
  <c r="N484" i="3"/>
  <c r="N897" i="3"/>
  <c r="N826" i="3"/>
  <c r="N807" i="3"/>
  <c r="N784" i="3"/>
  <c r="N745" i="3"/>
  <c r="N737" i="3"/>
  <c r="N662" i="3"/>
  <c r="N657" i="3"/>
  <c r="N630" i="3"/>
  <c r="N589" i="3"/>
  <c r="N580" i="3"/>
  <c r="N568" i="3"/>
  <c r="N559" i="3"/>
  <c r="N486" i="3"/>
  <c r="N914" i="3"/>
  <c r="N907" i="3"/>
  <c r="N791" i="3"/>
  <c r="N698" i="3"/>
  <c r="N693" i="3"/>
  <c r="N637" i="3"/>
  <c r="N595" i="3"/>
  <c r="N544" i="3"/>
  <c r="N534" i="3"/>
  <c r="F484" i="3"/>
  <c r="N830" i="3"/>
  <c r="N729" i="3"/>
  <c r="N705" i="3"/>
  <c r="N678" i="3"/>
  <c r="N643" i="3"/>
  <c r="N551" i="3"/>
  <c r="N654" i="3"/>
  <c r="N818" i="3"/>
  <c r="N1185" i="3"/>
  <c r="N788" i="3"/>
  <c r="N750" i="3"/>
  <c r="N1486" i="3"/>
  <c r="N1208" i="3"/>
  <c r="N1006" i="3"/>
  <c r="N1459" i="3"/>
  <c r="N1258" i="3"/>
  <c r="N1397" i="3"/>
  <c r="N1236" i="3"/>
  <c r="N1060" i="3"/>
  <c r="N1582" i="3"/>
  <c r="N1113" i="3"/>
  <c r="N940" i="3"/>
  <c r="N1473" i="3"/>
  <c r="N1462" i="3"/>
  <c r="N1652" i="3"/>
  <c r="N1312" i="3"/>
  <c r="N487" i="3"/>
  <c r="N1193" i="3"/>
  <c r="N1657" i="3"/>
  <c r="N802" i="3"/>
  <c r="N1612" i="3"/>
  <c r="N1541" i="3"/>
  <c r="N1521" i="3"/>
  <c r="N1471" i="3"/>
  <c r="N1461" i="3"/>
  <c r="N1433" i="3"/>
  <c r="N1376" i="3"/>
  <c r="N576" i="3"/>
  <c r="N1673" i="3"/>
  <c r="N1671" i="3"/>
  <c r="N1621" i="3"/>
  <c r="N1324" i="3"/>
  <c r="N1246" i="3"/>
  <c r="N1067" i="3"/>
  <c r="N1625" i="3"/>
  <c r="N1581" i="3"/>
  <c r="N1519" i="3"/>
  <c r="N1437" i="3"/>
  <c r="N1414" i="3"/>
  <c r="N1183" i="3"/>
  <c r="N1087" i="3"/>
  <c r="N1054" i="3"/>
  <c r="N645" i="3"/>
  <c r="N610" i="3"/>
  <c r="N539" i="3"/>
  <c r="N1640" i="3"/>
  <c r="N1360" i="3"/>
  <c r="N782" i="3"/>
  <c r="N612" i="3"/>
  <c r="N600" i="3"/>
  <c r="N1574" i="3"/>
  <c r="N1522" i="3"/>
  <c r="N1435" i="3"/>
  <c r="N1280" i="3"/>
  <c r="N766" i="3"/>
  <c r="N1705" i="3"/>
  <c r="N1563" i="3"/>
  <c r="N1481" i="3"/>
  <c r="N989" i="3"/>
  <c r="N1580" i="3"/>
  <c r="N1438" i="3"/>
  <c r="N1288" i="3"/>
  <c r="N762" i="3"/>
  <c r="N680" i="3"/>
  <c r="N536" i="3"/>
  <c r="N561" i="3"/>
  <c r="N511" i="3"/>
  <c r="N1659" i="3"/>
  <c r="N1641" i="3"/>
  <c r="N1604" i="3"/>
  <c r="N1593" i="3"/>
  <c r="N1114" i="3"/>
  <c r="N1684" i="3"/>
  <c r="N1449" i="3"/>
  <c r="N1354" i="3"/>
  <c r="N1287" i="3"/>
  <c r="N1234" i="3"/>
  <c r="N1014" i="3"/>
  <c r="N845" i="3"/>
  <c r="N704" i="3"/>
  <c r="N547" i="3"/>
  <c r="N1199" i="3"/>
  <c r="N902" i="3"/>
  <c r="N858" i="3"/>
  <c r="N535" i="3"/>
  <c r="N1693" i="3"/>
  <c r="N1677" i="3"/>
  <c r="N1495" i="3"/>
  <c r="N1347" i="3"/>
  <c r="N1256" i="3"/>
  <c r="N1232" i="3"/>
  <c r="N1205" i="3"/>
  <c r="N1196" i="3"/>
  <c r="N1102" i="3"/>
  <c r="N1084" i="3"/>
  <c r="N898" i="3"/>
  <c r="N626" i="3"/>
  <c r="N619" i="3"/>
  <c r="N618" i="3"/>
  <c r="N928" i="3"/>
  <c r="N613" i="3"/>
  <c r="N1493" i="3"/>
  <c r="N1647" i="3"/>
  <c r="N1635" i="3"/>
  <c r="N1589" i="3"/>
  <c r="N1558" i="3"/>
  <c r="N1498" i="3"/>
  <c r="N1294" i="3"/>
  <c r="N1047" i="3"/>
  <c r="N990" i="3"/>
  <c r="N977" i="3"/>
  <c r="N562" i="3"/>
  <c r="N1082" i="3"/>
  <c r="N965" i="3"/>
  <c r="N527" i="3"/>
  <c r="N1505" i="3"/>
  <c r="N1244" i="3"/>
  <c r="N1220" i="3"/>
  <c r="N1096" i="3"/>
  <c r="N895" i="3"/>
  <c r="N828" i="3"/>
  <c r="N1611" i="3"/>
  <c r="N1507" i="3"/>
  <c r="N1359" i="3"/>
  <c r="N1330" i="3"/>
  <c r="N1311" i="3"/>
  <c r="N1270" i="3"/>
  <c r="N1013" i="3"/>
  <c r="N978" i="3"/>
  <c r="N892" i="3"/>
  <c r="N841" i="3"/>
  <c r="N573" i="3"/>
  <c r="N1645" i="3"/>
  <c r="N1636" i="3"/>
  <c r="N1497" i="3"/>
  <c r="N1103" i="3"/>
  <c r="N1046" i="3"/>
  <c r="N820" i="3"/>
  <c r="N814" i="3"/>
  <c r="N804" i="3"/>
  <c r="N609" i="3"/>
  <c r="N575" i="3"/>
  <c r="N1223" i="3"/>
  <c r="N1681" i="3"/>
  <c r="N1665" i="3"/>
  <c r="N1653" i="3"/>
  <c r="N1649" i="3"/>
  <c r="N1531" i="3"/>
  <c r="N1509" i="3"/>
  <c r="N1356" i="3"/>
  <c r="N1263" i="3"/>
  <c r="N1247" i="3"/>
  <c r="N1149" i="3"/>
  <c r="N970" i="3"/>
  <c r="N773" i="3"/>
  <c r="N501" i="3"/>
  <c r="N1031" i="3"/>
  <c r="N632" i="3"/>
  <c r="N503" i="3"/>
  <c r="N922" i="3"/>
  <c r="N1623" i="3"/>
  <c r="N1450" i="3"/>
  <c r="N946" i="3"/>
  <c r="N877" i="3"/>
  <c r="N749" i="3"/>
  <c r="N537" i="3"/>
  <c r="N489" i="3"/>
  <c r="N1669" i="3"/>
  <c r="N1271" i="3"/>
  <c r="N1251" i="3"/>
  <c r="N1211" i="3"/>
  <c r="N870" i="3"/>
  <c r="N864" i="3"/>
  <c r="N833" i="3"/>
  <c r="N1323" i="3"/>
  <c r="N1568" i="3"/>
  <c r="N1517" i="3"/>
  <c r="N1227" i="3"/>
  <c r="N952" i="3"/>
  <c r="N491" i="3"/>
  <c r="N1553" i="3"/>
  <c r="N1355" i="3"/>
  <c r="N1125" i="3"/>
  <c r="N1101" i="3"/>
  <c r="N1683" i="3"/>
  <c r="N1633" i="3"/>
  <c r="N1588" i="3"/>
  <c r="N1485" i="3"/>
  <c r="N1373" i="3"/>
  <c r="N1348" i="3"/>
  <c r="N796" i="3"/>
  <c r="N681" i="3"/>
  <c r="N1596" i="3"/>
  <c r="N1474" i="3"/>
  <c r="N1275" i="3"/>
  <c r="N1259" i="3"/>
  <c r="N1215" i="3"/>
  <c r="N1061" i="3"/>
  <c r="N1030" i="3"/>
  <c r="N1336" i="3"/>
  <c r="N1609" i="3"/>
  <c r="N1579" i="3"/>
  <c r="N1395" i="3"/>
  <c r="N1695" i="3"/>
  <c r="N1598" i="3"/>
  <c r="N1595" i="3"/>
  <c r="N1565" i="3"/>
  <c r="N1544" i="3"/>
  <c r="N1533" i="3"/>
  <c r="N1529" i="3"/>
  <c r="N1408" i="3"/>
  <c r="N1332" i="3"/>
  <c r="N1319" i="3"/>
  <c r="N871" i="3"/>
  <c r="N656" i="3"/>
  <c r="N499" i="3"/>
  <c r="N1426" i="3"/>
  <c r="N1151" i="3"/>
  <c r="N1138" i="3"/>
  <c r="N1127" i="3"/>
  <c r="N929" i="3"/>
  <c r="N786" i="3"/>
  <c r="N713" i="3"/>
  <c r="N514" i="3"/>
  <c r="N513" i="3"/>
  <c r="N1483" i="3"/>
  <c r="N1457" i="3"/>
  <c r="N1340" i="3"/>
  <c r="N1306" i="3"/>
  <c r="N1388" i="3"/>
  <c r="N1328" i="3"/>
  <c r="N941" i="3"/>
  <c r="N677" i="3"/>
  <c r="N552" i="3"/>
  <c r="N524" i="3"/>
  <c r="N1316" i="3"/>
  <c r="N1282" i="3"/>
  <c r="N1222" i="3"/>
  <c r="N1210" i="3"/>
  <c r="N1126" i="3"/>
  <c r="N1001" i="3"/>
  <c r="N876" i="3"/>
  <c r="N832" i="3"/>
  <c r="N758" i="3"/>
  <c r="N748" i="3"/>
  <c r="N691" i="3"/>
  <c r="N621" i="3"/>
  <c r="N606" i="3"/>
  <c r="N550" i="3"/>
  <c r="N526" i="3"/>
  <c r="N1445" i="3"/>
  <c r="N1292" i="3"/>
  <c r="N1040" i="3"/>
  <c r="N824" i="3"/>
  <c r="N816" i="3"/>
  <c r="N718" i="3"/>
  <c r="N689" i="3"/>
  <c r="N599" i="3"/>
  <c r="N564" i="3"/>
  <c r="N549" i="3"/>
  <c r="N727" i="3"/>
  <c r="N500" i="3"/>
  <c r="N1469" i="3"/>
  <c r="N1447" i="3"/>
  <c r="N1342" i="3"/>
  <c r="N538" i="3"/>
  <c r="N502" i="3"/>
  <c r="N490" i="3"/>
  <c r="N553" i="3"/>
  <c r="F1703" i="3"/>
  <c r="N1698" i="3"/>
  <c r="F1691" i="3"/>
  <c r="N1686" i="3"/>
  <c r="F1679" i="3"/>
  <c r="N1674" i="3"/>
  <c r="F1667" i="3"/>
  <c r="N1662" i="3"/>
  <c r="F1655" i="3"/>
  <c r="N1650" i="3"/>
  <c r="F1643" i="3"/>
  <c r="N1638" i="3"/>
  <c r="F1631" i="3"/>
  <c r="N1626" i="3"/>
  <c r="F1619" i="3"/>
  <c r="N1614" i="3"/>
  <c r="F1607" i="3"/>
  <c r="N1591" i="3"/>
  <c r="N1586" i="3"/>
  <c r="N1571" i="3"/>
  <c r="F1560" i="3"/>
  <c r="N1542" i="3"/>
  <c r="F1542" i="3"/>
  <c r="N1523" i="3"/>
  <c r="N1487" i="3"/>
  <c r="N1451" i="3"/>
  <c r="N1592" i="3"/>
  <c r="N1585" i="3"/>
  <c r="N1554" i="3"/>
  <c r="F1554" i="3"/>
  <c r="F1540" i="3"/>
  <c r="N1540" i="3"/>
  <c r="N1587" i="3"/>
  <c r="N1549" i="3"/>
  <c r="F1516" i="3"/>
  <c r="N1516" i="3"/>
  <c r="F1480" i="3"/>
  <c r="N1480" i="3"/>
  <c r="F1444" i="3"/>
  <c r="N1444" i="3"/>
  <c r="N1363" i="3"/>
  <c r="F1363" i="3"/>
  <c r="N1573" i="3"/>
  <c r="N1577" i="3"/>
  <c r="N1575" i="3"/>
  <c r="N1572" i="3"/>
  <c r="N1566" i="3"/>
  <c r="F1566" i="3"/>
  <c r="N1511" i="3"/>
  <c r="N1475" i="3"/>
  <c r="N1439" i="3"/>
  <c r="N1703" i="3"/>
  <c r="N1691" i="3"/>
  <c r="N1679" i="3"/>
  <c r="N1667" i="3"/>
  <c r="N1655" i="3"/>
  <c r="N1643" i="3"/>
  <c r="N1631" i="3"/>
  <c r="N1619" i="3"/>
  <c r="N1607" i="3"/>
  <c r="N1601" i="3"/>
  <c r="F1596" i="3"/>
  <c r="F1590" i="3"/>
  <c r="N1584" i="3"/>
  <c r="N1562" i="3"/>
  <c r="N1561" i="3"/>
  <c r="N1556" i="3"/>
  <c r="F1552" i="3"/>
  <c r="N1552" i="3"/>
  <c r="N1548" i="3"/>
  <c r="N1543" i="3"/>
  <c r="N1391" i="3"/>
  <c r="F1594" i="3"/>
  <c r="N1576" i="3"/>
  <c r="N1704" i="3"/>
  <c r="N1692" i="3"/>
  <c r="N1680" i="3"/>
  <c r="N1668" i="3"/>
  <c r="N1656" i="3"/>
  <c r="N1644" i="3"/>
  <c r="N1632" i="3"/>
  <c r="N1620" i="3"/>
  <c r="N1608" i="3"/>
  <c r="F1582" i="3"/>
  <c r="N1398" i="3"/>
  <c r="F1398" i="3"/>
  <c r="N1599" i="3"/>
  <c r="N1594" i="3"/>
  <c r="F1564" i="3"/>
  <c r="N1564" i="3"/>
  <c r="N1555" i="3"/>
  <c r="N1532" i="3"/>
  <c r="F1504" i="3"/>
  <c r="N1504" i="3"/>
  <c r="F1468" i="3"/>
  <c r="N1468" i="3"/>
  <c r="F1432" i="3"/>
  <c r="N1432" i="3"/>
  <c r="F1424" i="3"/>
  <c r="N1424" i="3"/>
  <c r="F1389" i="3"/>
  <c r="N1389" i="3"/>
  <c r="N1597" i="3"/>
  <c r="F1583" i="3"/>
  <c r="F1578" i="3"/>
  <c r="N1567" i="3"/>
  <c r="N1499" i="3"/>
  <c r="N1463" i="3"/>
  <c r="F1537" i="3"/>
  <c r="N1537" i="3"/>
  <c r="F1548" i="3"/>
  <c r="N1427" i="3"/>
  <c r="N1538" i="3"/>
  <c r="F1528" i="3"/>
  <c r="N1528" i="3"/>
  <c r="F1492" i="3"/>
  <c r="N1492" i="3"/>
  <c r="F1456" i="3"/>
  <c r="N1456" i="3"/>
  <c r="F1530" i="3"/>
  <c r="N1525" i="3"/>
  <c r="F1518" i="3"/>
  <c r="N1513" i="3"/>
  <c r="F1506" i="3"/>
  <c r="N1501" i="3"/>
  <c r="F1494" i="3"/>
  <c r="N1489" i="3"/>
  <c r="F1482" i="3"/>
  <c r="N1477" i="3"/>
  <c r="F1470" i="3"/>
  <c r="N1465" i="3"/>
  <c r="F1458" i="3"/>
  <c r="N1453" i="3"/>
  <c r="F1446" i="3"/>
  <c r="N1441" i="3"/>
  <c r="F1434" i="3"/>
  <c r="N1429" i="3"/>
  <c r="F1425" i="3"/>
  <c r="N1396" i="3"/>
  <c r="N1383" i="3"/>
  <c r="N1350" i="3"/>
  <c r="F1350" i="3"/>
  <c r="F1403" i="3"/>
  <c r="N1401" i="3"/>
  <c r="F1417" i="3"/>
  <c r="N1417" i="3"/>
  <c r="N1412" i="3"/>
  <c r="N1386" i="3"/>
  <c r="F1386" i="3"/>
  <c r="N1338" i="3"/>
  <c r="F1338" i="3"/>
  <c r="N1326" i="3"/>
  <c r="F1326" i="3"/>
  <c r="N1314" i="3"/>
  <c r="F1314" i="3"/>
  <c r="N1302" i="3"/>
  <c r="F1302" i="3"/>
  <c r="N1290" i="3"/>
  <c r="F1290" i="3"/>
  <c r="N1278" i="3"/>
  <c r="F1278" i="3"/>
  <c r="N1266" i="3"/>
  <c r="F1266" i="3"/>
  <c r="N1254" i="3"/>
  <c r="F1254" i="3"/>
  <c r="N1242" i="3"/>
  <c r="F1242" i="3"/>
  <c r="N1230" i="3"/>
  <c r="F1230" i="3"/>
  <c r="N1218" i="3"/>
  <c r="F1218" i="3"/>
  <c r="N1206" i="3"/>
  <c r="F1206" i="3"/>
  <c r="N1419" i="3"/>
  <c r="N1384" i="3"/>
  <c r="F1370" i="3"/>
  <c r="N1364" i="3"/>
  <c r="F1346" i="3"/>
  <c r="N1203" i="3"/>
  <c r="N1177" i="3"/>
  <c r="F1177" i="3"/>
  <c r="N1415" i="3"/>
  <c r="N1411" i="3"/>
  <c r="F1391" i="3"/>
  <c r="F1379" i="3"/>
  <c r="F1376" i="3"/>
  <c r="N1371" i="3"/>
  <c r="N1184" i="3"/>
  <c r="F1184" i="3"/>
  <c r="N1530" i="3"/>
  <c r="N1518" i="3"/>
  <c r="N1506" i="3"/>
  <c r="N1494" i="3"/>
  <c r="N1482" i="3"/>
  <c r="N1470" i="3"/>
  <c r="N1458" i="3"/>
  <c r="N1446" i="3"/>
  <c r="N1434" i="3"/>
  <c r="N1422" i="3"/>
  <c r="F1422" i="3"/>
  <c r="F1405" i="3"/>
  <c r="N1405" i="3"/>
  <c r="N1400" i="3"/>
  <c r="N1362" i="3"/>
  <c r="F1362" i="3"/>
  <c r="F1536" i="3"/>
  <c r="F1524" i="3"/>
  <c r="F1512" i="3"/>
  <c r="F1500" i="3"/>
  <c r="F1488" i="3"/>
  <c r="F1476" i="3"/>
  <c r="F1464" i="3"/>
  <c r="F1452" i="3"/>
  <c r="F1440" i="3"/>
  <c r="F1428" i="3"/>
  <c r="N1425" i="3"/>
  <c r="N1351" i="3"/>
  <c r="N1189" i="3"/>
  <c r="F1189" i="3"/>
  <c r="N1178" i="3"/>
  <c r="N1403" i="3"/>
  <c r="F1401" i="3"/>
  <c r="F1388" i="3"/>
  <c r="N1375" i="3"/>
  <c r="N1366" i="3"/>
  <c r="N1410" i="3"/>
  <c r="F1410" i="3"/>
  <c r="F1393" i="3"/>
  <c r="N1393" i="3"/>
  <c r="F1381" i="3"/>
  <c r="N1381" i="3"/>
  <c r="N1374" i="3"/>
  <c r="F1374" i="3"/>
  <c r="F1146" i="3"/>
  <c r="N1146" i="3"/>
  <c r="F1415" i="3"/>
  <c r="N1413" i="3"/>
  <c r="F1358" i="3"/>
  <c r="N1352" i="3"/>
  <c r="N1369" i="3"/>
  <c r="N1357" i="3"/>
  <c r="N1345" i="3"/>
  <c r="N1333" i="3"/>
  <c r="N1321" i="3"/>
  <c r="N1309" i="3"/>
  <c r="N1297" i="3"/>
  <c r="N1285" i="3"/>
  <c r="N1273" i="3"/>
  <c r="N1261" i="3"/>
  <c r="N1249" i="3"/>
  <c r="N1237" i="3"/>
  <c r="N1225" i="3"/>
  <c r="N1213" i="3"/>
  <c r="F1180" i="3"/>
  <c r="N1180" i="3"/>
  <c r="F1170" i="3"/>
  <c r="N862" i="3"/>
  <c r="F862" i="3"/>
  <c r="N1204" i="3"/>
  <c r="F1174" i="3"/>
  <c r="F1152" i="3"/>
  <c r="F1141" i="3"/>
  <c r="N1141" i="3"/>
  <c r="F1108" i="3"/>
  <c r="N1108" i="3"/>
  <c r="N1092" i="3"/>
  <c r="F1092" i="3"/>
  <c r="N1188" i="3"/>
  <c r="F1158" i="3"/>
  <c r="N1194" i="3"/>
  <c r="N1181" i="3"/>
  <c r="N1171" i="3"/>
  <c r="F1168" i="3"/>
  <c r="N1168" i="3"/>
  <c r="N1165" i="3"/>
  <c r="N1134" i="3"/>
  <c r="F1134" i="3"/>
  <c r="F1132" i="3"/>
  <c r="N1132" i="3"/>
  <c r="N1200" i="3"/>
  <c r="N1175" i="3"/>
  <c r="F1162" i="3"/>
  <c r="F1144" i="3"/>
  <c r="N1144" i="3"/>
  <c r="N1139" i="3"/>
  <c r="N1115" i="3"/>
  <c r="F1073" i="3"/>
  <c r="N1073" i="3"/>
  <c r="F1037" i="3"/>
  <c r="N1037" i="3"/>
  <c r="N1339" i="3"/>
  <c r="N1327" i="3"/>
  <c r="N1315" i="3"/>
  <c r="N1303" i="3"/>
  <c r="N1291" i="3"/>
  <c r="N1279" i="3"/>
  <c r="N1267" i="3"/>
  <c r="N1255" i="3"/>
  <c r="N1243" i="3"/>
  <c r="N1231" i="3"/>
  <c r="N1219" i="3"/>
  <c r="N1207" i="3"/>
  <c r="N1150" i="3"/>
  <c r="F1150" i="3"/>
  <c r="N1147" i="3"/>
  <c r="F1086" i="3"/>
  <c r="N1086" i="3"/>
  <c r="N960" i="3"/>
  <c r="F960" i="3"/>
  <c r="F1369" i="3"/>
  <c r="F1357" i="3"/>
  <c r="F1345" i="3"/>
  <c r="F1333" i="3"/>
  <c r="F1321" i="3"/>
  <c r="F1309" i="3"/>
  <c r="F1297" i="3"/>
  <c r="F1285" i="3"/>
  <c r="F1273" i="3"/>
  <c r="F1261" i="3"/>
  <c r="F1249" i="3"/>
  <c r="F1237" i="3"/>
  <c r="F1225" i="3"/>
  <c r="F1213" i="3"/>
  <c r="N1195" i="3"/>
  <c r="N1159" i="3"/>
  <c r="F1156" i="3"/>
  <c r="N1156" i="3"/>
  <c r="N1153" i="3"/>
  <c r="N1201" i="3"/>
  <c r="F1193" i="3"/>
  <c r="N1190" i="3"/>
  <c r="N1187" i="3"/>
  <c r="F1176" i="3"/>
  <c r="N1174" i="3"/>
  <c r="N1163" i="3"/>
  <c r="F1120" i="3"/>
  <c r="N1120" i="3"/>
  <c r="N1186" i="3"/>
  <c r="F1164" i="3"/>
  <c r="N1022" i="3"/>
  <c r="F1022" i="3"/>
  <c r="N1129" i="3"/>
  <c r="F1122" i="3"/>
  <c r="N1117" i="3"/>
  <c r="F1110" i="3"/>
  <c r="N1105" i="3"/>
  <c r="F1098" i="3"/>
  <c r="N1076" i="3"/>
  <c r="F1069" i="3"/>
  <c r="N1056" i="3"/>
  <c r="F1056" i="3"/>
  <c r="F1052" i="3"/>
  <c r="N1034" i="3"/>
  <c r="N1020" i="3"/>
  <c r="F1020" i="3"/>
  <c r="N924" i="3"/>
  <c r="F924" i="3"/>
  <c r="F752" i="3"/>
  <c r="N752" i="3"/>
  <c r="N912" i="3"/>
  <c r="N1085" i="3"/>
  <c r="F1061" i="3"/>
  <c r="F1025" i="3"/>
  <c r="N948" i="3"/>
  <c r="F948" i="3"/>
  <c r="F1075" i="3"/>
  <c r="N1075" i="3"/>
  <c r="N1070" i="3"/>
  <c r="F1039" i="3"/>
  <c r="N1039" i="3"/>
  <c r="N904" i="3"/>
  <c r="F904" i="3"/>
  <c r="N1169" i="3"/>
  <c r="N1157" i="3"/>
  <c r="N1145" i="3"/>
  <c r="F1138" i="3"/>
  <c r="N1133" i="3"/>
  <c r="F1126" i="3"/>
  <c r="N1121" i="3"/>
  <c r="F1114" i="3"/>
  <c r="N1109" i="3"/>
  <c r="F1102" i="3"/>
  <c r="F1049" i="3"/>
  <c r="F1046" i="3"/>
  <c r="N1024" i="3"/>
  <c r="N893" i="3"/>
  <c r="F893" i="3"/>
  <c r="N1122" i="3"/>
  <c r="N1110" i="3"/>
  <c r="N1098" i="3"/>
  <c r="N1069" i="3"/>
  <c r="N1032" i="3"/>
  <c r="F1032" i="3"/>
  <c r="F1140" i="3"/>
  <c r="N1135" i="3"/>
  <c r="F1128" i="3"/>
  <c r="N1123" i="3"/>
  <c r="F1116" i="3"/>
  <c r="N1111" i="3"/>
  <c r="F1104" i="3"/>
  <c r="N1099" i="3"/>
  <c r="N1093" i="3"/>
  <c r="N1080" i="3"/>
  <c r="F1080" i="3"/>
  <c r="F1063" i="3"/>
  <c r="N1063" i="3"/>
  <c r="N1058" i="3"/>
  <c r="N1052" i="3"/>
  <c r="N1078" i="3"/>
  <c r="N1065" i="3"/>
  <c r="N1008" i="3"/>
  <c r="F1008" i="3"/>
  <c r="N936" i="3"/>
  <c r="F936" i="3"/>
  <c r="F1085" i="3"/>
  <c r="F1051" i="3"/>
  <c r="N1051" i="3"/>
  <c r="N996" i="3"/>
  <c r="F996" i="3"/>
  <c r="N1068" i="3"/>
  <c r="F1068" i="3"/>
  <c r="N984" i="3"/>
  <c r="F984" i="3"/>
  <c r="F1097" i="3"/>
  <c r="N1066" i="3"/>
  <c r="N1053" i="3"/>
  <c r="N1049" i="3"/>
  <c r="N1044" i="3"/>
  <c r="F1044" i="3"/>
  <c r="N972" i="3"/>
  <c r="F972" i="3"/>
  <c r="N1027" i="3"/>
  <c r="N1015" i="3"/>
  <c r="N1003" i="3"/>
  <c r="N991" i="3"/>
  <c r="N979" i="3"/>
  <c r="N967" i="3"/>
  <c r="N955" i="3"/>
  <c r="N943" i="3"/>
  <c r="N931" i="3"/>
  <c r="N919" i="3"/>
  <c r="N906" i="3"/>
  <c r="N901" i="3"/>
  <c r="N881" i="3"/>
  <c r="F865" i="3"/>
  <c r="F856" i="3"/>
  <c r="N1017" i="3"/>
  <c r="F1010" i="3"/>
  <c r="F998" i="3"/>
  <c r="F986" i="3"/>
  <c r="F974" i="3"/>
  <c r="F962" i="3"/>
  <c r="F950" i="3"/>
  <c r="F938" i="3"/>
  <c r="F926" i="3"/>
  <c r="F916" i="3"/>
  <c r="N891" i="3"/>
  <c r="N884" i="3"/>
  <c r="F884" i="3"/>
  <c r="F880" i="3"/>
  <c r="N910" i="3"/>
  <c r="N903" i="3"/>
  <c r="F889" i="3"/>
  <c r="N868" i="3"/>
  <c r="F867" i="3"/>
  <c r="N867" i="3"/>
  <c r="N852" i="3"/>
  <c r="N822" i="3"/>
  <c r="F822" i="3"/>
  <c r="N811" i="3"/>
  <c r="F811" i="3"/>
  <c r="F1013" i="3"/>
  <c r="F1001" i="3"/>
  <c r="F989" i="3"/>
  <c r="F977" i="3"/>
  <c r="F965" i="3"/>
  <c r="F953" i="3"/>
  <c r="F941" i="3"/>
  <c r="F929" i="3"/>
  <c r="F911" i="3"/>
  <c r="F885" i="3"/>
  <c r="F877" i="3"/>
  <c r="N860" i="3"/>
  <c r="F860" i="3"/>
  <c r="N849" i="3"/>
  <c r="N840" i="3"/>
  <c r="N874" i="3"/>
  <c r="F845" i="3"/>
  <c r="N837" i="3"/>
  <c r="F743" i="3"/>
  <c r="N743" i="3"/>
  <c r="F1027" i="3"/>
  <c r="F1015" i="3"/>
  <c r="N1010" i="3"/>
  <c r="F1003" i="3"/>
  <c r="N998" i="3"/>
  <c r="F991" i="3"/>
  <c r="N986" i="3"/>
  <c r="F979" i="3"/>
  <c r="N974" i="3"/>
  <c r="F967" i="3"/>
  <c r="N962" i="3"/>
  <c r="F955" i="3"/>
  <c r="N950" i="3"/>
  <c r="F943" i="3"/>
  <c r="N938" i="3"/>
  <c r="F931" i="3"/>
  <c r="N926" i="3"/>
  <c r="F919" i="3"/>
  <c r="N808" i="3"/>
  <c r="N916" i="3"/>
  <c r="N886" i="3"/>
  <c r="N880" i="3"/>
  <c r="N819" i="3"/>
  <c r="N794" i="3"/>
  <c r="F794" i="3"/>
  <c r="N905" i="3"/>
  <c r="N896" i="3"/>
  <c r="F879" i="3"/>
  <c r="N879" i="3"/>
  <c r="N869" i="3"/>
  <c r="N911" i="3"/>
  <c r="N885" i="3"/>
  <c r="N861" i="3"/>
  <c r="N850" i="3"/>
  <c r="N848" i="3"/>
  <c r="F848" i="3"/>
  <c r="N908" i="3"/>
  <c r="N872" i="3"/>
  <c r="F872" i="3"/>
  <c r="N836" i="3"/>
  <c r="F836" i="3"/>
  <c r="N855" i="3"/>
  <c r="N843" i="3"/>
  <c r="N831" i="3"/>
  <c r="F695" i="3"/>
  <c r="N695" i="3"/>
  <c r="N663" i="3"/>
  <c r="F663" i="3"/>
  <c r="N639" i="3"/>
  <c r="F639" i="3"/>
  <c r="F757" i="3"/>
  <c r="F676" i="3"/>
  <c r="N676" i="3"/>
  <c r="N815" i="3"/>
  <c r="N793" i="3"/>
  <c r="F787" i="3"/>
  <c r="F769" i="3"/>
  <c r="F707" i="3"/>
  <c r="N707" i="3"/>
  <c r="F779" i="3"/>
  <c r="N779" i="3"/>
  <c r="N776" i="3"/>
  <c r="F755" i="3"/>
  <c r="N755" i="3"/>
  <c r="N827" i="3"/>
  <c r="F824" i="3"/>
  <c r="N805" i="3"/>
  <c r="F791" i="3"/>
  <c r="N789" i="3"/>
  <c r="N781" i="3"/>
  <c r="F773" i="3"/>
  <c r="F764" i="3"/>
  <c r="N764" i="3"/>
  <c r="N753" i="3"/>
  <c r="F855" i="3"/>
  <c r="F843" i="3"/>
  <c r="N838" i="3"/>
  <c r="F831" i="3"/>
  <c r="N817" i="3"/>
  <c r="N800" i="3"/>
  <c r="F788" i="3"/>
  <c r="N770" i="3"/>
  <c r="F767" i="3"/>
  <c r="N767" i="3"/>
  <c r="F761" i="3"/>
  <c r="N738" i="3"/>
  <c r="N823" i="3"/>
  <c r="N806" i="3"/>
  <c r="N795" i="3"/>
  <c r="N792" i="3"/>
  <c r="N774" i="3"/>
  <c r="N746" i="3"/>
  <c r="F746" i="3"/>
  <c r="F688" i="3"/>
  <c r="N688" i="3"/>
  <c r="F804" i="3"/>
  <c r="N798" i="3"/>
  <c r="F793" i="3"/>
  <c r="N769" i="3"/>
  <c r="N760" i="3"/>
  <c r="N757" i="3"/>
  <c r="N813" i="3"/>
  <c r="N810" i="3"/>
  <c r="F781" i="3"/>
  <c r="F775" i="3"/>
  <c r="F745" i="3"/>
  <c r="N740" i="3"/>
  <c r="F733" i="3"/>
  <c r="N719" i="3"/>
  <c r="F716" i="3"/>
  <c r="N714" i="3"/>
  <c r="N699" i="3"/>
  <c r="F699" i="3"/>
  <c r="N578" i="3"/>
  <c r="F578" i="3"/>
  <c r="N741" i="3"/>
  <c r="F734" i="3"/>
  <c r="N725" i="3"/>
  <c r="F712" i="3"/>
  <c r="F689" i="3"/>
  <c r="F683" i="3"/>
  <c r="F677" i="3"/>
  <c r="F671" i="3"/>
  <c r="F728" i="3"/>
  <c r="F692" i="3"/>
  <c r="N723" i="3"/>
  <c r="F723" i="3"/>
  <c r="F704" i="3"/>
  <c r="F680" i="3"/>
  <c r="N780" i="3"/>
  <c r="N768" i="3"/>
  <c r="N756" i="3"/>
  <c r="N744" i="3"/>
  <c r="N732" i="3"/>
  <c r="F700" i="3"/>
  <c r="N687" i="3"/>
  <c r="F687" i="3"/>
  <c r="N675" i="3"/>
  <c r="F675" i="3"/>
  <c r="N667" i="3"/>
  <c r="N651" i="3"/>
  <c r="F651" i="3"/>
  <c r="N627" i="3"/>
  <c r="F627" i="3"/>
  <c r="F763" i="3"/>
  <c r="F751" i="3"/>
  <c r="F739" i="3"/>
  <c r="N734" i="3"/>
  <c r="N730" i="3"/>
  <c r="N716" i="3"/>
  <c r="N712" i="3"/>
  <c r="F694" i="3"/>
  <c r="N694" i="3"/>
  <c r="F706" i="3"/>
  <c r="N706" i="3"/>
  <c r="N701" i="3"/>
  <c r="F731" i="3"/>
  <c r="N728" i="3"/>
  <c r="N708" i="3"/>
  <c r="N692" i="3"/>
  <c r="N671" i="3"/>
  <c r="F601" i="3"/>
  <c r="N601" i="3"/>
  <c r="N724" i="3"/>
  <c r="N711" i="3"/>
  <c r="F711" i="3"/>
  <c r="N696" i="3"/>
  <c r="N682" i="3"/>
  <c r="N670" i="3"/>
  <c r="N658" i="3"/>
  <c r="N646" i="3"/>
  <c r="N634" i="3"/>
  <c r="N615" i="3"/>
  <c r="N608" i="3"/>
  <c r="F608" i="3"/>
  <c r="N590" i="3"/>
  <c r="N560" i="3"/>
  <c r="N660" i="3"/>
  <c r="N648" i="3"/>
  <c r="N636" i="3"/>
  <c r="N588" i="3"/>
  <c r="N581" i="3"/>
  <c r="F581" i="3"/>
  <c r="N569" i="3"/>
  <c r="F569" i="3"/>
  <c r="N614" i="3"/>
  <c r="N605" i="3"/>
  <c r="F605" i="3"/>
  <c r="F598" i="3"/>
  <c r="N591" i="3"/>
  <c r="F565" i="3"/>
  <c r="F541" i="3"/>
  <c r="N541" i="3"/>
  <c r="F505" i="3"/>
  <c r="N505" i="3"/>
  <c r="N624" i="3"/>
  <c r="N620" i="3"/>
  <c r="F620" i="3"/>
  <c r="N611" i="3"/>
  <c r="N574" i="3"/>
  <c r="F574" i="3"/>
  <c r="F613" i="3"/>
  <c r="N587" i="3"/>
  <c r="N579" i="3"/>
  <c r="N572" i="3"/>
  <c r="N488" i="3"/>
  <c r="N664" i="3"/>
  <c r="N652" i="3"/>
  <c r="N640" i="3"/>
  <c r="N628" i="3"/>
  <c r="F586" i="3"/>
  <c r="N548" i="3"/>
  <c r="N512" i="3"/>
  <c r="F682" i="3"/>
  <c r="F670" i="3"/>
  <c r="N665" i="3"/>
  <c r="F658" i="3"/>
  <c r="N653" i="3"/>
  <c r="F646" i="3"/>
  <c r="N641" i="3"/>
  <c r="F634" i="3"/>
  <c r="N629" i="3"/>
  <c r="F625" i="3"/>
  <c r="N623" i="3"/>
  <c r="N617" i="3"/>
  <c r="F617" i="3"/>
  <c r="F610" i="3"/>
  <c r="F589" i="3"/>
  <c r="F577" i="3"/>
  <c r="F529" i="3"/>
  <c r="N529" i="3"/>
  <c r="N603" i="3"/>
  <c r="N596" i="3"/>
  <c r="F596" i="3"/>
  <c r="N585" i="3"/>
  <c r="F614" i="3"/>
  <c r="N557" i="3"/>
  <c r="F557" i="3"/>
  <c r="F553" i="3"/>
  <c r="F493" i="3"/>
  <c r="N493" i="3"/>
  <c r="F622" i="3"/>
  <c r="N602" i="3"/>
  <c r="N593" i="3"/>
  <c r="F593" i="3"/>
  <c r="N584" i="3"/>
  <c r="F584" i="3"/>
  <c r="N565" i="3"/>
  <c r="F517" i="3"/>
  <c r="N517" i="3"/>
  <c r="F545" i="3"/>
  <c r="N540" i="3"/>
  <c r="F533" i="3"/>
  <c r="N528" i="3"/>
  <c r="F521" i="3"/>
  <c r="N516" i="3"/>
  <c r="F509" i="3"/>
  <c r="N504" i="3"/>
  <c r="F497" i="3"/>
  <c r="N492" i="3"/>
  <c r="F485" i="3"/>
  <c r="N566" i="3"/>
  <c r="N554" i="3"/>
  <c r="N542" i="3"/>
  <c r="N530" i="3"/>
  <c r="N518" i="3"/>
  <c r="N506" i="3"/>
  <c r="N494" i="3"/>
  <c r="F572" i="3"/>
  <c r="N567" i="3"/>
  <c r="F560" i="3"/>
  <c r="N555" i="3"/>
  <c r="F548" i="3"/>
  <c r="N543" i="3"/>
  <c r="F536" i="3"/>
  <c r="N531" i="3"/>
  <c r="F524" i="3"/>
  <c r="N519" i="3"/>
  <c r="F512" i="3"/>
  <c r="N507" i="3"/>
  <c r="F500" i="3"/>
  <c r="N495" i="3"/>
  <c r="F488" i="3"/>
  <c r="N483" i="3"/>
  <c r="F562" i="3"/>
  <c r="F550" i="3"/>
  <c r="N545" i="3"/>
  <c r="F538" i="3"/>
  <c r="N533" i="3"/>
  <c r="F526" i="3"/>
  <c r="N521" i="3"/>
  <c r="F514" i="3"/>
  <c r="N509" i="3"/>
  <c r="F502" i="3"/>
  <c r="N497" i="3"/>
  <c r="F490" i="3"/>
  <c r="N485" i="3"/>
  <c r="B41" i="1"/>
  <c r="F46" i="1"/>
  <c r="G46" i="1" s="1"/>
  <c r="B10" i="111"/>
  <c r="B12" i="111" s="1"/>
  <c r="C66" i="220"/>
  <c r="C90" i="220"/>
  <c r="C51" i="220"/>
  <c r="C54" i="220"/>
  <c r="C29" i="220"/>
  <c r="C52" i="220"/>
  <c r="C28" i="220"/>
  <c r="C99" i="220"/>
  <c r="C75" i="220"/>
  <c r="C26" i="220"/>
  <c r="C102" i="220"/>
  <c r="C77" i="220"/>
  <c r="C100" i="220"/>
  <c r="C40" i="220"/>
  <c r="C25" i="220"/>
  <c r="C89" i="220"/>
  <c r="C53" i="220"/>
  <c r="C64" i="220"/>
  <c r="C73" i="220"/>
  <c r="C49" i="220"/>
  <c r="C84" i="220"/>
  <c r="C72" i="220"/>
  <c r="C60" i="220"/>
  <c r="C48" i="220"/>
  <c r="C36" i="220"/>
  <c r="C24" i="220"/>
  <c r="C78" i="220"/>
  <c r="C42" i="220"/>
  <c r="C65" i="220"/>
  <c r="C76" i="220"/>
  <c r="C86" i="220"/>
  <c r="C62" i="220"/>
  <c r="C97" i="220"/>
  <c r="C61" i="220"/>
  <c r="C83" i="220"/>
  <c r="C101" i="220"/>
  <c r="C41" i="220"/>
  <c r="C88" i="220"/>
  <c r="C96" i="220"/>
  <c r="C71" i="220"/>
  <c r="C47" i="220"/>
  <c r="C35" i="220"/>
  <c r="C94" i="220"/>
  <c r="C82" i="220"/>
  <c r="C70" i="220"/>
  <c r="C58" i="220"/>
  <c r="C46" i="220"/>
  <c r="C34" i="220"/>
  <c r="C30" i="220"/>
  <c r="C93" i="220"/>
  <c r="C81" i="220"/>
  <c r="C69" i="220"/>
  <c r="C57" i="220"/>
  <c r="C45" i="220"/>
  <c r="C33" i="220"/>
  <c r="C59" i="220"/>
  <c r="C105" i="220"/>
  <c r="C104" i="220"/>
  <c r="C92" i="220"/>
  <c r="C80" i="220"/>
  <c r="C68" i="220"/>
  <c r="C56" i="220"/>
  <c r="C44" i="220"/>
  <c r="C32" i="220"/>
  <c r="C87" i="220"/>
  <c r="C63" i="220"/>
  <c r="C39" i="220"/>
  <c r="C27" i="220"/>
  <c r="C98" i="220"/>
  <c r="C74" i="220"/>
  <c r="C50" i="220"/>
  <c r="C38" i="220"/>
  <c r="C85" i="220"/>
  <c r="C37" i="220"/>
  <c r="C95" i="220"/>
  <c r="C103" i="220"/>
  <c r="C91" i="220"/>
  <c r="C79" i="220"/>
  <c r="C67" i="220"/>
  <c r="C55" i="220"/>
  <c r="C43" i="220"/>
  <c r="C31" i="220"/>
  <c r="M4" i="115" l="1"/>
  <c r="M5" i="115"/>
  <c r="M6" i="115"/>
  <c r="M7" i="115"/>
  <c r="M8" i="115"/>
  <c r="M9" i="115"/>
  <c r="M10" i="115"/>
  <c r="M11" i="115"/>
  <c r="M12" i="115"/>
  <c r="M13" i="115"/>
  <c r="M14" i="115"/>
  <c r="M15" i="115"/>
  <c r="M16" i="115"/>
  <c r="M17" i="115"/>
  <c r="M18" i="115"/>
  <c r="M19" i="115"/>
  <c r="M20" i="115"/>
  <c r="M21" i="115"/>
  <c r="M22" i="115"/>
  <c r="M23" i="115"/>
  <c r="M24" i="115"/>
  <c r="M25" i="115"/>
  <c r="M26" i="115"/>
  <c r="M27" i="115"/>
  <c r="M28" i="115"/>
  <c r="M29" i="115"/>
  <c r="M30" i="115"/>
  <c r="M31" i="115"/>
  <c r="M32" i="115"/>
  <c r="M33" i="115"/>
  <c r="M34" i="115"/>
  <c r="M35" i="115"/>
  <c r="M36" i="115"/>
  <c r="M37" i="115"/>
  <c r="M38" i="115"/>
  <c r="M39" i="115"/>
  <c r="M40" i="115"/>
  <c r="M41" i="115"/>
  <c r="M42" i="115"/>
  <c r="M43" i="115"/>
  <c r="M44" i="115"/>
  <c r="M45" i="115"/>
  <c r="M46" i="115"/>
  <c r="M47" i="115"/>
  <c r="M48" i="115"/>
  <c r="M49" i="115"/>
  <c r="M3" i="115"/>
  <c r="K4" i="115"/>
  <c r="Q4" i="115" s="1"/>
  <c r="L4" i="115"/>
  <c r="K5" i="115"/>
  <c r="Q5" i="115" s="1"/>
  <c r="L5" i="115"/>
  <c r="K6" i="115"/>
  <c r="Q6" i="115" s="1"/>
  <c r="L6" i="115"/>
  <c r="R6" i="115" s="1"/>
  <c r="K7" i="115"/>
  <c r="Q7" i="115" s="1"/>
  <c r="L7" i="115"/>
  <c r="R7" i="115" s="1"/>
  <c r="K8" i="115"/>
  <c r="Q8" i="115" s="1"/>
  <c r="L8" i="115"/>
  <c r="R8" i="115" s="1"/>
  <c r="K9" i="115"/>
  <c r="Q9" i="115" s="1"/>
  <c r="L9" i="115"/>
  <c r="R9" i="115" s="1"/>
  <c r="K10" i="115"/>
  <c r="Q10" i="115" s="1"/>
  <c r="L10" i="115"/>
  <c r="K11" i="115"/>
  <c r="Q11" i="115" s="1"/>
  <c r="L11" i="115"/>
  <c r="K12" i="115"/>
  <c r="Q12" i="115" s="1"/>
  <c r="L12" i="115"/>
  <c r="R12" i="115" s="1"/>
  <c r="K13" i="115"/>
  <c r="Q13" i="115" s="1"/>
  <c r="L13" i="115"/>
  <c r="R13" i="115" s="1"/>
  <c r="K14" i="115"/>
  <c r="Q14" i="115" s="1"/>
  <c r="L14" i="115"/>
  <c r="R14" i="115" s="1"/>
  <c r="K15" i="115"/>
  <c r="Q15" i="115" s="1"/>
  <c r="L15" i="115"/>
  <c r="R15" i="115" s="1"/>
  <c r="K16" i="115"/>
  <c r="Q16" i="115" s="1"/>
  <c r="L16" i="115"/>
  <c r="K17" i="115"/>
  <c r="Q17" i="115" s="1"/>
  <c r="L17" i="115"/>
  <c r="K18" i="115"/>
  <c r="Q18" i="115" s="1"/>
  <c r="L18" i="115"/>
  <c r="R18" i="115" s="1"/>
  <c r="K19" i="115"/>
  <c r="Q19" i="115" s="1"/>
  <c r="L19" i="115"/>
  <c r="K20" i="115"/>
  <c r="Q20" i="115" s="1"/>
  <c r="L20" i="115"/>
  <c r="R20" i="115" s="1"/>
  <c r="K21" i="115"/>
  <c r="Q21" i="115" s="1"/>
  <c r="L21" i="115"/>
  <c r="R21" i="115" s="1"/>
  <c r="K22" i="115"/>
  <c r="Q22" i="115" s="1"/>
  <c r="L22" i="115"/>
  <c r="K23" i="115"/>
  <c r="Q23" i="115" s="1"/>
  <c r="L23" i="115"/>
  <c r="K24" i="115"/>
  <c r="Q24" i="115" s="1"/>
  <c r="L24" i="115"/>
  <c r="R24" i="115" s="1"/>
  <c r="K25" i="115"/>
  <c r="Q25" i="115" s="1"/>
  <c r="L25" i="115"/>
  <c r="R25" i="115" s="1"/>
  <c r="K26" i="115"/>
  <c r="Q26" i="115" s="1"/>
  <c r="L26" i="115"/>
  <c r="R26" i="115" s="1"/>
  <c r="K27" i="115"/>
  <c r="Q27" i="115" s="1"/>
  <c r="L27" i="115"/>
  <c r="K28" i="115"/>
  <c r="Q28" i="115" s="1"/>
  <c r="L28" i="115"/>
  <c r="K29" i="115"/>
  <c r="Q29" i="115" s="1"/>
  <c r="L29" i="115"/>
  <c r="K30" i="115"/>
  <c r="Q30" i="115" s="1"/>
  <c r="L30" i="115"/>
  <c r="R30" i="115" s="1"/>
  <c r="K31" i="115"/>
  <c r="Q31" i="115" s="1"/>
  <c r="L31" i="115"/>
  <c r="R31" i="115" s="1"/>
  <c r="K32" i="115"/>
  <c r="Q32" i="115" s="1"/>
  <c r="L32" i="115"/>
  <c r="R32" i="115" s="1"/>
  <c r="K33" i="115"/>
  <c r="Q33" i="115" s="1"/>
  <c r="L33" i="115"/>
  <c r="K34" i="115"/>
  <c r="Q34" i="115" s="1"/>
  <c r="L34" i="115"/>
  <c r="K35" i="115"/>
  <c r="Q35" i="115" s="1"/>
  <c r="L35" i="115"/>
  <c r="K36" i="115"/>
  <c r="Q36" i="115" s="1"/>
  <c r="L36" i="115"/>
  <c r="R36" i="115" s="1"/>
  <c r="K37" i="115"/>
  <c r="Q37" i="115" s="1"/>
  <c r="L37" i="115"/>
  <c r="R37" i="115" s="1"/>
  <c r="K38" i="115"/>
  <c r="Q38" i="115" s="1"/>
  <c r="L38" i="115"/>
  <c r="K39" i="115"/>
  <c r="Q39" i="115" s="1"/>
  <c r="L39" i="115"/>
  <c r="K40" i="115"/>
  <c r="Q40" i="115" s="1"/>
  <c r="L40" i="115"/>
  <c r="K41" i="115"/>
  <c r="Q41" i="115" s="1"/>
  <c r="L41" i="115"/>
  <c r="K42" i="115"/>
  <c r="Q42" i="115" s="1"/>
  <c r="L42" i="115"/>
  <c r="R42" i="115" s="1"/>
  <c r="K43" i="115"/>
  <c r="Q43" i="115" s="1"/>
  <c r="L43" i="115"/>
  <c r="R43" i="115" s="1"/>
  <c r="K44" i="115"/>
  <c r="Q44" i="115" s="1"/>
  <c r="L44" i="115"/>
  <c r="R44" i="115" s="1"/>
  <c r="K45" i="115"/>
  <c r="Q45" i="115" s="1"/>
  <c r="L45" i="115"/>
  <c r="K46" i="115"/>
  <c r="Q46" i="115" s="1"/>
  <c r="L46" i="115"/>
  <c r="K47" i="115"/>
  <c r="Q47" i="115" s="1"/>
  <c r="L47" i="115"/>
  <c r="K48" i="115"/>
  <c r="Q48" i="115" s="1"/>
  <c r="L48" i="115"/>
  <c r="R48" i="115" s="1"/>
  <c r="K49" i="115"/>
  <c r="Q49" i="115" s="1"/>
  <c r="L49" i="115"/>
  <c r="R49" i="115" s="1"/>
  <c r="L3" i="115"/>
  <c r="K3" i="115"/>
  <c r="Q3" i="115" s="1"/>
  <c r="C1" i="224"/>
  <c r="C2" i="224"/>
  <c r="C3" i="224"/>
  <c r="C4" i="224"/>
  <c r="C5" i="224"/>
  <c r="C6" i="224"/>
  <c r="C7" i="224"/>
  <c r="C8" i="224"/>
  <c r="C9" i="224"/>
  <c r="C10" i="224"/>
  <c r="C11" i="224"/>
  <c r="C12" i="224"/>
  <c r="C13" i="224"/>
  <c r="C14" i="224"/>
  <c r="C15" i="224"/>
  <c r="C16" i="224"/>
  <c r="C17" i="224"/>
  <c r="C18" i="224"/>
  <c r="C19" i="224"/>
  <c r="C20" i="224"/>
  <c r="C21" i="224"/>
  <c r="C22" i="224"/>
  <c r="C23" i="224"/>
  <c r="C24" i="224"/>
  <c r="C25" i="224"/>
  <c r="C26" i="224"/>
  <c r="C27" i="224"/>
  <c r="C28" i="224"/>
  <c r="C29" i="224"/>
  <c r="C30" i="224"/>
  <c r="C31" i="224"/>
  <c r="C32" i="224"/>
  <c r="C33" i="224"/>
  <c r="C34" i="224"/>
  <c r="C35" i="224"/>
  <c r="C36" i="224"/>
  <c r="C37" i="224"/>
  <c r="C38" i="224"/>
  <c r="C39" i="224"/>
  <c r="C40" i="224"/>
  <c r="C41" i="224"/>
  <c r="C42" i="224"/>
  <c r="C43" i="224"/>
  <c r="C44" i="224"/>
  <c r="C45" i="224"/>
  <c r="C46" i="224"/>
  <c r="C47" i="224"/>
  <c r="C48" i="224"/>
  <c r="C49" i="224"/>
  <c r="C50" i="224"/>
  <c r="C51" i="224"/>
  <c r="C52" i="224"/>
  <c r="C53" i="224"/>
  <c r="C54" i="224"/>
  <c r="C55" i="224"/>
  <c r="C56" i="224"/>
  <c r="C57" i="224"/>
  <c r="C58" i="224"/>
  <c r="C59" i="224"/>
  <c r="C60" i="224"/>
  <c r="C61" i="224"/>
  <c r="C62" i="224"/>
  <c r="C63" i="224"/>
  <c r="C64" i="224"/>
  <c r="C65" i="224"/>
  <c r="C66" i="224"/>
  <c r="C67" i="224"/>
  <c r="C68" i="224"/>
  <c r="C69" i="224"/>
  <c r="C70" i="224"/>
  <c r="C71" i="224"/>
  <c r="C72" i="224"/>
  <c r="C73" i="224"/>
  <c r="C74" i="224"/>
  <c r="C75" i="224"/>
  <c r="C76" i="224"/>
  <c r="C77" i="224"/>
  <c r="C78" i="224"/>
  <c r="C79" i="224"/>
  <c r="C80" i="224"/>
  <c r="C81" i="224"/>
  <c r="C82" i="224"/>
  <c r="C83" i="224"/>
  <c r="C84" i="224"/>
  <c r="C85" i="224"/>
  <c r="C86" i="224"/>
  <c r="C87" i="224"/>
  <c r="C88" i="224"/>
  <c r="C89" i="224"/>
  <c r="C90" i="224"/>
  <c r="C91" i="224"/>
  <c r="C92" i="224"/>
  <c r="C93" i="224"/>
  <c r="C94" i="224"/>
  <c r="C95" i="224"/>
  <c r="C96" i="224"/>
  <c r="C97" i="224"/>
  <c r="C98" i="224"/>
  <c r="C99" i="224"/>
  <c r="C100" i="224"/>
  <c r="C101" i="224"/>
  <c r="C102" i="224"/>
  <c r="C103" i="224"/>
  <c r="C104" i="224"/>
  <c r="C105" i="224"/>
  <c r="C106" i="224"/>
  <c r="C107" i="224"/>
  <c r="C108" i="224"/>
  <c r="C109" i="224"/>
  <c r="C110" i="224"/>
  <c r="C111" i="224"/>
  <c r="C112" i="224"/>
  <c r="C113" i="224"/>
  <c r="C114" i="224"/>
  <c r="C115" i="224"/>
  <c r="C116" i="224"/>
  <c r="C117" i="224"/>
  <c r="C118" i="224"/>
  <c r="C119" i="224"/>
  <c r="C120" i="224"/>
  <c r="C121" i="224"/>
  <c r="C122" i="224"/>
  <c r="C123" i="224"/>
  <c r="C124" i="224"/>
  <c r="C125" i="224"/>
  <c r="C126" i="224"/>
  <c r="C127" i="224"/>
  <c r="C128" i="224"/>
  <c r="C129" i="224"/>
  <c r="C130" i="224"/>
  <c r="C131" i="224"/>
  <c r="C132" i="224"/>
  <c r="C133" i="224"/>
  <c r="C134" i="224"/>
  <c r="C135" i="224"/>
  <c r="C136" i="224"/>
  <c r="C137" i="224"/>
  <c r="C138" i="224"/>
  <c r="C139" i="224"/>
  <c r="C140" i="224"/>
  <c r="C141" i="224"/>
  <c r="C142" i="224"/>
  <c r="C143" i="224"/>
  <c r="C144" i="224"/>
  <c r="C145" i="224"/>
  <c r="C146" i="224"/>
  <c r="C147" i="224"/>
  <c r="C148" i="224"/>
  <c r="C149" i="224"/>
  <c r="C150" i="224"/>
  <c r="C151" i="224"/>
  <c r="C152" i="224"/>
  <c r="C153" i="224"/>
  <c r="C154" i="224"/>
  <c r="C155" i="224"/>
  <c r="C156" i="224"/>
  <c r="C157" i="224"/>
  <c r="C158" i="224"/>
  <c r="C159" i="224"/>
  <c r="C160" i="224"/>
  <c r="C161" i="224"/>
  <c r="C162" i="224"/>
  <c r="C163" i="224"/>
  <c r="C164" i="224"/>
  <c r="C165" i="224"/>
  <c r="C166" i="224"/>
  <c r="C167" i="224"/>
  <c r="C168" i="224"/>
  <c r="C169" i="224"/>
  <c r="C170" i="224"/>
  <c r="C171" i="224"/>
  <c r="C172" i="224"/>
  <c r="C173" i="224"/>
  <c r="C174" i="224"/>
  <c r="C175" i="224"/>
  <c r="C176" i="224"/>
  <c r="C177" i="224"/>
  <c r="C178" i="224"/>
  <c r="C179" i="224"/>
  <c r="C180" i="224"/>
  <c r="C181" i="224"/>
  <c r="C182" i="224"/>
  <c r="C183" i="224"/>
  <c r="C184" i="224"/>
  <c r="C185" i="224"/>
  <c r="C186" i="224"/>
  <c r="C187" i="224"/>
  <c r="C188" i="224"/>
  <c r="C189" i="224"/>
  <c r="C190" i="224"/>
  <c r="C191" i="224"/>
  <c r="C192" i="224"/>
  <c r="C193" i="224"/>
  <c r="C194" i="224"/>
  <c r="C195" i="224"/>
  <c r="C196" i="224"/>
  <c r="C197" i="224"/>
  <c r="C198" i="224"/>
  <c r="C199" i="224"/>
  <c r="C200" i="224"/>
  <c r="C201" i="224"/>
  <c r="C202" i="224"/>
  <c r="C203" i="224"/>
  <c r="C204" i="224"/>
  <c r="C205" i="224"/>
  <c r="C206" i="224"/>
  <c r="C207" i="224"/>
  <c r="C208" i="224"/>
  <c r="C209" i="224"/>
  <c r="C210" i="224"/>
  <c r="C211" i="224"/>
  <c r="C212" i="224"/>
  <c r="C213" i="224"/>
  <c r="C214" i="224"/>
  <c r="C215" i="224"/>
  <c r="C216" i="224"/>
  <c r="C217" i="224"/>
  <c r="C218" i="224"/>
  <c r="C219" i="224"/>
  <c r="C220" i="224"/>
  <c r="C221" i="224"/>
  <c r="C222" i="224"/>
  <c r="C223" i="224"/>
  <c r="C224" i="224"/>
  <c r="C225" i="224"/>
  <c r="C226" i="224"/>
  <c r="C227" i="224"/>
  <c r="C228" i="224"/>
  <c r="C229" i="224"/>
  <c r="C230" i="224"/>
  <c r="C231" i="224"/>
  <c r="C232" i="224"/>
  <c r="C233" i="224"/>
  <c r="C234" i="224"/>
  <c r="C235" i="224"/>
  <c r="C236" i="224"/>
  <c r="C237" i="224"/>
  <c r="C238" i="224"/>
  <c r="C239" i="224"/>
  <c r="C240" i="224"/>
  <c r="C241" i="224"/>
  <c r="C242" i="224"/>
  <c r="C243" i="224"/>
  <c r="C244" i="224"/>
  <c r="C245" i="224"/>
  <c r="C246" i="224"/>
  <c r="C247" i="224"/>
  <c r="C248" i="224"/>
  <c r="C249" i="224"/>
  <c r="C250" i="224"/>
  <c r="B11" i="1"/>
  <c r="B12" i="1" s="1"/>
  <c r="E30" i="1" s="1" a="1"/>
  <c r="E30" i="1" s="1"/>
  <c r="G63" i="224"/>
  <c r="G64" i="224"/>
  <c r="G65" i="224"/>
  <c r="G66" i="224"/>
  <c r="G67" i="224"/>
  <c r="G68" i="224"/>
  <c r="G69" i="224"/>
  <c r="G70" i="224"/>
  <c r="G71" i="224"/>
  <c r="G72" i="224"/>
  <c r="G73" i="224"/>
  <c r="G74" i="224"/>
  <c r="G75" i="224"/>
  <c r="G76" i="224"/>
  <c r="G77" i="224"/>
  <c r="G78" i="224"/>
  <c r="G79" i="224"/>
  <c r="G80" i="224"/>
  <c r="G81" i="224"/>
  <c r="G82" i="224"/>
  <c r="G83" i="224"/>
  <c r="G84" i="224"/>
  <c r="G85" i="224"/>
  <c r="G86" i="224"/>
  <c r="G87" i="224"/>
  <c r="G88" i="224"/>
  <c r="G89" i="224"/>
  <c r="G90" i="224"/>
  <c r="G91" i="224"/>
  <c r="G92" i="224"/>
  <c r="G93" i="224"/>
  <c r="G94" i="224"/>
  <c r="G95" i="224"/>
  <c r="G96" i="224"/>
  <c r="G97" i="224"/>
  <c r="G98" i="224"/>
  <c r="G99" i="224"/>
  <c r="G100" i="224"/>
  <c r="G101" i="224"/>
  <c r="G102" i="224"/>
  <c r="G103" i="224"/>
  <c r="G104" i="224"/>
  <c r="G105" i="224"/>
  <c r="G106" i="224"/>
  <c r="G107" i="224"/>
  <c r="G108" i="224"/>
  <c r="G109" i="224"/>
  <c r="G110" i="224"/>
  <c r="G111" i="224"/>
  <c r="G112" i="224"/>
  <c r="G113" i="224"/>
  <c r="G114" i="224"/>
  <c r="G115" i="224"/>
  <c r="G116" i="224"/>
  <c r="G117" i="224"/>
  <c r="G118" i="224"/>
  <c r="G119" i="224"/>
  <c r="G120" i="224"/>
  <c r="G121" i="224"/>
  <c r="G122" i="224"/>
  <c r="G123" i="224"/>
  <c r="G124" i="224"/>
  <c r="G125" i="224"/>
  <c r="G126" i="224"/>
  <c r="G127" i="224"/>
  <c r="G128" i="224"/>
  <c r="G129" i="224"/>
  <c r="G130" i="224"/>
  <c r="G131" i="224"/>
  <c r="G132" i="224"/>
  <c r="G133" i="224"/>
  <c r="G134" i="224"/>
  <c r="G135" i="224"/>
  <c r="G136" i="224"/>
  <c r="G137" i="224"/>
  <c r="G138" i="224"/>
  <c r="G139" i="224"/>
  <c r="G140" i="224"/>
  <c r="G141" i="224"/>
  <c r="G142" i="224"/>
  <c r="G143" i="224"/>
  <c r="G144" i="224"/>
  <c r="G145" i="224"/>
  <c r="G146" i="224"/>
  <c r="G147" i="224"/>
  <c r="G148" i="224"/>
  <c r="G149" i="224"/>
  <c r="G150" i="224"/>
  <c r="G151" i="224"/>
  <c r="G152" i="224"/>
  <c r="G153" i="224"/>
  <c r="G154" i="224"/>
  <c r="G155" i="224"/>
  <c r="G156" i="224"/>
  <c r="G157" i="224"/>
  <c r="G158" i="224"/>
  <c r="G159" i="224"/>
  <c r="G160" i="224"/>
  <c r="G161" i="224"/>
  <c r="G162" i="224"/>
  <c r="G163" i="224"/>
  <c r="G164" i="224"/>
  <c r="G165" i="224"/>
  <c r="G166" i="224"/>
  <c r="G167" i="224"/>
  <c r="G168" i="224"/>
  <c r="G169" i="224"/>
  <c r="G170" i="224"/>
  <c r="G171" i="224"/>
  <c r="G172" i="224"/>
  <c r="G173" i="224"/>
  <c r="G174" i="224"/>
  <c r="G175" i="224"/>
  <c r="G176" i="224"/>
  <c r="G177" i="224"/>
  <c r="G178" i="224"/>
  <c r="G179" i="224"/>
  <c r="G180" i="224"/>
  <c r="G181" i="224"/>
  <c r="G182" i="224"/>
  <c r="G183" i="224"/>
  <c r="G184" i="224"/>
  <c r="G185" i="224"/>
  <c r="G186" i="224"/>
  <c r="G187" i="224"/>
  <c r="G188" i="224"/>
  <c r="G189" i="224"/>
  <c r="G190" i="224"/>
  <c r="G191" i="224"/>
  <c r="G192" i="224"/>
  <c r="G193" i="224"/>
  <c r="G194" i="224"/>
  <c r="G195" i="224"/>
  <c r="G196" i="224"/>
  <c r="G197" i="224"/>
  <c r="G198" i="224"/>
  <c r="G199" i="224"/>
  <c r="G200" i="224"/>
  <c r="G201" i="224"/>
  <c r="G202" i="224"/>
  <c r="G203" i="224"/>
  <c r="G204" i="224"/>
  <c r="G205" i="224"/>
  <c r="G206" i="224"/>
  <c r="G207" i="224"/>
  <c r="G208" i="224"/>
  <c r="G209" i="224"/>
  <c r="G210" i="224"/>
  <c r="G211" i="224"/>
  <c r="G212" i="224"/>
  <c r="G213" i="224"/>
  <c r="G214" i="224"/>
  <c r="G215" i="224"/>
  <c r="G216" i="224"/>
  <c r="G217" i="224"/>
  <c r="G218" i="224"/>
  <c r="G219" i="224"/>
  <c r="G220" i="224"/>
  <c r="G221" i="224"/>
  <c r="G222" i="224"/>
  <c r="G223" i="224"/>
  <c r="G224" i="224"/>
  <c r="G225" i="224"/>
  <c r="G226" i="224"/>
  <c r="G227" i="224"/>
  <c r="G228" i="224"/>
  <c r="G229" i="224"/>
  <c r="G230" i="224"/>
  <c r="G231" i="224"/>
  <c r="G232" i="224"/>
  <c r="G233" i="224"/>
  <c r="G234" i="224"/>
  <c r="G235" i="224"/>
  <c r="G236" i="224"/>
  <c r="G237" i="224"/>
  <c r="G238" i="224"/>
  <c r="G239" i="224"/>
  <c r="G240" i="224"/>
  <c r="G241" i="224"/>
  <c r="G242" i="224"/>
  <c r="G243" i="224"/>
  <c r="G244" i="224"/>
  <c r="G245" i="224"/>
  <c r="G246" i="224"/>
  <c r="G247" i="224"/>
  <c r="G248" i="224"/>
  <c r="G249" i="224"/>
  <c r="G250" i="224"/>
  <c r="G62" i="224"/>
  <c r="G61" i="224"/>
  <c r="G60" i="224"/>
  <c r="G59" i="224"/>
  <c r="G58" i="224"/>
  <c r="G57" i="224"/>
  <c r="G56" i="224"/>
  <c r="G55" i="224"/>
  <c r="G54" i="224"/>
  <c r="G53" i="224"/>
  <c r="G52" i="224"/>
  <c r="G51" i="224"/>
  <c r="G50" i="224"/>
  <c r="G49" i="224"/>
  <c r="G48" i="224"/>
  <c r="G46" i="224"/>
  <c r="G47" i="224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6" i="3"/>
  <c r="N47" i="115" l="1"/>
  <c r="N41" i="115"/>
  <c r="N35" i="115"/>
  <c r="N29" i="115"/>
  <c r="N23" i="115"/>
  <c r="N17" i="115"/>
  <c r="N11" i="115"/>
  <c r="O19" i="115"/>
  <c r="N46" i="115"/>
  <c r="N40" i="115"/>
  <c r="N34" i="115"/>
  <c r="N28" i="115"/>
  <c r="N22" i="115"/>
  <c r="N16" i="115"/>
  <c r="N10" i="115"/>
  <c r="N4" i="115"/>
  <c r="N45" i="115"/>
  <c r="N39" i="115"/>
  <c r="N33" i="115"/>
  <c r="N27" i="115"/>
  <c r="N38" i="115"/>
  <c r="R19" i="115"/>
  <c r="N5" i="115"/>
  <c r="R38" i="115"/>
  <c r="O3" i="115"/>
  <c r="N49" i="115"/>
  <c r="N43" i="115"/>
  <c r="N37" i="115"/>
  <c r="N31" i="115"/>
  <c r="N25" i="115"/>
  <c r="N19" i="115"/>
  <c r="O13" i="115"/>
  <c r="N7" i="115"/>
  <c r="R47" i="115"/>
  <c r="R41" i="115"/>
  <c r="R35" i="115"/>
  <c r="R29" i="115"/>
  <c r="R23" i="115"/>
  <c r="R17" i="115"/>
  <c r="R11" i="115"/>
  <c r="R5" i="115"/>
  <c r="N48" i="115"/>
  <c r="N42" i="115"/>
  <c r="N36" i="115"/>
  <c r="N30" i="115"/>
  <c r="N24" i="115"/>
  <c r="N18" i="115"/>
  <c r="N12" i="115"/>
  <c r="R46" i="115"/>
  <c r="R40" i="115"/>
  <c r="R34" i="115"/>
  <c r="R28" i="115"/>
  <c r="R22" i="115"/>
  <c r="R16" i="115"/>
  <c r="R10" i="115"/>
  <c r="R4" i="115"/>
  <c r="R45" i="115"/>
  <c r="R39" i="115"/>
  <c r="R33" i="115"/>
  <c r="R27" i="115"/>
  <c r="R3" i="115"/>
  <c r="N6" i="115"/>
  <c r="N3" i="115"/>
  <c r="N21" i="115"/>
  <c r="N15" i="115"/>
  <c r="N9" i="115"/>
  <c r="O43" i="115"/>
  <c r="N44" i="115"/>
  <c r="O38" i="115"/>
  <c r="N32" i="115"/>
  <c r="N26" i="115"/>
  <c r="N20" i="115"/>
  <c r="N14" i="115"/>
  <c r="N8" i="115"/>
  <c r="O31" i="115"/>
  <c r="O7" i="115"/>
  <c r="N13" i="115"/>
  <c r="O26" i="115"/>
  <c r="O14" i="115"/>
  <c r="O49" i="115"/>
  <c r="O37" i="115"/>
  <c r="O25" i="115"/>
  <c r="O48" i="115"/>
  <c r="O36" i="115"/>
  <c r="O24" i="115"/>
  <c r="O12" i="115"/>
  <c r="O47" i="115"/>
  <c r="O35" i="115"/>
  <c r="O23" i="115"/>
  <c r="O11" i="115"/>
  <c r="O46" i="115"/>
  <c r="O34" i="115"/>
  <c r="O22" i="115"/>
  <c r="O10" i="115"/>
  <c r="O45" i="115"/>
  <c r="O33" i="115"/>
  <c r="O21" i="115"/>
  <c r="O9" i="115"/>
  <c r="O44" i="115"/>
  <c r="O32" i="115"/>
  <c r="O20" i="115"/>
  <c r="O8" i="115"/>
  <c r="O42" i="115"/>
  <c r="O30" i="115"/>
  <c r="O18" i="115"/>
  <c r="O6" i="115"/>
  <c r="O41" i="115"/>
  <c r="O29" i="115"/>
  <c r="O17" i="115"/>
  <c r="O5" i="115"/>
  <c r="O40" i="115"/>
  <c r="O28" i="115"/>
  <c r="O16" i="115"/>
  <c r="O4" i="115"/>
  <c r="O39" i="115"/>
  <c r="O27" i="115"/>
  <c r="O15" i="115"/>
  <c r="C8" i="111"/>
  <c r="O51" i="115" l="1"/>
  <c r="O50" i="115"/>
  <c r="B36" i="1" l="1"/>
  <c r="B18" i="1"/>
  <c r="B19" i="1" s="1"/>
  <c r="B17" i="1" l="1"/>
  <c r="B3" i="1"/>
  <c r="B4" i="1" l="1"/>
  <c r="B4" i="220"/>
  <c r="C2" i="220"/>
  <c r="B9" i="220"/>
  <c r="C4" i="111" l="1"/>
  <c r="H25" i="3"/>
  <c r="H70" i="3"/>
  <c r="H109" i="3"/>
  <c r="H146" i="3"/>
  <c r="H189" i="3"/>
  <c r="H229" i="3"/>
  <c r="H275" i="3"/>
  <c r="H313" i="3"/>
  <c r="H358" i="3"/>
  <c r="H406" i="3"/>
  <c r="H444" i="3"/>
  <c r="H490" i="3"/>
  <c r="H530" i="3"/>
  <c r="H566" i="3"/>
  <c r="H613" i="3"/>
  <c r="H697" i="3"/>
  <c r="H758" i="3"/>
  <c r="H829" i="3"/>
  <c r="H913" i="3"/>
  <c r="H1106" i="3"/>
  <c r="H1189" i="3"/>
  <c r="H1442" i="3"/>
  <c r="H37" i="3"/>
  <c r="H76" i="3"/>
  <c r="H118" i="3"/>
  <c r="H158" i="3"/>
  <c r="H193" i="3"/>
  <c r="H241" i="3"/>
  <c r="H286" i="3"/>
  <c r="H325" i="3"/>
  <c r="H370" i="3"/>
  <c r="H410" i="3"/>
  <c r="H453" i="3"/>
  <c r="H496" i="3"/>
  <c r="H540" i="3"/>
  <c r="H638" i="3"/>
  <c r="H780" i="3"/>
  <c r="H1130" i="3"/>
  <c r="H1331" i="3"/>
  <c r="H1499" i="3"/>
  <c r="H1682" i="3"/>
  <c r="H9" i="3"/>
  <c r="H49" i="3"/>
  <c r="H86" i="3"/>
  <c r="H132" i="3"/>
  <c r="H166" i="3"/>
  <c r="H202" i="3"/>
  <c r="H253" i="3"/>
  <c r="H290" i="3"/>
  <c r="H337" i="3"/>
  <c r="H385" i="3"/>
  <c r="H422" i="3"/>
  <c r="H465" i="3"/>
  <c r="H505" i="3"/>
  <c r="H592" i="3"/>
  <c r="H729" i="3"/>
  <c r="H868" i="3"/>
  <c r="H961" i="3"/>
  <c r="H1154" i="3"/>
  <c r="H1226" i="3"/>
  <c r="H1370" i="3"/>
  <c r="H34" i="3"/>
  <c r="H94" i="3"/>
  <c r="H143" i="3"/>
  <c r="H192" i="3"/>
  <c r="H254" i="3"/>
  <c r="H310" i="3"/>
  <c r="H361" i="3"/>
  <c r="H429" i="3"/>
  <c r="H478" i="3"/>
  <c r="H597" i="3"/>
  <c r="H684" i="3"/>
  <c r="H774" i="3"/>
  <c r="H1418" i="3"/>
  <c r="H1658" i="3"/>
  <c r="H38" i="3"/>
  <c r="H97" i="3"/>
  <c r="H145" i="3"/>
  <c r="H194" i="3"/>
  <c r="H262" i="3"/>
  <c r="H373" i="3"/>
  <c r="H430" i="3"/>
  <c r="H481" i="3"/>
  <c r="H781" i="3"/>
  <c r="H1440" i="3"/>
  <c r="H304" i="3"/>
  <c r="H312" i="3"/>
  <c r="H541" i="3"/>
  <c r="H691" i="3"/>
  <c r="H998" i="3"/>
  <c r="H1250" i="3"/>
  <c r="H421" i="3"/>
  <c r="H46" i="3"/>
  <c r="H105" i="3"/>
  <c r="H154" i="3"/>
  <c r="H196" i="3"/>
  <c r="H264" i="3"/>
  <c r="H321" i="3"/>
  <c r="H382" i="3"/>
  <c r="H433" i="3"/>
  <c r="H491" i="3"/>
  <c r="H544" i="3"/>
  <c r="H601" i="3"/>
  <c r="H698" i="3"/>
  <c r="H782" i="3"/>
  <c r="H902" i="3"/>
  <c r="H1022" i="3"/>
  <c r="H1152" i="3"/>
  <c r="H1274" i="3"/>
  <c r="H1466" i="3"/>
  <c r="H1706" i="3"/>
  <c r="H139" i="3"/>
  <c r="H190" i="3"/>
  <c r="H590" i="3"/>
  <c r="H1225" i="3"/>
  <c r="H50" i="3"/>
  <c r="H106" i="3"/>
  <c r="H157" i="3"/>
  <c r="H205" i="3"/>
  <c r="H265" i="3"/>
  <c r="H322" i="3"/>
  <c r="H386" i="3"/>
  <c r="H439" i="3"/>
  <c r="H493" i="3"/>
  <c r="H553" i="3"/>
  <c r="H708" i="3"/>
  <c r="H1161" i="3"/>
  <c r="H1490" i="3"/>
  <c r="H85" i="3"/>
  <c r="H470" i="3"/>
  <c r="H1394" i="3"/>
  <c r="H41" i="3"/>
  <c r="H58" i="3"/>
  <c r="H108" i="3"/>
  <c r="H163" i="3"/>
  <c r="H214" i="3"/>
  <c r="H274" i="3"/>
  <c r="H326" i="3"/>
  <c r="H394" i="3"/>
  <c r="H442" i="3"/>
  <c r="H499" i="3"/>
  <c r="H559" i="3"/>
  <c r="H612" i="3"/>
  <c r="H720" i="3"/>
  <c r="H818" i="3"/>
  <c r="H911" i="3"/>
  <c r="H1053" i="3"/>
  <c r="H761" i="3"/>
  <c r="H59" i="3"/>
  <c r="H110" i="3"/>
  <c r="H217" i="3"/>
  <c r="H277" i="3"/>
  <c r="H334" i="3"/>
  <c r="H445" i="3"/>
  <c r="H724" i="3"/>
  <c r="H926" i="3"/>
  <c r="H1178" i="3"/>
  <c r="H1298" i="3"/>
  <c r="H250" i="3"/>
  <c r="H1642" i="3"/>
  <c r="H165" i="3"/>
  <c r="H396" i="3"/>
  <c r="H1514" i="3"/>
  <c r="H682" i="3"/>
  <c r="H10" i="3"/>
  <c r="H60" i="3"/>
  <c r="H115" i="3"/>
  <c r="H168" i="3"/>
  <c r="H218" i="3"/>
  <c r="H278" i="3"/>
  <c r="H346" i="3"/>
  <c r="H397" i="3"/>
  <c r="H446" i="3"/>
  <c r="H506" i="3"/>
  <c r="H564" i="3"/>
  <c r="H827" i="3"/>
  <c r="H1070" i="3"/>
  <c r="H1322" i="3"/>
  <c r="H1562" i="3"/>
  <c r="H400" i="3"/>
  <c r="H828" i="3"/>
  <c r="H1105" i="3"/>
  <c r="H981" i="3"/>
  <c r="H13" i="3"/>
  <c r="H61" i="3"/>
  <c r="H121" i="3"/>
  <c r="H169" i="3"/>
  <c r="H226" i="3"/>
  <c r="H288" i="3"/>
  <c r="H348" i="3"/>
  <c r="H454" i="3"/>
  <c r="H565" i="3"/>
  <c r="H734" i="3"/>
  <c r="H950" i="3"/>
  <c r="H1080" i="3"/>
  <c r="H1187" i="3"/>
  <c r="H1333" i="3"/>
  <c r="H82" i="3"/>
  <c r="H142" i="3"/>
  <c r="H537" i="3"/>
  <c r="H866" i="3"/>
  <c r="H14" i="3"/>
  <c r="H73" i="3"/>
  <c r="H130" i="3"/>
  <c r="H178" i="3"/>
  <c r="H230" i="3"/>
  <c r="H289" i="3"/>
  <c r="H349" i="3"/>
  <c r="H407" i="3"/>
  <c r="H457" i="3"/>
  <c r="H517" i="3"/>
  <c r="H650" i="3"/>
  <c r="H842" i="3"/>
  <c r="H1082" i="3"/>
  <c r="H1202" i="3"/>
  <c r="H1346" i="3"/>
  <c r="H1586" i="3"/>
  <c r="H350" i="3"/>
  <c r="H466" i="3"/>
  <c r="H577" i="3"/>
  <c r="H756" i="3"/>
  <c r="H1375" i="3"/>
  <c r="H22" i="3"/>
  <c r="H182" i="3"/>
  <c r="H247" i="3"/>
  <c r="H301" i="3"/>
  <c r="H352" i="3"/>
  <c r="H469" i="3"/>
  <c r="H589" i="3"/>
  <c r="H757" i="3"/>
  <c r="H974" i="3"/>
  <c r="H26" i="3"/>
  <c r="H360" i="3"/>
  <c r="H766" i="3"/>
  <c r="H16" i="3"/>
  <c r="H74" i="3"/>
  <c r="H133" i="3"/>
  <c r="H181" i="3"/>
  <c r="H238" i="3"/>
  <c r="H298" i="3"/>
  <c r="H409" i="3"/>
  <c r="H673" i="3"/>
  <c r="H1221" i="3"/>
  <c r="H1610" i="3"/>
  <c r="H418" i="3"/>
  <c r="H674" i="3"/>
  <c r="H1223" i="3"/>
  <c r="H1117" i="3"/>
  <c r="H529" i="3"/>
  <c r="H1690" i="3"/>
  <c r="H958" i="3"/>
  <c r="H634" i="3"/>
  <c r="H1500" i="3"/>
  <c r="H1533" i="3"/>
  <c r="H1245" i="3"/>
  <c r="H1641" i="3"/>
  <c r="H1628" i="3"/>
  <c r="H1472" i="3"/>
  <c r="H1328" i="3"/>
  <c r="H778" i="3"/>
  <c r="H1269" i="3"/>
  <c r="H1603" i="3"/>
  <c r="H694" i="3"/>
  <c r="H1506" i="3"/>
  <c r="H1242" i="3"/>
  <c r="H1062" i="3"/>
  <c r="H918" i="3"/>
  <c r="H1422" i="3"/>
  <c r="H1450" i="3"/>
  <c r="H1612" i="3"/>
  <c r="H1456" i="3"/>
  <c r="H1312" i="3"/>
  <c r="H1168" i="3"/>
  <c r="H1611" i="3"/>
  <c r="H1455" i="3"/>
  <c r="H1311" i="3"/>
  <c r="H1672" i="3"/>
  <c r="H1693" i="3"/>
  <c r="H1549" i="3"/>
  <c r="H1680" i="3"/>
  <c r="H1368" i="3"/>
  <c r="H1056" i="3"/>
  <c r="H900" i="3"/>
  <c r="H1560" i="3"/>
  <c r="H1260" i="3"/>
  <c r="H1173" i="3"/>
  <c r="H1005" i="3"/>
  <c r="H849" i="3"/>
  <c r="H693" i="3"/>
  <c r="H525" i="3"/>
  <c r="H345" i="3"/>
  <c r="H1220" i="3"/>
  <c r="H1076" i="3"/>
  <c r="H932" i="3"/>
  <c r="H788" i="3"/>
  <c r="H644" i="3"/>
  <c r="H500" i="3"/>
  <c r="H1411" i="3"/>
  <c r="H1255" i="3"/>
  <c r="H1111" i="3"/>
  <c r="H967" i="3"/>
  <c r="H823" i="3"/>
  <c r="H667" i="3"/>
  <c r="H1601" i="3"/>
  <c r="H1457" i="3"/>
  <c r="H1313" i="3"/>
  <c r="H1169" i="3"/>
  <c r="H1144" i="3"/>
  <c r="H1000" i="3"/>
  <c r="H844" i="3"/>
  <c r="H688" i="3"/>
  <c r="H520" i="3"/>
  <c r="H340" i="3"/>
  <c r="H172" i="3"/>
  <c r="H1263" i="3"/>
  <c r="H1119" i="3"/>
  <c r="H975" i="3"/>
  <c r="H831" i="3"/>
  <c r="H687" i="3"/>
  <c r="H543" i="3"/>
  <c r="H1694" i="3"/>
  <c r="H1430" i="3"/>
  <c r="H1142" i="3"/>
  <c r="H1417" i="3"/>
  <c r="H1261" i="3"/>
  <c r="H1069" i="3"/>
  <c r="H901" i="3"/>
  <c r="H721" i="3"/>
  <c r="H1582" i="3"/>
  <c r="H934" i="3"/>
  <c r="H622" i="3"/>
  <c r="H1248" i="3"/>
  <c r="H1497" i="3"/>
  <c r="H1702" i="3"/>
  <c r="H1605" i="3"/>
  <c r="H1616" i="3"/>
  <c r="H1460" i="3"/>
  <c r="H1316" i="3"/>
  <c r="H586" i="3"/>
  <c r="H1700" i="3"/>
  <c r="H1591" i="3"/>
  <c r="H1686" i="3"/>
  <c r="H1482" i="3"/>
  <c r="H1218" i="3"/>
  <c r="H1050" i="3"/>
  <c r="H1666" i="3"/>
  <c r="H1386" i="3"/>
  <c r="H1354" i="3"/>
  <c r="H1600" i="3"/>
  <c r="H1444" i="3"/>
  <c r="H1300" i="3"/>
  <c r="H1342" i="3"/>
  <c r="H1599" i="3"/>
  <c r="H1443" i="3"/>
  <c r="H1299" i="3"/>
  <c r="H1563" i="3"/>
  <c r="H1681" i="3"/>
  <c r="H1537" i="3"/>
  <c r="H1668" i="3"/>
  <c r="H1344" i="3"/>
  <c r="H1044" i="3"/>
  <c r="H888" i="3"/>
  <c r="H1536" i="3"/>
  <c r="H1236" i="3"/>
  <c r="H1149" i="3"/>
  <c r="H993" i="3"/>
  <c r="H837" i="3"/>
  <c r="H681" i="3"/>
  <c r="H513" i="3"/>
  <c r="H333" i="3"/>
  <c r="H1208" i="3"/>
  <c r="H1064" i="3"/>
  <c r="H920" i="3"/>
  <c r="H776" i="3"/>
  <c r="H632" i="3"/>
  <c r="H488" i="3"/>
  <c r="H1399" i="3"/>
  <c r="H1243" i="3"/>
  <c r="H1099" i="3"/>
  <c r="H955" i="3"/>
  <c r="H811" i="3"/>
  <c r="H655" i="3"/>
  <c r="H1589" i="3"/>
  <c r="H1445" i="3"/>
  <c r="H1301" i="3"/>
  <c r="H1157" i="3"/>
  <c r="H1132" i="3"/>
  <c r="H988" i="3"/>
  <c r="H832" i="3"/>
  <c r="H676" i="3"/>
  <c r="H508" i="3"/>
  <c r="H328" i="3"/>
  <c r="H160" i="3"/>
  <c r="H1251" i="3"/>
  <c r="H1107" i="3"/>
  <c r="H963" i="3"/>
  <c r="H819" i="3"/>
  <c r="H675" i="3"/>
  <c r="H531" i="3"/>
  <c r="H1670" i="3"/>
  <c r="H1406" i="3"/>
  <c r="H1118" i="3"/>
  <c r="H1405" i="3"/>
  <c r="H1249" i="3"/>
  <c r="H1057" i="3"/>
  <c r="H889" i="3"/>
  <c r="H709" i="3"/>
  <c r="H672" i="3"/>
  <c r="H492" i="3"/>
  <c r="H276" i="3"/>
  <c r="H72" i="3"/>
  <c r="H1619" i="3"/>
  <c r="H1463" i="3"/>
  <c r="H1390" i="3"/>
  <c r="H910" i="3"/>
  <c r="H610" i="3"/>
  <c r="H1164" i="3"/>
  <c r="H1461" i="3"/>
  <c r="H1606" i="3"/>
  <c r="H1569" i="3"/>
  <c r="H1604" i="3"/>
  <c r="H1448" i="3"/>
  <c r="H1304" i="3"/>
  <c r="H1653" i="3"/>
  <c r="H1676" i="3"/>
  <c r="H1579" i="3"/>
  <c r="H1662" i="3"/>
  <c r="H1458" i="3"/>
  <c r="H1194" i="3"/>
  <c r="H1038" i="3"/>
  <c r="H1462" i="3"/>
  <c r="H1362" i="3"/>
  <c r="H1210" i="3"/>
  <c r="H1588" i="3"/>
  <c r="H1432" i="3"/>
  <c r="H1288" i="3"/>
  <c r="H658" i="3"/>
  <c r="H1587" i="3"/>
  <c r="H1431" i="3"/>
  <c r="H1287" i="3"/>
  <c r="H1634" i="3"/>
  <c r="H1669" i="3"/>
  <c r="H1525" i="3"/>
  <c r="H1644" i="3"/>
  <c r="H1320" i="3"/>
  <c r="H1032" i="3"/>
  <c r="H876" i="3"/>
  <c r="H1512" i="3"/>
  <c r="H1212" i="3"/>
  <c r="H1137" i="3"/>
  <c r="H969" i="3"/>
  <c r="H825" i="3"/>
  <c r="H669" i="3"/>
  <c r="H501" i="3"/>
  <c r="H309" i="3"/>
  <c r="H1196" i="3"/>
  <c r="H1052" i="3"/>
  <c r="H908" i="3"/>
  <c r="H764" i="3"/>
  <c r="H620" i="3"/>
  <c r="H476" i="3"/>
  <c r="H1387" i="3"/>
  <c r="H1231" i="3"/>
  <c r="H1087" i="3"/>
  <c r="H943" i="3"/>
  <c r="H799" i="3"/>
  <c r="H643" i="3"/>
  <c r="H1577" i="3"/>
  <c r="H1433" i="3"/>
  <c r="H1289" i="3"/>
  <c r="H1145" i="3"/>
  <c r="H1120" i="3"/>
  <c r="H976" i="3"/>
  <c r="H820" i="3"/>
  <c r="H664" i="3"/>
  <c r="H484" i="3"/>
  <c r="H316" i="3"/>
  <c r="H148" i="3"/>
  <c r="H1239" i="3"/>
  <c r="H1095" i="3"/>
  <c r="H951" i="3"/>
  <c r="H807" i="3"/>
  <c r="H663" i="3"/>
  <c r="H519" i="3"/>
  <c r="H1646" i="3"/>
  <c r="H1382" i="3"/>
  <c r="H1094" i="3"/>
  <c r="H1393" i="3"/>
  <c r="H1237" i="3"/>
  <c r="H1045" i="3"/>
  <c r="H877" i="3"/>
  <c r="H685" i="3"/>
  <c r="H1294" i="3"/>
  <c r="H898" i="3"/>
  <c r="H598" i="3"/>
  <c r="H1618" i="3"/>
  <c r="H1425" i="3"/>
  <c r="H1474" i="3"/>
  <c r="H1545" i="3"/>
  <c r="H1580" i="3"/>
  <c r="H1436" i="3"/>
  <c r="H1292" i="3"/>
  <c r="H1617" i="3"/>
  <c r="H1592" i="3"/>
  <c r="H1567" i="3"/>
  <c r="H1650" i="3"/>
  <c r="H1434" i="3"/>
  <c r="H1182" i="3"/>
  <c r="H1026" i="3"/>
  <c r="H1258" i="3"/>
  <c r="H1338" i="3"/>
  <c r="H1042" i="3"/>
  <c r="H1576" i="3"/>
  <c r="H1420" i="3"/>
  <c r="H1276" i="3"/>
  <c r="H1677" i="3"/>
  <c r="H1575" i="3"/>
  <c r="H1419" i="3"/>
  <c r="H1275" i="3"/>
  <c r="H1654" i="3"/>
  <c r="H1657" i="3"/>
  <c r="H1513" i="3"/>
  <c r="H1620" i="3"/>
  <c r="H1296" i="3"/>
  <c r="H1020" i="3"/>
  <c r="H864" i="3"/>
  <c r="H1488" i="3"/>
  <c r="H1188" i="3"/>
  <c r="H1125" i="3"/>
  <c r="H957" i="3"/>
  <c r="H813" i="3"/>
  <c r="H657" i="3"/>
  <c r="H489" i="3"/>
  <c r="H297" i="3"/>
  <c r="H1184" i="3"/>
  <c r="H1040" i="3"/>
  <c r="H896" i="3"/>
  <c r="H752" i="3"/>
  <c r="H608" i="3"/>
  <c r="H1519" i="3"/>
  <c r="H1363" i="3"/>
  <c r="H1219" i="3"/>
  <c r="H1075" i="3"/>
  <c r="H931" i="3"/>
  <c r="H787" i="3"/>
  <c r="H1707" i="3"/>
  <c r="I1707" i="3" s="1"/>
  <c r="H1565" i="3"/>
  <c r="H1421" i="3"/>
  <c r="H1277" i="3"/>
  <c r="H1133" i="3"/>
  <c r="H1108" i="3"/>
  <c r="H964" i="3"/>
  <c r="H808" i="3"/>
  <c r="H652" i="3"/>
  <c r="H472" i="3"/>
  <c r="H292" i="3"/>
  <c r="H136" i="3"/>
  <c r="H1227" i="3"/>
  <c r="H1083" i="3"/>
  <c r="H939" i="3"/>
  <c r="H795" i="3"/>
  <c r="H651" i="3"/>
  <c r="H507" i="3"/>
  <c r="H1622" i="3"/>
  <c r="H1358" i="3"/>
  <c r="H1058" i="3"/>
  <c r="H1381" i="3"/>
  <c r="H1213" i="3"/>
  <c r="H1033" i="3"/>
  <c r="H865" i="3"/>
  <c r="H661" i="3"/>
  <c r="H648" i="3"/>
  <c r="H468" i="3"/>
  <c r="H240" i="3"/>
  <c r="H36" i="3"/>
  <c r="H1595" i="3"/>
  <c r="H1439" i="3"/>
  <c r="H1186" i="3"/>
  <c r="H886" i="3"/>
  <c r="H574" i="3"/>
  <c r="H1498" i="3"/>
  <c r="H1401" i="3"/>
  <c r="H1378" i="3"/>
  <c r="H1509" i="3"/>
  <c r="H1568" i="3"/>
  <c r="H1424" i="3"/>
  <c r="H1280" i="3"/>
  <c r="H1581" i="3"/>
  <c r="H1699" i="3"/>
  <c r="H1555" i="3"/>
  <c r="H1626" i="3"/>
  <c r="H1410" i="3"/>
  <c r="H1170" i="3"/>
  <c r="H1014" i="3"/>
  <c r="H1698" i="3"/>
  <c r="H1314" i="3"/>
  <c r="H706" i="3"/>
  <c r="H1564" i="3"/>
  <c r="H1408" i="3"/>
  <c r="H1264" i="3"/>
  <c r="H1552" i="3"/>
  <c r="H1551" i="3"/>
  <c r="H1407" i="3"/>
  <c r="H1630" i="3"/>
  <c r="H1534" i="3"/>
  <c r="H1645" i="3"/>
  <c r="H1501" i="3"/>
  <c r="H1596" i="3"/>
  <c r="H1272" i="3"/>
  <c r="H996" i="3"/>
  <c r="H852" i="3"/>
  <c r="H1464" i="3"/>
  <c r="H1140" i="3"/>
  <c r="H1113" i="3"/>
  <c r="H945" i="3"/>
  <c r="H801" i="3"/>
  <c r="H645" i="3"/>
  <c r="H477" i="3"/>
  <c r="H285" i="3"/>
  <c r="H1172" i="3"/>
  <c r="H1028" i="3"/>
  <c r="H884" i="3"/>
  <c r="H740" i="3"/>
  <c r="H596" i="3"/>
  <c r="H1507" i="3"/>
  <c r="H1351" i="3"/>
  <c r="H1207" i="3"/>
  <c r="H1063" i="3"/>
  <c r="H919" i="3"/>
  <c r="H775" i="3"/>
  <c r="H1697" i="3"/>
  <c r="H1553" i="3"/>
  <c r="H1409" i="3"/>
  <c r="H1265" i="3"/>
  <c r="H1121" i="3"/>
  <c r="H1096" i="3"/>
  <c r="H1138" i="3"/>
  <c r="H862" i="3"/>
  <c r="H562" i="3"/>
  <c r="H1270" i="3"/>
  <c r="H1377" i="3"/>
  <c r="H1234" i="3"/>
  <c r="H1473" i="3"/>
  <c r="H1556" i="3"/>
  <c r="H1412" i="3"/>
  <c r="H1594" i="3"/>
  <c r="H1557" i="3"/>
  <c r="H1687" i="3"/>
  <c r="H1543" i="3"/>
  <c r="H1614" i="3"/>
  <c r="H1398" i="3"/>
  <c r="H1158" i="3"/>
  <c r="H1002" i="3"/>
  <c r="H1674" i="3"/>
  <c r="H1278" i="3"/>
  <c r="H1665" i="3"/>
  <c r="H1540" i="3"/>
  <c r="H1396" i="3"/>
  <c r="H1252" i="3"/>
  <c r="H1695" i="3"/>
  <c r="H1539" i="3"/>
  <c r="H1395" i="3"/>
  <c r="H1510" i="3"/>
  <c r="H1426" i="3"/>
  <c r="H1633" i="3"/>
  <c r="H1489" i="3"/>
  <c r="H1572" i="3"/>
  <c r="H1224" i="3"/>
  <c r="H984" i="3"/>
  <c r="H840" i="3"/>
  <c r="H1428" i="3"/>
  <c r="H1104" i="3"/>
  <c r="H1101" i="3"/>
  <c r="H933" i="3"/>
  <c r="H789" i="3"/>
  <c r="H633" i="3"/>
  <c r="H441" i="3"/>
  <c r="H273" i="3"/>
  <c r="H1160" i="3"/>
  <c r="H1016" i="3"/>
  <c r="H872" i="3"/>
  <c r="H728" i="3"/>
  <c r="H584" i="3"/>
  <c r="H1495" i="3"/>
  <c r="H1339" i="3"/>
  <c r="H1195" i="3"/>
  <c r="H1051" i="3"/>
  <c r="H907" i="3"/>
  <c r="H763" i="3"/>
  <c r="H1685" i="3"/>
  <c r="H1541" i="3"/>
  <c r="H1397" i="3"/>
  <c r="H1253" i="3"/>
  <c r="H1109" i="3"/>
  <c r="H1084" i="3"/>
  <c r="H940" i="3"/>
  <c r="H784" i="3"/>
  <c r="H628" i="3"/>
  <c r="H1126" i="3"/>
  <c r="H850" i="3"/>
  <c r="H538" i="3"/>
  <c r="H1162" i="3"/>
  <c r="H1353" i="3"/>
  <c r="H1150" i="3"/>
  <c r="H1437" i="3"/>
  <c r="H1544" i="3"/>
  <c r="H1400" i="3"/>
  <c r="H1486" i="3"/>
  <c r="H1521" i="3"/>
  <c r="H1675" i="3"/>
  <c r="H1531" i="3"/>
  <c r="H1590" i="3"/>
  <c r="H1374" i="3"/>
  <c r="H1146" i="3"/>
  <c r="H990" i="3"/>
  <c r="H1638" i="3"/>
  <c r="H1254" i="3"/>
  <c r="H1696" i="3"/>
  <c r="H1528" i="3"/>
  <c r="H1384" i="3"/>
  <c r="H1240" i="3"/>
  <c r="H1683" i="3"/>
  <c r="H1527" i="3"/>
  <c r="H1383" i="3"/>
  <c r="H1402" i="3"/>
  <c r="H1330" i="3"/>
  <c r="H1621" i="3"/>
  <c r="H1477" i="3"/>
  <c r="H1548" i="3"/>
  <c r="H1200" i="3"/>
  <c r="H972" i="3"/>
  <c r="H1570" i="3"/>
  <c r="H1404" i="3"/>
  <c r="H1008" i="3"/>
  <c r="H1089" i="3"/>
  <c r="H921" i="3"/>
  <c r="H777" i="3"/>
  <c r="H621" i="3"/>
  <c r="H417" i="3"/>
  <c r="H261" i="3"/>
  <c r="H1148" i="3"/>
  <c r="H1004" i="3"/>
  <c r="H860" i="3"/>
  <c r="H716" i="3"/>
  <c r="H572" i="3"/>
  <c r="H1483" i="3"/>
  <c r="H1327" i="3"/>
  <c r="H1183" i="3"/>
  <c r="H1039" i="3"/>
  <c r="H895" i="3"/>
  <c r="H751" i="3"/>
  <c r="H1673" i="3"/>
  <c r="H1090" i="3"/>
  <c r="H826" i="3"/>
  <c r="H526" i="3"/>
  <c r="H994" i="3"/>
  <c r="H1341" i="3"/>
  <c r="H1078" i="3"/>
  <c r="H1257" i="3"/>
  <c r="H1532" i="3"/>
  <c r="H1388" i="3"/>
  <c r="H1366" i="3"/>
  <c r="H1485" i="3"/>
  <c r="H1663" i="3"/>
  <c r="H1522" i="3"/>
  <c r="H1578" i="3"/>
  <c r="H1350" i="3"/>
  <c r="H1134" i="3"/>
  <c r="H978" i="3"/>
  <c r="H1602" i="3"/>
  <c r="H1230" i="3"/>
  <c r="H1684" i="3"/>
  <c r="H1516" i="3"/>
  <c r="H1372" i="3"/>
  <c r="H1228" i="3"/>
  <c r="H1671" i="3"/>
  <c r="H1515" i="3"/>
  <c r="H1371" i="3"/>
  <c r="H1282" i="3"/>
  <c r="H1198" i="3"/>
  <c r="H1609" i="3"/>
  <c r="H1465" i="3"/>
  <c r="H1524" i="3"/>
  <c r="H1176" i="3"/>
  <c r="H960" i="3"/>
  <c r="H1306" i="3"/>
  <c r="H1380" i="3"/>
  <c r="H1077" i="3"/>
  <c r="H909" i="3"/>
  <c r="H765" i="3"/>
  <c r="H609" i="3"/>
  <c r="H405" i="3"/>
  <c r="H249" i="3"/>
  <c r="H1136" i="3"/>
  <c r="H992" i="3"/>
  <c r="H848" i="3"/>
  <c r="H704" i="3"/>
  <c r="H560" i="3"/>
  <c r="H1471" i="3"/>
  <c r="H1315" i="3"/>
  <c r="H1171" i="3"/>
  <c r="H1027" i="3"/>
  <c r="H1054" i="3"/>
  <c r="H814" i="3"/>
  <c r="H514" i="3"/>
  <c r="H670" i="3"/>
  <c r="H1329" i="3"/>
  <c r="H1018" i="3"/>
  <c r="H1688" i="3"/>
  <c r="H1520" i="3"/>
  <c r="H1376" i="3"/>
  <c r="H1246" i="3"/>
  <c r="H1449" i="3"/>
  <c r="H1651" i="3"/>
  <c r="H1414" i="3"/>
  <c r="H1566" i="3"/>
  <c r="H1326" i="3"/>
  <c r="H1122" i="3"/>
  <c r="H966" i="3"/>
  <c r="H1530" i="3"/>
  <c r="H1206" i="3"/>
  <c r="H1660" i="3"/>
  <c r="H1504" i="3"/>
  <c r="H1360" i="3"/>
  <c r="H1216" i="3"/>
  <c r="H1659" i="3"/>
  <c r="H1503" i="3"/>
  <c r="H1359" i="3"/>
  <c r="H1102" i="3"/>
  <c r="H1066" i="3"/>
  <c r="H1597" i="3"/>
  <c r="H1558" i="3"/>
  <c r="H1476" i="3"/>
  <c r="H1128" i="3"/>
  <c r="H948" i="3"/>
  <c r="H1692" i="3"/>
  <c r="H1356" i="3"/>
  <c r="H1233" i="3"/>
  <c r="H1065" i="3"/>
  <c r="H897" i="3"/>
  <c r="H753" i="3"/>
  <c r="H585" i="3"/>
  <c r="H393" i="3"/>
  <c r="H1268" i="3"/>
  <c r="H1124" i="3"/>
  <c r="H980" i="3"/>
  <c r="H836" i="3"/>
  <c r="H692" i="3"/>
  <c r="H548" i="3"/>
  <c r="H1459" i="3"/>
  <c r="H1303" i="3"/>
  <c r="H1159" i="3"/>
  <c r="H1015" i="3"/>
  <c r="H871" i="3"/>
  <c r="H727" i="3"/>
  <c r="H1649" i="3"/>
  <c r="H970" i="3"/>
  <c r="H646" i="3"/>
  <c r="H1632" i="3"/>
  <c r="H1593" i="3"/>
  <c r="H1293" i="3"/>
  <c r="H1701" i="3"/>
  <c r="H1640" i="3"/>
  <c r="H1484" i="3"/>
  <c r="H1340" i="3"/>
  <c r="H922" i="3"/>
  <c r="H1365" i="3"/>
  <c r="H1615" i="3"/>
  <c r="H802" i="3"/>
  <c r="H1518" i="3"/>
  <c r="H1266" i="3"/>
  <c r="H1086" i="3"/>
  <c r="H930" i="3"/>
  <c r="H1446" i="3"/>
  <c r="H1546" i="3"/>
  <c r="H1624" i="3"/>
  <c r="H1468" i="3"/>
  <c r="H1324" i="3"/>
  <c r="H1180" i="3"/>
  <c r="H1623" i="3"/>
  <c r="H1467" i="3"/>
  <c r="H1323" i="3"/>
  <c r="H754" i="3"/>
  <c r="H1705" i="3"/>
  <c r="H1561" i="3"/>
  <c r="H1704" i="3"/>
  <c r="H1392" i="3"/>
  <c r="H1068" i="3"/>
  <c r="H912" i="3"/>
  <c r="H1584" i="3"/>
  <c r="H1284" i="3"/>
  <c r="H1185" i="3"/>
  <c r="H1017" i="3"/>
  <c r="H861" i="3"/>
  <c r="H705" i="3"/>
  <c r="H549" i="3"/>
  <c r="H357" i="3"/>
  <c r="H1232" i="3"/>
  <c r="H1088" i="3"/>
  <c r="H944" i="3"/>
  <c r="H800" i="3"/>
  <c r="H656" i="3"/>
  <c r="H512" i="3"/>
  <c r="H1423" i="3"/>
  <c r="H1267" i="3"/>
  <c r="H1123" i="3"/>
  <c r="H979" i="3"/>
  <c r="H835" i="3"/>
  <c r="H679" i="3"/>
  <c r="H1613" i="3"/>
  <c r="H1469" i="3"/>
  <c r="H1325" i="3"/>
  <c r="H1181" i="3"/>
  <c r="H1156" i="3"/>
  <c r="H1012" i="3"/>
  <c r="H856" i="3"/>
  <c r="H700" i="3"/>
  <c r="H1030" i="3"/>
  <c r="H1664" i="3"/>
  <c r="H1318" i="3"/>
  <c r="H1074" i="3"/>
  <c r="H1491" i="3"/>
  <c r="H1452" i="3"/>
  <c r="H1041" i="3"/>
  <c r="H1112" i="3"/>
  <c r="H1291" i="3"/>
  <c r="H1661" i="3"/>
  <c r="H1337" i="3"/>
  <c r="H1060" i="3"/>
  <c r="H760" i="3"/>
  <c r="H448" i="3"/>
  <c r="H220" i="3"/>
  <c r="H1203" i="3"/>
  <c r="H1011" i="3"/>
  <c r="H771" i="3"/>
  <c r="H579" i="3"/>
  <c r="H1574" i="3"/>
  <c r="H1214" i="3"/>
  <c r="H1357" i="3"/>
  <c r="H1129" i="3"/>
  <c r="H841" i="3"/>
  <c r="H768" i="3"/>
  <c r="H516" i="3"/>
  <c r="H252" i="3"/>
  <c r="H12" i="3"/>
  <c r="H1547" i="3"/>
  <c r="H1367" i="3"/>
  <c r="H1199" i="3"/>
  <c r="H1043" i="3"/>
  <c r="H69" i="3"/>
  <c r="H380" i="3"/>
  <c r="H236" i="3"/>
  <c r="H92" i="3"/>
  <c r="H583" i="3"/>
  <c r="H403" i="3"/>
  <c r="H259" i="3"/>
  <c r="H67" i="3"/>
  <c r="H834" i="3"/>
  <c r="H678" i="3"/>
  <c r="H534" i="3"/>
  <c r="H390" i="3"/>
  <c r="H246" i="3"/>
  <c r="H102" i="3"/>
  <c r="H1001" i="3"/>
  <c r="H857" i="3"/>
  <c r="H701" i="3"/>
  <c r="H557" i="3"/>
  <c r="H413" i="3"/>
  <c r="H269" i="3"/>
  <c r="H125" i="3"/>
  <c r="H375" i="3"/>
  <c r="H231" i="3"/>
  <c r="H87" i="3"/>
  <c r="H830" i="3"/>
  <c r="H578" i="3"/>
  <c r="H314" i="3"/>
  <c r="H1019" i="3"/>
  <c r="H863" i="3"/>
  <c r="H707" i="3"/>
  <c r="H563" i="3"/>
  <c r="H395" i="3"/>
  <c r="H239" i="3"/>
  <c r="H83" i="3"/>
  <c r="H1197" i="3"/>
  <c r="H546" i="3"/>
  <c r="H982" i="3"/>
  <c r="H1652" i="3"/>
  <c r="H1222" i="3"/>
  <c r="H1678" i="3"/>
  <c r="H1479" i="3"/>
  <c r="H1416" i="3"/>
  <c r="H1029" i="3"/>
  <c r="H1100" i="3"/>
  <c r="H1279" i="3"/>
  <c r="H1637" i="3"/>
  <c r="H1241" i="3"/>
  <c r="H1048" i="3"/>
  <c r="H748" i="3"/>
  <c r="H436" i="3"/>
  <c r="H208" i="3"/>
  <c r="H1191" i="3"/>
  <c r="H999" i="3"/>
  <c r="H759" i="3"/>
  <c r="H567" i="3"/>
  <c r="H1550" i="3"/>
  <c r="H1190" i="3"/>
  <c r="H1345" i="3"/>
  <c r="H1093" i="3"/>
  <c r="H817" i="3"/>
  <c r="H744" i="3"/>
  <c r="H504" i="3"/>
  <c r="H228" i="3"/>
  <c r="H1703" i="3"/>
  <c r="H1535" i="3"/>
  <c r="H1355" i="3"/>
  <c r="H1175" i="3"/>
  <c r="H237" i="3"/>
  <c r="H57" i="3"/>
  <c r="H368" i="3"/>
  <c r="H224" i="3"/>
  <c r="H80" i="3"/>
  <c r="H571" i="3"/>
  <c r="H391" i="3"/>
  <c r="H235" i="3"/>
  <c r="H55" i="3"/>
  <c r="H822" i="3"/>
  <c r="H666" i="3"/>
  <c r="H522" i="3"/>
  <c r="H378" i="3"/>
  <c r="H234" i="3"/>
  <c r="H90" i="3"/>
  <c r="H989" i="3"/>
  <c r="H845" i="3"/>
  <c r="H689" i="3"/>
  <c r="H545" i="3"/>
  <c r="H401" i="3"/>
  <c r="H257" i="3"/>
  <c r="H113" i="3"/>
  <c r="H363" i="3"/>
  <c r="H219" i="3"/>
  <c r="H75" i="3"/>
  <c r="H806" i="3"/>
  <c r="H554" i="3"/>
  <c r="H302" i="3"/>
  <c r="H1007" i="3"/>
  <c r="H851" i="3"/>
  <c r="H695" i="3"/>
  <c r="H551" i="3"/>
  <c r="H383" i="3"/>
  <c r="H227" i="3"/>
  <c r="H71" i="3"/>
  <c r="H742" i="3"/>
  <c r="H1508" i="3"/>
  <c r="H1554" i="3"/>
  <c r="H1648" i="3"/>
  <c r="H1347" i="3"/>
  <c r="H1116" i="3"/>
  <c r="H885" i="3"/>
  <c r="H968" i="3"/>
  <c r="H1147" i="3"/>
  <c r="H1625" i="3"/>
  <c r="H1229" i="3"/>
  <c r="H1036" i="3"/>
  <c r="H736" i="3"/>
  <c r="H424" i="3"/>
  <c r="H184" i="3"/>
  <c r="H1179" i="3"/>
  <c r="H987" i="3"/>
  <c r="H747" i="3"/>
  <c r="H555" i="3"/>
  <c r="H1538" i="3"/>
  <c r="H1166" i="3"/>
  <c r="H1321" i="3"/>
  <c r="H1081" i="3"/>
  <c r="H805" i="3"/>
  <c r="H732" i="3"/>
  <c r="H480" i="3"/>
  <c r="H216" i="3"/>
  <c r="H1691" i="3"/>
  <c r="H1523" i="3"/>
  <c r="H1343" i="3"/>
  <c r="H1163" i="3"/>
  <c r="H225" i="3"/>
  <c r="H45" i="3"/>
  <c r="H356" i="3"/>
  <c r="H212" i="3"/>
  <c r="H68" i="3"/>
  <c r="H547" i="3"/>
  <c r="H379" i="3"/>
  <c r="H223" i="3"/>
  <c r="H43" i="3"/>
  <c r="H810" i="3"/>
  <c r="H654" i="3"/>
  <c r="H510" i="3"/>
  <c r="H366" i="3"/>
  <c r="H222" i="3"/>
  <c r="H78" i="3"/>
  <c r="H977" i="3"/>
  <c r="H833" i="3"/>
  <c r="H677" i="3"/>
  <c r="H533" i="3"/>
  <c r="H389" i="3"/>
  <c r="H245" i="3"/>
  <c r="H101" i="3"/>
  <c r="H351" i="3"/>
  <c r="H207" i="3"/>
  <c r="H63" i="3"/>
  <c r="H794" i="3"/>
  <c r="H542" i="3"/>
  <c r="H266" i="3"/>
  <c r="H995" i="3"/>
  <c r="H839" i="3"/>
  <c r="H683" i="3"/>
  <c r="H539" i="3"/>
  <c r="H371" i="3"/>
  <c r="H215" i="3"/>
  <c r="H47" i="3"/>
  <c r="H703" i="3"/>
  <c r="H730" i="3"/>
  <c r="H1496" i="3"/>
  <c r="H1542" i="3"/>
  <c r="H1636" i="3"/>
  <c r="H1335" i="3"/>
  <c r="H1092" i="3"/>
  <c r="H873" i="3"/>
  <c r="H956" i="3"/>
  <c r="H1135" i="3"/>
  <c r="H1529" i="3"/>
  <c r="H1217" i="3"/>
  <c r="H1024" i="3"/>
  <c r="H712" i="3"/>
  <c r="H412" i="3"/>
  <c r="H124" i="3"/>
  <c r="H1167" i="3"/>
  <c r="H927" i="3"/>
  <c r="H735" i="3"/>
  <c r="H495" i="3"/>
  <c r="H1526" i="3"/>
  <c r="H1046" i="3"/>
  <c r="H1309" i="3"/>
  <c r="H1021" i="3"/>
  <c r="H793" i="3"/>
  <c r="H696" i="3"/>
  <c r="H456" i="3"/>
  <c r="H204" i="3"/>
  <c r="H1679" i="3"/>
  <c r="H1511" i="3"/>
  <c r="H1319" i="3"/>
  <c r="H1151" i="3"/>
  <c r="H213" i="3"/>
  <c r="H33" i="3"/>
  <c r="H344" i="3"/>
  <c r="H200" i="3"/>
  <c r="H56" i="3"/>
  <c r="H535" i="3"/>
  <c r="H367" i="3"/>
  <c r="H211" i="3"/>
  <c r="H31" i="3"/>
  <c r="H798" i="3"/>
  <c r="H642" i="3"/>
  <c r="H498" i="3"/>
  <c r="H354" i="3"/>
  <c r="H210" i="3"/>
  <c r="H66" i="3"/>
  <c r="H965" i="3"/>
  <c r="H821" i="3"/>
  <c r="H665" i="3"/>
  <c r="H521" i="3"/>
  <c r="H377" i="3"/>
  <c r="H233" i="3"/>
  <c r="H89" i="3"/>
  <c r="H339" i="3"/>
  <c r="H195" i="3"/>
  <c r="H51" i="3"/>
  <c r="H770" i="3"/>
  <c r="H518" i="3"/>
  <c r="H242" i="3"/>
  <c r="H983" i="3"/>
  <c r="H815" i="3"/>
  <c r="H671" i="3"/>
  <c r="H527" i="3"/>
  <c r="H359" i="3"/>
  <c r="H203" i="3"/>
  <c r="H35" i="3"/>
  <c r="H502" i="3"/>
  <c r="H1364" i="3"/>
  <c r="H1302" i="3"/>
  <c r="H1492" i="3"/>
  <c r="H1006" i="3"/>
  <c r="H936" i="3"/>
  <c r="H741" i="3"/>
  <c r="H824" i="3"/>
  <c r="H1003" i="3"/>
  <c r="H1517" i="3"/>
  <c r="H1205" i="3"/>
  <c r="H952" i="3"/>
  <c r="H640" i="3"/>
  <c r="H388" i="3"/>
  <c r="H112" i="3"/>
  <c r="H1155" i="3"/>
  <c r="H915" i="3"/>
  <c r="H723" i="3"/>
  <c r="H483" i="3"/>
  <c r="H1502" i="3"/>
  <c r="H1034" i="3"/>
  <c r="H1297" i="3"/>
  <c r="H1009" i="3"/>
  <c r="H769" i="3"/>
  <c r="H660" i="3"/>
  <c r="H432" i="3"/>
  <c r="H180" i="3"/>
  <c r="H1667" i="3"/>
  <c r="H1487" i="3"/>
  <c r="H1307" i="3"/>
  <c r="H1139" i="3"/>
  <c r="H201" i="3"/>
  <c r="H21" i="3"/>
  <c r="H332" i="3"/>
  <c r="H188" i="3"/>
  <c r="H44" i="3"/>
  <c r="H523" i="3"/>
  <c r="H355" i="3"/>
  <c r="H199" i="3"/>
  <c r="H19" i="3"/>
  <c r="H786" i="3"/>
  <c r="H630" i="3"/>
  <c r="H486" i="3"/>
  <c r="H342" i="3"/>
  <c r="H198" i="3"/>
  <c r="H54" i="3"/>
  <c r="H953" i="3"/>
  <c r="H809" i="3"/>
  <c r="H653" i="3"/>
  <c r="H509" i="3"/>
  <c r="H365" i="3"/>
  <c r="H221" i="3"/>
  <c r="H77" i="3"/>
  <c r="H327" i="3"/>
  <c r="H183" i="3"/>
  <c r="H39" i="3"/>
  <c r="H746" i="3"/>
  <c r="H494" i="3"/>
  <c r="H206" i="3"/>
  <c r="H971" i="3"/>
  <c r="H803" i="3"/>
  <c r="H659" i="3"/>
  <c r="H515" i="3"/>
  <c r="H347" i="3"/>
  <c r="H191" i="3"/>
  <c r="H23" i="3"/>
  <c r="H1244" i="3"/>
  <c r="H1281" i="3"/>
  <c r="H1352" i="3"/>
  <c r="H1290" i="3"/>
  <c r="H1480" i="3"/>
  <c r="H838" i="3"/>
  <c r="H924" i="3"/>
  <c r="H717" i="3"/>
  <c r="H812" i="3"/>
  <c r="H991" i="3"/>
  <c r="H1505" i="3"/>
  <c r="H1193" i="3"/>
  <c r="H928" i="3"/>
  <c r="H616" i="3"/>
  <c r="H376" i="3"/>
  <c r="H100" i="3"/>
  <c r="H1143" i="3"/>
  <c r="H903" i="3"/>
  <c r="H711" i="3"/>
  <c r="H471" i="3"/>
  <c r="H1478" i="3"/>
  <c r="H1010" i="3"/>
  <c r="H1285" i="3"/>
  <c r="H997" i="3"/>
  <c r="H745" i="3"/>
  <c r="H636" i="3"/>
  <c r="H420" i="3"/>
  <c r="H156" i="3"/>
  <c r="H1655" i="3"/>
  <c r="H1475" i="3"/>
  <c r="H1295" i="3"/>
  <c r="H1127" i="3"/>
  <c r="H177" i="3"/>
  <c r="H464" i="3"/>
  <c r="H320" i="3"/>
  <c r="H176" i="3"/>
  <c r="H32" i="3"/>
  <c r="H511" i="3"/>
  <c r="H343" i="3"/>
  <c r="H187" i="3"/>
  <c r="H7" i="3"/>
  <c r="H762" i="3"/>
  <c r="H618" i="3"/>
  <c r="H474" i="3"/>
  <c r="H330" i="3"/>
  <c r="H186" i="3"/>
  <c r="H42" i="3"/>
  <c r="H941" i="3"/>
  <c r="H797" i="3"/>
  <c r="H641" i="3"/>
  <c r="H497" i="3"/>
  <c r="H353" i="3"/>
  <c r="H209" i="3"/>
  <c r="H65" i="3"/>
  <c r="H315" i="3"/>
  <c r="H171" i="3"/>
  <c r="H27" i="3"/>
  <c r="H722" i="3"/>
  <c r="H482" i="3"/>
  <c r="H170" i="3"/>
  <c r="H959" i="3"/>
  <c r="H791" i="3"/>
  <c r="H647" i="3"/>
  <c r="H503" i="3"/>
  <c r="H335" i="3"/>
  <c r="H179" i="3"/>
  <c r="H11" i="3"/>
  <c r="H1435" i="3"/>
  <c r="H1689" i="3"/>
  <c r="H1174" i="3"/>
  <c r="H1110" i="3"/>
  <c r="H1348" i="3"/>
  <c r="H874" i="3"/>
  <c r="H1656" i="3"/>
  <c r="H573" i="3"/>
  <c r="H680" i="3"/>
  <c r="H883" i="3"/>
  <c r="H1493" i="3"/>
  <c r="H1097" i="3"/>
  <c r="H916" i="3"/>
  <c r="H604" i="3"/>
  <c r="H364" i="3"/>
  <c r="H88" i="3"/>
  <c r="H1131" i="3"/>
  <c r="H891" i="3"/>
  <c r="H699" i="3"/>
  <c r="H459" i="3"/>
  <c r="H1454" i="3"/>
  <c r="H986" i="3"/>
  <c r="H1273" i="3"/>
  <c r="H985" i="3"/>
  <c r="H733" i="3"/>
  <c r="H624" i="3"/>
  <c r="H408" i="3"/>
  <c r="H144" i="3"/>
  <c r="H1643" i="3"/>
  <c r="H1451" i="3"/>
  <c r="H1283" i="3"/>
  <c r="H1115" i="3"/>
  <c r="H153" i="3"/>
  <c r="H452" i="3"/>
  <c r="H308" i="3"/>
  <c r="H164" i="3"/>
  <c r="H20" i="3"/>
  <c r="H487" i="3"/>
  <c r="H331" i="3"/>
  <c r="H175" i="3"/>
  <c r="H906" i="3"/>
  <c r="H750" i="3"/>
  <c r="H606" i="3"/>
  <c r="H462" i="3"/>
  <c r="H318" i="3"/>
  <c r="H174" i="3"/>
  <c r="H30" i="3"/>
  <c r="H929" i="3"/>
  <c r="H785" i="3"/>
  <c r="H629" i="3"/>
  <c r="H485" i="3"/>
  <c r="H341" i="3"/>
  <c r="H197" i="3"/>
  <c r="H53" i="3"/>
  <c r="H303" i="3"/>
  <c r="H159" i="3"/>
  <c r="H15" i="3"/>
  <c r="H710" i="3"/>
  <c r="H458" i="3"/>
  <c r="H134" i="3"/>
  <c r="H947" i="3"/>
  <c r="H779" i="3"/>
  <c r="H635" i="3"/>
  <c r="H479" i="3"/>
  <c r="H323" i="3"/>
  <c r="H167" i="3"/>
  <c r="H1470" i="3"/>
  <c r="H1629" i="3"/>
  <c r="H1114" i="3"/>
  <c r="H1098" i="3"/>
  <c r="H1336" i="3"/>
  <c r="H550" i="3"/>
  <c r="H1608" i="3"/>
  <c r="H561" i="3"/>
  <c r="H668" i="3"/>
  <c r="H859" i="3"/>
  <c r="H1481" i="3"/>
  <c r="H1085" i="3"/>
  <c r="H904" i="3"/>
  <c r="H580" i="3"/>
  <c r="H280" i="3"/>
  <c r="H64" i="3"/>
  <c r="H1071" i="3"/>
  <c r="H879" i="3"/>
  <c r="H639" i="3"/>
  <c r="H447" i="3"/>
  <c r="H1334" i="3"/>
  <c r="H962" i="3"/>
  <c r="H1201" i="3"/>
  <c r="H973" i="3"/>
  <c r="H649" i="3"/>
  <c r="H600" i="3"/>
  <c r="H384" i="3"/>
  <c r="H120" i="3"/>
  <c r="H1631" i="3"/>
  <c r="H1427" i="3"/>
  <c r="H1271" i="3"/>
  <c r="H1103" i="3"/>
  <c r="H141" i="3"/>
  <c r="H440" i="3"/>
  <c r="H296" i="3"/>
  <c r="H152" i="3"/>
  <c r="H8" i="3"/>
  <c r="H475" i="3"/>
  <c r="H319" i="3"/>
  <c r="H151" i="3"/>
  <c r="H894" i="3"/>
  <c r="H738" i="3"/>
  <c r="H594" i="3"/>
  <c r="H450" i="3"/>
  <c r="H306" i="3"/>
  <c r="H162" i="3"/>
  <c r="H18" i="3"/>
  <c r="H917" i="3"/>
  <c r="H773" i="3"/>
  <c r="H617" i="3"/>
  <c r="H473" i="3"/>
  <c r="H329" i="3"/>
  <c r="H185" i="3"/>
  <c r="H29" i="3"/>
  <c r="H291" i="3"/>
  <c r="H147" i="3"/>
  <c r="H938" i="3"/>
  <c r="H686" i="3"/>
  <c r="H434" i="3"/>
  <c r="H122" i="3"/>
  <c r="H935" i="3"/>
  <c r="H767" i="3"/>
  <c r="H623" i="3"/>
  <c r="H467" i="3"/>
  <c r="H311" i="3"/>
  <c r="H155" i="3"/>
  <c r="H1635" i="3"/>
  <c r="H772" i="3"/>
  <c r="H232" i="3"/>
  <c r="H1023" i="3"/>
  <c r="H591" i="3"/>
  <c r="H1238" i="3"/>
  <c r="H1141" i="3"/>
  <c r="H853" i="3"/>
  <c r="H528" i="3"/>
  <c r="H24" i="3"/>
  <c r="H1379" i="3"/>
  <c r="H1055" i="3"/>
  <c r="H392" i="3"/>
  <c r="H104" i="3"/>
  <c r="H415" i="3"/>
  <c r="H79" i="3"/>
  <c r="H690" i="3"/>
  <c r="H258" i="3"/>
  <c r="H1013" i="3"/>
  <c r="H281" i="3"/>
  <c r="H387" i="3"/>
  <c r="H99" i="3"/>
  <c r="H1317" i="3"/>
  <c r="H1413" i="3"/>
  <c r="H954" i="3"/>
  <c r="H1204" i="3"/>
  <c r="H1585" i="3"/>
  <c r="H1332" i="3"/>
  <c r="H381" i="3"/>
  <c r="H536" i="3"/>
  <c r="H847" i="3"/>
  <c r="H1385" i="3"/>
  <c r="H1073" i="3"/>
  <c r="H892" i="3"/>
  <c r="H568" i="3"/>
  <c r="H268" i="3"/>
  <c r="H52" i="3"/>
  <c r="H1059" i="3"/>
  <c r="H867" i="3"/>
  <c r="H627" i="3"/>
  <c r="H435" i="3"/>
  <c r="H1310" i="3"/>
  <c r="H1453" i="3"/>
  <c r="H1177" i="3"/>
  <c r="H949" i="3"/>
  <c r="H637" i="3"/>
  <c r="H588" i="3"/>
  <c r="H372" i="3"/>
  <c r="H96" i="3"/>
  <c r="H1607" i="3"/>
  <c r="H1415" i="3"/>
  <c r="H1259" i="3"/>
  <c r="H1091" i="3"/>
  <c r="H129" i="3"/>
  <c r="H428" i="3"/>
  <c r="H284" i="3"/>
  <c r="H140" i="3"/>
  <c r="H631" i="3"/>
  <c r="H463" i="3"/>
  <c r="H307" i="3"/>
  <c r="H127" i="3"/>
  <c r="H882" i="3"/>
  <c r="H726" i="3"/>
  <c r="H582" i="3"/>
  <c r="H438" i="3"/>
  <c r="H294" i="3"/>
  <c r="H150" i="3"/>
  <c r="H6" i="3"/>
  <c r="H905" i="3"/>
  <c r="H749" i="3"/>
  <c r="H605" i="3"/>
  <c r="H461" i="3"/>
  <c r="H317" i="3"/>
  <c r="H173" i="3"/>
  <c r="H17" i="3"/>
  <c r="H279" i="3"/>
  <c r="H135" i="3"/>
  <c r="H914" i="3"/>
  <c r="H662" i="3"/>
  <c r="H398" i="3"/>
  <c r="H98" i="3"/>
  <c r="H923" i="3"/>
  <c r="H755" i="3"/>
  <c r="H611" i="3"/>
  <c r="H455" i="3"/>
  <c r="H299" i="3"/>
  <c r="H131" i="3"/>
  <c r="H1305" i="3"/>
  <c r="H1389" i="3"/>
  <c r="H942" i="3"/>
  <c r="H1192" i="3"/>
  <c r="H1573" i="3"/>
  <c r="H1308" i="3"/>
  <c r="H369" i="3"/>
  <c r="H524" i="3"/>
  <c r="H739" i="3"/>
  <c r="H1373" i="3"/>
  <c r="H1061" i="3"/>
  <c r="H880" i="3"/>
  <c r="H556" i="3"/>
  <c r="H256" i="3"/>
  <c r="H40" i="3"/>
  <c r="H1047" i="3"/>
  <c r="H855" i="3"/>
  <c r="H615" i="3"/>
  <c r="H423" i="3"/>
  <c r="H1286" i="3"/>
  <c r="H1441" i="3"/>
  <c r="H1165" i="3"/>
  <c r="H937" i="3"/>
  <c r="H816" i="3"/>
  <c r="H576" i="3"/>
  <c r="H336" i="3"/>
  <c r="H84" i="3"/>
  <c r="H1583" i="3"/>
  <c r="H1403" i="3"/>
  <c r="H1247" i="3"/>
  <c r="H1079" i="3"/>
  <c r="H117" i="3"/>
  <c r="H416" i="3"/>
  <c r="H272" i="3"/>
  <c r="H128" i="3"/>
  <c r="H619" i="3"/>
  <c r="H451" i="3"/>
  <c r="H295" i="3"/>
  <c r="H103" i="3"/>
  <c r="H870" i="3"/>
  <c r="H714" i="3"/>
  <c r="H570" i="3"/>
  <c r="H426" i="3"/>
  <c r="H282" i="3"/>
  <c r="H138" i="3"/>
  <c r="H1037" i="3"/>
  <c r="H893" i="3"/>
  <c r="H737" i="3"/>
  <c r="H593" i="3"/>
  <c r="H449" i="3"/>
  <c r="H305" i="3"/>
  <c r="H161" i="3"/>
  <c r="H267" i="3"/>
  <c r="H123" i="3"/>
  <c r="H890" i="3"/>
  <c r="H626" i="3"/>
  <c r="H374" i="3"/>
  <c r="H62" i="3"/>
  <c r="H899" i="3"/>
  <c r="H743" i="3"/>
  <c r="H599" i="3"/>
  <c r="H443" i="3"/>
  <c r="H287" i="3"/>
  <c r="H119" i="3"/>
  <c r="H946" i="3"/>
  <c r="H790" i="3"/>
  <c r="H1639" i="3"/>
  <c r="H1494" i="3"/>
  <c r="H1647" i="3"/>
  <c r="H1438" i="3"/>
  <c r="H1209" i="3"/>
  <c r="H1256" i="3"/>
  <c r="H1447" i="3"/>
  <c r="H715" i="3"/>
  <c r="H1361" i="3"/>
  <c r="H1049" i="3"/>
  <c r="H796" i="3"/>
  <c r="H532" i="3"/>
  <c r="H244" i="3"/>
  <c r="H28" i="3"/>
  <c r="H1035" i="3"/>
  <c r="H843" i="3"/>
  <c r="H603" i="3"/>
  <c r="H411" i="3"/>
  <c r="H1262" i="3"/>
  <c r="H1429" i="3"/>
  <c r="H1153" i="3"/>
  <c r="H925" i="3"/>
  <c r="H804" i="3"/>
  <c r="H552" i="3"/>
  <c r="H324" i="3"/>
  <c r="H48" i="3"/>
  <c r="H1571" i="3"/>
  <c r="H1391" i="3"/>
  <c r="H1235" i="3"/>
  <c r="H1067" i="3"/>
  <c r="H93" i="3"/>
  <c r="H404" i="3"/>
  <c r="H260" i="3"/>
  <c r="H116" i="3"/>
  <c r="H607" i="3"/>
  <c r="H427" i="3"/>
  <c r="H283" i="3"/>
  <c r="H91" i="3"/>
  <c r="H858" i="3"/>
  <c r="H702" i="3"/>
  <c r="H558" i="3"/>
  <c r="H414" i="3"/>
  <c r="H270" i="3"/>
  <c r="H126" i="3"/>
  <c r="H1025" i="3"/>
  <c r="H881" i="3"/>
  <c r="H725" i="3"/>
  <c r="H581" i="3"/>
  <c r="H437" i="3"/>
  <c r="H293" i="3"/>
  <c r="H149" i="3"/>
  <c r="H399" i="3"/>
  <c r="H255" i="3"/>
  <c r="H111" i="3"/>
  <c r="H878" i="3"/>
  <c r="H614" i="3"/>
  <c r="H362" i="3"/>
  <c r="H625" i="3"/>
  <c r="H887" i="3"/>
  <c r="H731" i="3"/>
  <c r="H587" i="3"/>
  <c r="H431" i="3"/>
  <c r="H263" i="3"/>
  <c r="H107" i="3"/>
  <c r="H718" i="3"/>
  <c r="H460" i="3"/>
  <c r="H1215" i="3"/>
  <c r="H783" i="3"/>
  <c r="H1598" i="3"/>
  <c r="H1369" i="3"/>
  <c r="H792" i="3"/>
  <c r="H300" i="3"/>
  <c r="H1559" i="3"/>
  <c r="H1211" i="3"/>
  <c r="H81" i="3"/>
  <c r="H248" i="3"/>
  <c r="H595" i="3"/>
  <c r="H271" i="3"/>
  <c r="H846" i="3"/>
  <c r="H402" i="3"/>
  <c r="H114" i="3"/>
  <c r="H713" i="3"/>
  <c r="H137" i="3"/>
  <c r="H243" i="3"/>
  <c r="H1627" i="3"/>
  <c r="H575" i="3"/>
  <c r="H1349" i="3"/>
  <c r="H419" i="3"/>
  <c r="H338" i="3"/>
  <c r="H1072" i="3"/>
  <c r="H251" i="3"/>
  <c r="H869" i="3"/>
  <c r="H95" i="3"/>
  <c r="H569" i="3"/>
  <c r="H425" i="3"/>
  <c r="H854" i="3"/>
  <c r="H602" i="3"/>
  <c r="H1031" i="3"/>
  <c r="H875" i="3"/>
  <c r="H719" i="3"/>
  <c r="B5" i="1"/>
  <c r="C5" i="111" s="1"/>
  <c r="B22" i="1"/>
  <c r="C9" i="220"/>
  <c r="C6" i="111" l="1"/>
  <c r="C30" i="1"/>
  <c r="H9" i="220"/>
  <c r="I9" i="220"/>
  <c r="G9" i="220"/>
  <c r="F9" i="220"/>
  <c r="D9" i="220"/>
  <c r="E9" i="220"/>
  <c r="G2" i="224" l="1"/>
  <c r="G3" i="224"/>
  <c r="G4" i="224"/>
  <c r="G5" i="224"/>
  <c r="G6" i="224"/>
  <c r="G7" i="224"/>
  <c r="G8" i="224"/>
  <c r="G9" i="224"/>
  <c r="G10" i="224"/>
  <c r="G11" i="224"/>
  <c r="G12" i="224"/>
  <c r="G13" i="224"/>
  <c r="G14" i="224"/>
  <c r="G15" i="224"/>
  <c r="G16" i="224"/>
  <c r="G17" i="224"/>
  <c r="G18" i="224"/>
  <c r="G19" i="224"/>
  <c r="G20" i="224"/>
  <c r="G21" i="224"/>
  <c r="G22" i="224"/>
  <c r="G23" i="224"/>
  <c r="G24" i="224"/>
  <c r="G25" i="224"/>
  <c r="G26" i="224"/>
  <c r="G27" i="224"/>
  <c r="G28" i="224"/>
  <c r="G29" i="224"/>
  <c r="G30" i="224"/>
  <c r="G31" i="224"/>
  <c r="G32" i="224"/>
  <c r="G33" i="224"/>
  <c r="G34" i="224"/>
  <c r="G35" i="224"/>
  <c r="G36" i="224"/>
  <c r="G37" i="224"/>
  <c r="G38" i="224"/>
  <c r="G39" i="224"/>
  <c r="G40" i="224"/>
  <c r="G41" i="224"/>
  <c r="G42" i="224"/>
  <c r="G43" i="224"/>
  <c r="G44" i="224"/>
  <c r="G45" i="224"/>
  <c r="G1" i="224"/>
  <c r="B7" i="1" l="1"/>
  <c r="B8" i="1" l="1"/>
  <c r="C15" i="111" s="1"/>
  <c r="B9" i="1" l="1"/>
  <c r="E42" i="1" s="1"/>
  <c r="C7" i="111"/>
  <c r="C27" i="1"/>
  <c r="C25" i="1" l="1"/>
  <c r="C41" i="1"/>
  <c r="E41" i="1"/>
  <c r="C42" i="1"/>
  <c r="B122" i="220" l="1"/>
  <c r="B123" i="220"/>
  <c r="B124" i="220"/>
  <c r="B125" i="220"/>
  <c r="B126" i="220"/>
  <c r="B127" i="220"/>
  <c r="B128" i="220"/>
  <c r="B129" i="220"/>
  <c r="B130" i="220"/>
  <c r="B131" i="220"/>
  <c r="B132" i="220"/>
  <c r="B133" i="220"/>
  <c r="B134" i="220"/>
  <c r="B135" i="220"/>
  <c r="B136" i="220"/>
  <c r="B137" i="220"/>
  <c r="B138" i="220"/>
  <c r="B139" i="220"/>
  <c r="B140" i="220"/>
  <c r="B141" i="220"/>
  <c r="B142" i="220"/>
  <c r="B143" i="220"/>
  <c r="B144" i="220"/>
  <c r="B145" i="220"/>
  <c r="B146" i="220"/>
  <c r="B147" i="220"/>
  <c r="B148" i="220"/>
  <c r="B149" i="220"/>
  <c r="B150" i="220"/>
  <c r="B151" i="220"/>
  <c r="B152" i="220"/>
  <c r="B153" i="220"/>
  <c r="B154" i="220"/>
  <c r="B155" i="220"/>
  <c r="B156" i="220"/>
  <c r="B157" i="220"/>
  <c r="B158" i="220"/>
  <c r="B159" i="220"/>
  <c r="B160" i="220"/>
  <c r="B161" i="220"/>
  <c r="B162" i="220"/>
  <c r="B163" i="220"/>
  <c r="B164" i="220"/>
  <c r="B165" i="220"/>
  <c r="B166" i="220"/>
  <c r="B167" i="220"/>
  <c r="B168" i="220"/>
  <c r="B169" i="220"/>
  <c r="B170" i="220"/>
  <c r="B171" i="220"/>
  <c r="B172" i="220"/>
  <c r="B173" i="220"/>
  <c r="B174" i="220"/>
  <c r="B175" i="220"/>
  <c r="B176" i="220"/>
  <c r="B177" i="220"/>
  <c r="B178" i="220"/>
  <c r="B179" i="220"/>
  <c r="B180" i="220"/>
  <c r="B181" i="220"/>
  <c r="B182" i="220"/>
  <c r="B183" i="220"/>
  <c r="B184" i="220"/>
  <c r="B185" i="220"/>
  <c r="B186" i="220"/>
  <c r="B187" i="220"/>
  <c r="B188" i="220"/>
  <c r="B189" i="220"/>
  <c r="B190" i="220"/>
  <c r="B191" i="220"/>
  <c r="B192" i="220"/>
  <c r="B193" i="220"/>
  <c r="B194" i="220"/>
  <c r="B195" i="220"/>
  <c r="B196" i="220"/>
  <c r="B197" i="220"/>
  <c r="B198" i="220"/>
  <c r="B199" i="220"/>
  <c r="B200" i="220"/>
  <c r="B201" i="220"/>
  <c r="B202" i="220"/>
  <c r="B203" i="220"/>
  <c r="B204" i="220"/>
  <c r="B205" i="220"/>
  <c r="B206" i="220"/>
  <c r="B207" i="220"/>
  <c r="B208" i="220"/>
  <c r="B209" i="220"/>
  <c r="B210" i="220"/>
  <c r="B211" i="220"/>
  <c r="B212" i="220"/>
  <c r="B213" i="220"/>
  <c r="B214" i="220"/>
  <c r="B215" i="220"/>
  <c r="B216" i="220"/>
  <c r="B217" i="220"/>
  <c r="B218" i="220"/>
  <c r="B10" i="220"/>
  <c r="C10" i="220" s="1"/>
  <c r="I10" i="220" s="1"/>
  <c r="B11" i="220"/>
  <c r="C11" i="220" s="1"/>
  <c r="I11" i="220" s="1"/>
  <c r="B12" i="220"/>
  <c r="C12" i="220" s="1"/>
  <c r="I12" i="220" s="1"/>
  <c r="B13" i="220"/>
  <c r="C13" i="220" s="1"/>
  <c r="I13" i="220" s="1"/>
  <c r="B14" i="220"/>
  <c r="C14" i="220" s="1"/>
  <c r="I14" i="220" s="1"/>
  <c r="B15" i="220"/>
  <c r="C15" i="220" s="1"/>
  <c r="I15" i="220" s="1"/>
  <c r="B16" i="220"/>
  <c r="C16" i="220" s="1"/>
  <c r="I16" i="220" s="1"/>
  <c r="B17" i="220"/>
  <c r="C17" i="220" s="1"/>
  <c r="I17" i="220" s="1"/>
  <c r="B18" i="220"/>
  <c r="C18" i="220" s="1"/>
  <c r="I18" i="220" s="1"/>
  <c r="B19" i="220"/>
  <c r="C19" i="220" s="1"/>
  <c r="I19" i="220" s="1"/>
  <c r="B20" i="220"/>
  <c r="C20" i="220" s="1"/>
  <c r="I20" i="220" s="1"/>
  <c r="B21" i="220"/>
  <c r="C21" i="220" s="1"/>
  <c r="I21" i="220" s="1"/>
  <c r="B22" i="220"/>
  <c r="C22" i="220" s="1"/>
  <c r="I22" i="220" s="1"/>
  <c r="B23" i="220"/>
  <c r="C23" i="220" s="1"/>
  <c r="I23" i="220" s="1"/>
  <c r="B24" i="220"/>
  <c r="I24" i="220" s="1"/>
  <c r="B25" i="220"/>
  <c r="I25" i="220" s="1"/>
  <c r="B26" i="220"/>
  <c r="I26" i="220" s="1"/>
  <c r="B27" i="220"/>
  <c r="I27" i="220" s="1"/>
  <c r="B28" i="220"/>
  <c r="I28" i="220" s="1"/>
  <c r="B29" i="220"/>
  <c r="I29" i="220" s="1"/>
  <c r="B30" i="220"/>
  <c r="I30" i="220" s="1"/>
  <c r="B31" i="220"/>
  <c r="I31" i="220" s="1"/>
  <c r="B32" i="220"/>
  <c r="I32" i="220" s="1"/>
  <c r="B33" i="220"/>
  <c r="I33" i="220" s="1"/>
  <c r="B34" i="220"/>
  <c r="I34" i="220" s="1"/>
  <c r="B35" i="220"/>
  <c r="I35" i="220" s="1"/>
  <c r="B36" i="220"/>
  <c r="I36" i="220" s="1"/>
  <c r="B37" i="220"/>
  <c r="I37" i="220" s="1"/>
  <c r="B38" i="220"/>
  <c r="I38" i="220" s="1"/>
  <c r="B39" i="220"/>
  <c r="I39" i="220" s="1"/>
  <c r="B40" i="220"/>
  <c r="I40" i="220" s="1"/>
  <c r="B41" i="220"/>
  <c r="I41" i="220" s="1"/>
  <c r="B42" i="220"/>
  <c r="I42" i="220" s="1"/>
  <c r="B43" i="220"/>
  <c r="I43" i="220" s="1"/>
  <c r="B44" i="220"/>
  <c r="I44" i="220" s="1"/>
  <c r="B45" i="220"/>
  <c r="I45" i="220" s="1"/>
  <c r="B46" i="220"/>
  <c r="I46" i="220" s="1"/>
  <c r="B47" i="220"/>
  <c r="I47" i="220" s="1"/>
  <c r="B48" i="220"/>
  <c r="I48" i="220" s="1"/>
  <c r="B49" i="220"/>
  <c r="I49" i="220" s="1"/>
  <c r="B50" i="220"/>
  <c r="I50" i="220" s="1"/>
  <c r="B51" i="220"/>
  <c r="I51" i="220" s="1"/>
  <c r="B52" i="220"/>
  <c r="I52" i="220" s="1"/>
  <c r="B53" i="220"/>
  <c r="I53" i="220" s="1"/>
  <c r="B54" i="220"/>
  <c r="I54" i="220" s="1"/>
  <c r="B55" i="220"/>
  <c r="I55" i="220" s="1"/>
  <c r="B56" i="220"/>
  <c r="I56" i="220" s="1"/>
  <c r="B57" i="220"/>
  <c r="I57" i="220" s="1"/>
  <c r="B58" i="220"/>
  <c r="I58" i="220" s="1"/>
  <c r="B59" i="220"/>
  <c r="I59" i="220" s="1"/>
  <c r="B60" i="220"/>
  <c r="I60" i="220" s="1"/>
  <c r="B61" i="220"/>
  <c r="I61" i="220" s="1"/>
  <c r="B62" i="220"/>
  <c r="I62" i="220" s="1"/>
  <c r="B63" i="220"/>
  <c r="I63" i="220" s="1"/>
  <c r="B64" i="220"/>
  <c r="I64" i="220" s="1"/>
  <c r="B65" i="220"/>
  <c r="I65" i="220" s="1"/>
  <c r="B66" i="220"/>
  <c r="I66" i="220" s="1"/>
  <c r="B67" i="220"/>
  <c r="I67" i="220" s="1"/>
  <c r="B68" i="220"/>
  <c r="I68" i="220" s="1"/>
  <c r="B69" i="220"/>
  <c r="I69" i="220" s="1"/>
  <c r="B70" i="220"/>
  <c r="I70" i="220" s="1"/>
  <c r="B71" i="220"/>
  <c r="I71" i="220" s="1"/>
  <c r="B72" i="220"/>
  <c r="I72" i="220" s="1"/>
  <c r="B73" i="220"/>
  <c r="I73" i="220" s="1"/>
  <c r="B74" i="220"/>
  <c r="I74" i="220" s="1"/>
  <c r="B75" i="220"/>
  <c r="I75" i="220" s="1"/>
  <c r="B76" i="220"/>
  <c r="I76" i="220" s="1"/>
  <c r="B77" i="220"/>
  <c r="I77" i="220" s="1"/>
  <c r="B78" i="220"/>
  <c r="I78" i="220" s="1"/>
  <c r="B79" i="220"/>
  <c r="I79" i="220" s="1"/>
  <c r="B80" i="220"/>
  <c r="I80" i="220" s="1"/>
  <c r="B81" i="220"/>
  <c r="I81" i="220" s="1"/>
  <c r="B82" i="220"/>
  <c r="I82" i="220" s="1"/>
  <c r="B83" i="220"/>
  <c r="I83" i="220" s="1"/>
  <c r="B84" i="220"/>
  <c r="I84" i="220" s="1"/>
  <c r="B85" i="220"/>
  <c r="I85" i="220" s="1"/>
  <c r="B86" i="220"/>
  <c r="I86" i="220" s="1"/>
  <c r="B87" i="220"/>
  <c r="I87" i="220" s="1"/>
  <c r="B88" i="220"/>
  <c r="I88" i="220" s="1"/>
  <c r="B89" i="220"/>
  <c r="I89" i="220" s="1"/>
  <c r="B90" i="220"/>
  <c r="I90" i="220" s="1"/>
  <c r="B91" i="220"/>
  <c r="I91" i="220" s="1"/>
  <c r="B92" i="220"/>
  <c r="I92" i="220" s="1"/>
  <c r="B93" i="220"/>
  <c r="I93" i="220" s="1"/>
  <c r="B94" i="220"/>
  <c r="I94" i="220" s="1"/>
  <c r="B95" i="220"/>
  <c r="I95" i="220" s="1"/>
  <c r="B96" i="220"/>
  <c r="I96" i="220" s="1"/>
  <c r="B97" i="220"/>
  <c r="I97" i="220" s="1"/>
  <c r="B98" i="220"/>
  <c r="I98" i="220" s="1"/>
  <c r="B99" i="220"/>
  <c r="I99" i="220" s="1"/>
  <c r="B100" i="220"/>
  <c r="I100" i="220" s="1"/>
  <c r="B101" i="220"/>
  <c r="I101" i="220" s="1"/>
  <c r="B102" i="220"/>
  <c r="I102" i="220" s="1"/>
  <c r="B103" i="220"/>
  <c r="I103" i="220" s="1"/>
  <c r="B104" i="220"/>
  <c r="I104" i="220" s="1"/>
  <c r="B105" i="220"/>
  <c r="I105" i="220" s="1"/>
  <c r="B106" i="220"/>
  <c r="I106" i="220" s="1"/>
  <c r="E88" i="220" l="1"/>
  <c r="D88" i="220"/>
  <c r="H88" i="220"/>
  <c r="G88" i="220"/>
  <c r="F88" i="220"/>
  <c r="H99" i="220"/>
  <c r="G99" i="220"/>
  <c r="D99" i="220"/>
  <c r="F99" i="220"/>
  <c r="E99" i="220"/>
  <c r="G87" i="220"/>
  <c r="H87" i="220"/>
  <c r="D87" i="220"/>
  <c r="E87" i="220"/>
  <c r="F87" i="220"/>
  <c r="F75" i="220"/>
  <c r="E75" i="220"/>
  <c r="G75" i="220"/>
  <c r="H75" i="220"/>
  <c r="D75" i="220"/>
  <c r="E63" i="220"/>
  <c r="F63" i="220"/>
  <c r="H63" i="220"/>
  <c r="D63" i="220"/>
  <c r="G63" i="220"/>
  <c r="F51" i="220"/>
  <c r="G51" i="220"/>
  <c r="E51" i="220"/>
  <c r="H51" i="220"/>
  <c r="D51" i="220"/>
  <c r="D39" i="220"/>
  <c r="G39" i="220"/>
  <c r="H39" i="220"/>
  <c r="E39" i="220"/>
  <c r="F39" i="220"/>
  <c r="D27" i="220"/>
  <c r="G27" i="220"/>
  <c r="E27" i="220"/>
  <c r="H27" i="220"/>
  <c r="F27" i="220"/>
  <c r="F98" i="220"/>
  <c r="G98" i="220"/>
  <c r="E98" i="220"/>
  <c r="H98" i="220"/>
  <c r="D98" i="220"/>
  <c r="H86" i="220"/>
  <c r="D86" i="220"/>
  <c r="E86" i="220"/>
  <c r="G86" i="220"/>
  <c r="F86" i="220"/>
  <c r="F74" i="220"/>
  <c r="E74" i="220"/>
  <c r="G74" i="220"/>
  <c r="H74" i="220"/>
  <c r="D74" i="220"/>
  <c r="E62" i="220"/>
  <c r="H62" i="220"/>
  <c r="D62" i="220"/>
  <c r="G62" i="220"/>
  <c r="F62" i="220"/>
  <c r="F50" i="220"/>
  <c r="E50" i="220"/>
  <c r="G50" i="220"/>
  <c r="H50" i="220"/>
  <c r="D50" i="220"/>
  <c r="F38" i="220"/>
  <c r="G38" i="220"/>
  <c r="H38" i="220"/>
  <c r="E38" i="220"/>
  <c r="D38" i="220"/>
  <c r="G26" i="220"/>
  <c r="H26" i="220"/>
  <c r="D26" i="220"/>
  <c r="F26" i="220"/>
  <c r="E26" i="220"/>
  <c r="E52" i="220"/>
  <c r="F52" i="220"/>
  <c r="D52" i="220"/>
  <c r="G52" i="220"/>
  <c r="H52" i="220"/>
  <c r="F49" i="220"/>
  <c r="D49" i="220"/>
  <c r="H49" i="220"/>
  <c r="E49" i="220"/>
  <c r="G49" i="220"/>
  <c r="G37" i="220"/>
  <c r="F37" i="220"/>
  <c r="D37" i="220"/>
  <c r="H37" i="220"/>
  <c r="E37" i="220"/>
  <c r="G25" i="220"/>
  <c r="F25" i="220"/>
  <c r="D25" i="220"/>
  <c r="H25" i="220"/>
  <c r="E25" i="220"/>
  <c r="H96" i="220"/>
  <c r="G96" i="220"/>
  <c r="D96" i="220"/>
  <c r="F96" i="220"/>
  <c r="E96" i="220"/>
  <c r="F84" i="220"/>
  <c r="D84" i="220"/>
  <c r="G84" i="220"/>
  <c r="E84" i="220"/>
  <c r="H84" i="220"/>
  <c r="H72" i="220"/>
  <c r="E72" i="220"/>
  <c r="F72" i="220"/>
  <c r="G72" i="220"/>
  <c r="D72" i="220"/>
  <c r="F60" i="220"/>
  <c r="D60" i="220"/>
  <c r="E60" i="220"/>
  <c r="G60" i="220"/>
  <c r="H60" i="220"/>
  <c r="G48" i="220"/>
  <c r="H48" i="220"/>
  <c r="E48" i="220"/>
  <c r="F48" i="220"/>
  <c r="D48" i="220"/>
  <c r="E36" i="220"/>
  <c r="F36" i="220"/>
  <c r="G36" i="220"/>
  <c r="H36" i="220"/>
  <c r="D36" i="220"/>
  <c r="E24" i="220"/>
  <c r="F24" i="220"/>
  <c r="G24" i="220"/>
  <c r="H24" i="220"/>
  <c r="D24" i="220"/>
  <c r="E100" i="220"/>
  <c r="F100" i="220"/>
  <c r="G100" i="220"/>
  <c r="H100" i="220"/>
  <c r="D100" i="220"/>
  <c r="G85" i="220"/>
  <c r="F85" i="220"/>
  <c r="E85" i="220"/>
  <c r="H85" i="220"/>
  <c r="D85" i="220"/>
  <c r="G83" i="220"/>
  <c r="H83" i="220"/>
  <c r="D83" i="220"/>
  <c r="E83" i="220"/>
  <c r="F83" i="220"/>
  <c r="F35" i="220"/>
  <c r="G35" i="220"/>
  <c r="H35" i="220"/>
  <c r="D35" i="220"/>
  <c r="E35" i="220"/>
  <c r="G105" i="220"/>
  <c r="D105" i="220"/>
  <c r="E105" i="220"/>
  <c r="F105" i="220"/>
  <c r="H105" i="220"/>
  <c r="F93" i="220"/>
  <c r="H93" i="220"/>
  <c r="E93" i="220"/>
  <c r="G93" i="220"/>
  <c r="D93" i="220"/>
  <c r="E81" i="220"/>
  <c r="F81" i="220"/>
  <c r="H81" i="220"/>
  <c r="D81" i="220"/>
  <c r="G81" i="220"/>
  <c r="F69" i="220"/>
  <c r="H69" i="220"/>
  <c r="G69" i="220"/>
  <c r="D69" i="220"/>
  <c r="E69" i="220"/>
  <c r="F57" i="220"/>
  <c r="H57" i="220"/>
  <c r="D57" i="220"/>
  <c r="E57" i="220"/>
  <c r="G57" i="220"/>
  <c r="D45" i="220"/>
  <c r="E45" i="220"/>
  <c r="G45" i="220"/>
  <c r="F45" i="220"/>
  <c r="H45" i="220"/>
  <c r="D33" i="220"/>
  <c r="E33" i="220"/>
  <c r="G33" i="220"/>
  <c r="F33" i="220"/>
  <c r="H33" i="220"/>
  <c r="G21" i="220"/>
  <c r="D21" i="220"/>
  <c r="E21" i="220"/>
  <c r="F21" i="220"/>
  <c r="H21" i="220"/>
  <c r="D40" i="220"/>
  <c r="E40" i="220"/>
  <c r="F40" i="220"/>
  <c r="G40" i="220"/>
  <c r="H40" i="220"/>
  <c r="D61" i="220"/>
  <c r="G61" i="220"/>
  <c r="H61" i="220"/>
  <c r="F61" i="220"/>
  <c r="E61" i="220"/>
  <c r="F71" i="220"/>
  <c r="G71" i="220"/>
  <c r="H71" i="220"/>
  <c r="D71" i="220"/>
  <c r="E71" i="220"/>
  <c r="F47" i="220"/>
  <c r="G47" i="220"/>
  <c r="E47" i="220"/>
  <c r="H47" i="220"/>
  <c r="D47" i="220"/>
  <c r="E94" i="220"/>
  <c r="G94" i="220"/>
  <c r="F94" i="220"/>
  <c r="H94" i="220"/>
  <c r="D94" i="220"/>
  <c r="H58" i="220"/>
  <c r="E58" i="220"/>
  <c r="G58" i="220"/>
  <c r="F58" i="220"/>
  <c r="D58" i="220"/>
  <c r="G68" i="220"/>
  <c r="D68" i="220"/>
  <c r="F68" i="220"/>
  <c r="H68" i="220"/>
  <c r="E68" i="220"/>
  <c r="F20" i="220"/>
  <c r="E20" i="220"/>
  <c r="G20" i="220"/>
  <c r="H20" i="220"/>
  <c r="D20" i="220"/>
  <c r="H76" i="220"/>
  <c r="D76" i="220"/>
  <c r="G76" i="220"/>
  <c r="E76" i="220"/>
  <c r="F76" i="220"/>
  <c r="F97" i="220"/>
  <c r="G97" i="220"/>
  <c r="D97" i="220"/>
  <c r="H97" i="220"/>
  <c r="E97" i="220"/>
  <c r="H106" i="220"/>
  <c r="F106" i="220"/>
  <c r="D106" i="220"/>
  <c r="E106" i="220"/>
  <c r="G106" i="220"/>
  <c r="F70" i="220"/>
  <c r="H70" i="220"/>
  <c r="G70" i="220"/>
  <c r="D70" i="220"/>
  <c r="E70" i="220"/>
  <c r="H34" i="220"/>
  <c r="G34" i="220"/>
  <c r="D34" i="220"/>
  <c r="E34" i="220"/>
  <c r="F34" i="220"/>
  <c r="H80" i="220"/>
  <c r="E80" i="220"/>
  <c r="D80" i="220"/>
  <c r="G80" i="220"/>
  <c r="F80" i="220"/>
  <c r="D44" i="220"/>
  <c r="F44" i="220"/>
  <c r="E44" i="220"/>
  <c r="G44" i="220"/>
  <c r="H44" i="220"/>
  <c r="E103" i="220"/>
  <c r="H103" i="220"/>
  <c r="F103" i="220"/>
  <c r="G103" i="220"/>
  <c r="D103" i="220"/>
  <c r="E91" i="220"/>
  <c r="F91" i="220"/>
  <c r="D91" i="220"/>
  <c r="G91" i="220"/>
  <c r="H91" i="220"/>
  <c r="D79" i="220"/>
  <c r="F79" i="220"/>
  <c r="G79" i="220"/>
  <c r="H79" i="220"/>
  <c r="E79" i="220"/>
  <c r="F67" i="220"/>
  <c r="D67" i="220"/>
  <c r="G67" i="220"/>
  <c r="H67" i="220"/>
  <c r="E67" i="220"/>
  <c r="G55" i="220"/>
  <c r="H55" i="220"/>
  <c r="E55" i="220"/>
  <c r="F55" i="220"/>
  <c r="D55" i="220"/>
  <c r="G43" i="220"/>
  <c r="H43" i="220"/>
  <c r="F43" i="220"/>
  <c r="D43" i="220"/>
  <c r="E43" i="220"/>
  <c r="F31" i="220"/>
  <c r="G31" i="220"/>
  <c r="D31" i="220"/>
  <c r="H31" i="220"/>
  <c r="E31" i="220"/>
  <c r="H19" i="220"/>
  <c r="E19" i="220"/>
  <c r="D19" i="220"/>
  <c r="G19" i="220"/>
  <c r="F19" i="220"/>
  <c r="D64" i="220"/>
  <c r="E64" i="220"/>
  <c r="F64" i="220"/>
  <c r="G64" i="220"/>
  <c r="H64" i="220"/>
  <c r="D23" i="220"/>
  <c r="G23" i="220"/>
  <c r="H23" i="220"/>
  <c r="E23" i="220"/>
  <c r="F23" i="220"/>
  <c r="F22" i="220"/>
  <c r="G22" i="220"/>
  <c r="H22" i="220"/>
  <c r="D22" i="220"/>
  <c r="E22" i="220"/>
  <c r="D92" i="220"/>
  <c r="F92" i="220"/>
  <c r="E92" i="220"/>
  <c r="G92" i="220"/>
  <c r="H92" i="220"/>
  <c r="H32" i="220"/>
  <c r="D32" i="220"/>
  <c r="F32" i="220"/>
  <c r="G32" i="220"/>
  <c r="E32" i="220"/>
  <c r="D102" i="220"/>
  <c r="E102" i="220"/>
  <c r="G102" i="220"/>
  <c r="H102" i="220"/>
  <c r="F102" i="220"/>
  <c r="H90" i="220"/>
  <c r="D90" i="220"/>
  <c r="E90" i="220"/>
  <c r="F90" i="220"/>
  <c r="G90" i="220"/>
  <c r="E78" i="220"/>
  <c r="F78" i="220"/>
  <c r="D78" i="220"/>
  <c r="G78" i="220"/>
  <c r="H78" i="220"/>
  <c r="E66" i="220"/>
  <c r="D66" i="220"/>
  <c r="F66" i="220"/>
  <c r="G66" i="220"/>
  <c r="H66" i="220"/>
  <c r="F54" i="220"/>
  <c r="G54" i="220"/>
  <c r="H54" i="220"/>
  <c r="D54" i="220"/>
  <c r="E54" i="220"/>
  <c r="F42" i="220"/>
  <c r="G42" i="220"/>
  <c r="H42" i="220"/>
  <c r="D42" i="220"/>
  <c r="E42" i="220"/>
  <c r="F30" i="220"/>
  <c r="E30" i="220"/>
  <c r="D30" i="220"/>
  <c r="G30" i="220"/>
  <c r="H30" i="220"/>
  <c r="E28" i="220"/>
  <c r="F28" i="220"/>
  <c r="G28" i="220"/>
  <c r="D28" i="220"/>
  <c r="H28" i="220"/>
  <c r="G73" i="220"/>
  <c r="F73" i="220"/>
  <c r="D73" i="220"/>
  <c r="H73" i="220"/>
  <c r="E73" i="220"/>
  <c r="G95" i="220"/>
  <c r="F95" i="220"/>
  <c r="H95" i="220"/>
  <c r="E95" i="220"/>
  <c r="D95" i="220"/>
  <c r="G59" i="220"/>
  <c r="F59" i="220"/>
  <c r="H59" i="220"/>
  <c r="D59" i="220"/>
  <c r="E59" i="220"/>
  <c r="E82" i="220"/>
  <c r="H82" i="220"/>
  <c r="D82" i="220"/>
  <c r="F82" i="220"/>
  <c r="G82" i="220"/>
  <c r="E46" i="220"/>
  <c r="G46" i="220"/>
  <c r="H46" i="220"/>
  <c r="F46" i="220"/>
  <c r="D46" i="220"/>
  <c r="H104" i="220"/>
  <c r="F104" i="220"/>
  <c r="E104" i="220"/>
  <c r="D104" i="220"/>
  <c r="G104" i="220"/>
  <c r="G56" i="220"/>
  <c r="H56" i="220"/>
  <c r="D56" i="220"/>
  <c r="F56" i="220"/>
  <c r="E56" i="220"/>
  <c r="G101" i="220"/>
  <c r="D101" i="220"/>
  <c r="E101" i="220"/>
  <c r="F101" i="220"/>
  <c r="H101" i="220"/>
  <c r="D89" i="220"/>
  <c r="H89" i="220"/>
  <c r="G89" i="220"/>
  <c r="E89" i="220"/>
  <c r="F89" i="220"/>
  <c r="G77" i="220"/>
  <c r="D77" i="220"/>
  <c r="H77" i="220"/>
  <c r="E77" i="220"/>
  <c r="F77" i="220"/>
  <c r="F65" i="220"/>
  <c r="H65" i="220"/>
  <c r="E65" i="220"/>
  <c r="G65" i="220"/>
  <c r="D65" i="220"/>
  <c r="D53" i="220"/>
  <c r="E53" i="220"/>
  <c r="G53" i="220"/>
  <c r="H53" i="220"/>
  <c r="F53" i="220"/>
  <c r="D41" i="220"/>
  <c r="H41" i="220"/>
  <c r="E41" i="220"/>
  <c r="G41" i="220"/>
  <c r="F41" i="220"/>
  <c r="D29" i="220"/>
  <c r="E29" i="220"/>
  <c r="F29" i="220"/>
  <c r="H29" i="220"/>
  <c r="G29" i="220"/>
  <c r="F14" i="220"/>
  <c r="E14" i="220"/>
  <c r="G14" i="220"/>
  <c r="H14" i="220"/>
  <c r="D14" i="220"/>
  <c r="F11" i="220"/>
  <c r="G11" i="220"/>
  <c r="H11" i="220"/>
  <c r="D11" i="220"/>
  <c r="E11" i="220"/>
  <c r="E12" i="220"/>
  <c r="F12" i="220"/>
  <c r="G12" i="220"/>
  <c r="H12" i="220"/>
  <c r="D12" i="220"/>
  <c r="F10" i="220"/>
  <c r="G10" i="220"/>
  <c r="H10" i="220"/>
  <c r="D10" i="220"/>
  <c r="E10" i="220"/>
  <c r="D16" i="220"/>
  <c r="E16" i="220"/>
  <c r="F16" i="220"/>
  <c r="G16" i="220"/>
  <c r="H16" i="220"/>
  <c r="G13" i="220"/>
  <c r="F13" i="220"/>
  <c r="D13" i="220"/>
  <c r="H13" i="220"/>
  <c r="E13" i="220"/>
  <c r="F18" i="220"/>
  <c r="G18" i="220"/>
  <c r="H18" i="220"/>
  <c r="D18" i="220"/>
  <c r="E18" i="220"/>
  <c r="E15" i="220"/>
  <c r="F15" i="220"/>
  <c r="G15" i="220"/>
  <c r="H15" i="220"/>
  <c r="D15" i="220"/>
  <c r="D17" i="220"/>
  <c r="G17" i="220"/>
  <c r="E17" i="220"/>
  <c r="F17" i="220"/>
  <c r="H17" i="220"/>
  <c r="B121" i="220"/>
  <c r="C114" i="220"/>
  <c r="C112" i="220"/>
  <c r="C111" i="220"/>
  <c r="C110" i="220"/>
  <c r="B118" i="220" l="1"/>
  <c r="B117" i="220"/>
  <c r="C195" i="220"/>
  <c r="C197" i="220"/>
  <c r="C199" i="220"/>
  <c r="C135" i="220"/>
  <c r="C174" i="220"/>
  <c r="C178" i="220"/>
  <c r="C170" i="220"/>
  <c r="C139" i="220"/>
  <c r="C123" i="220"/>
  <c r="C142" i="220"/>
  <c r="C181" i="220"/>
  <c r="C207" i="220"/>
  <c r="C150" i="220"/>
  <c r="C166" i="220"/>
  <c r="C185" i="220"/>
  <c r="C154" i="220"/>
  <c r="C127" i="220"/>
  <c r="C164" i="220"/>
  <c r="C183" i="220"/>
  <c r="C147" i="220"/>
  <c r="C172" i="220"/>
  <c r="C217" i="220"/>
  <c r="C140" i="220"/>
  <c r="C193" i="220"/>
  <c r="C148" i="220"/>
  <c r="C186" i="220"/>
  <c r="C182" i="220"/>
  <c r="C133" i="220"/>
  <c r="C125" i="220"/>
  <c r="C153" i="220"/>
  <c r="C137" i="220"/>
  <c r="C175" i="220"/>
  <c r="C138" i="220"/>
  <c r="C205" i="220"/>
  <c r="C136" i="220"/>
  <c r="C167" i="220"/>
  <c r="C151" i="220"/>
  <c r="C143" i="220"/>
  <c r="C160" i="220"/>
  <c r="C132" i="220"/>
  <c r="C215" i="220"/>
  <c r="C124" i="220"/>
  <c r="C213" i="220"/>
  <c r="C192" i="220"/>
  <c r="C126" i="220"/>
  <c r="C190" i="220"/>
  <c r="C194" i="220"/>
  <c r="C157" i="220"/>
  <c r="C141" i="220"/>
  <c r="C189" i="220"/>
  <c r="C212" i="220"/>
  <c r="C171" i="220"/>
  <c r="C128" i="220"/>
  <c r="C203" i="220"/>
  <c r="C218" i="220"/>
  <c r="C162" i="220"/>
  <c r="C146" i="220"/>
  <c r="C187" i="220"/>
  <c r="C131" i="220"/>
  <c r="C216" i="220"/>
  <c r="C155" i="220"/>
  <c r="C214" i="220"/>
  <c r="C134" i="220"/>
  <c r="C209" i="220"/>
  <c r="C211" i="220"/>
  <c r="C122" i="220"/>
  <c r="C198" i="220"/>
  <c r="C176" i="220"/>
  <c r="C188" i="220"/>
  <c r="C184" i="220"/>
  <c r="C180" i="220"/>
  <c r="C169" i="220"/>
  <c r="C129" i="220"/>
  <c r="C173" i="220"/>
  <c r="C161" i="220"/>
  <c r="C145" i="220"/>
  <c r="C210" i="220"/>
  <c r="C158" i="220"/>
  <c r="C163" i="220"/>
  <c r="C201" i="220"/>
  <c r="C200" i="220"/>
  <c r="C159" i="220"/>
  <c r="C144" i="220"/>
  <c r="C179" i="220"/>
  <c r="C191" i="220"/>
  <c r="C152" i="220"/>
  <c r="C196" i="220"/>
  <c r="C130" i="220"/>
  <c r="C208" i="220"/>
  <c r="C204" i="220"/>
  <c r="C156" i="220"/>
  <c r="C206" i="220"/>
  <c r="C177" i="220"/>
  <c r="C202" i="220"/>
  <c r="C168" i="220"/>
  <c r="C165" i="220"/>
  <c r="C149" i="220"/>
  <c r="C121" i="220"/>
  <c r="D136" i="220" l="1"/>
  <c r="D134" i="220"/>
  <c r="D169" i="220"/>
  <c r="D123" i="220"/>
  <c r="D133" i="220"/>
  <c r="D153" i="220"/>
  <c r="D165" i="220"/>
  <c r="D128" i="220"/>
  <c r="D181" i="220" l="1"/>
  <c r="D197" i="220"/>
  <c r="D210" i="220"/>
  <c r="D171" i="220"/>
  <c r="D147" i="220"/>
  <c r="D172" i="220"/>
  <c r="D182" i="220"/>
  <c r="D173" i="220"/>
  <c r="D217" i="220"/>
  <c r="D143" i="220"/>
  <c r="D214" i="220"/>
  <c r="D149" i="220"/>
  <c r="D168" i="220"/>
  <c r="D204" i="220"/>
  <c r="D161" i="220"/>
  <c r="D159" i="220"/>
  <c r="D164" i="220"/>
  <c r="D135" i="220"/>
  <c r="D216" i="220"/>
  <c r="D199" i="220"/>
  <c r="D179" i="220"/>
  <c r="D140" i="220"/>
  <c r="D186" i="220"/>
  <c r="D202" i="220"/>
  <c r="D198" i="220"/>
  <c r="D158" i="220"/>
  <c r="D188" i="220"/>
  <c r="D185" i="220"/>
  <c r="D205" i="220"/>
  <c r="D131" i="220"/>
  <c r="D200" i="220"/>
  <c r="D141" i="220"/>
  <c r="D174" i="220"/>
  <c r="D152" i="220"/>
  <c r="D154" i="220"/>
  <c r="D126" i="220"/>
  <c r="D150" i="220"/>
  <c r="D183" i="220"/>
  <c r="D218" i="220"/>
  <c r="D144" i="220"/>
  <c r="D132" i="220"/>
  <c r="D196" i="220"/>
  <c r="D125" i="220"/>
  <c r="D137" i="220"/>
  <c r="D211" i="220"/>
  <c r="D157" i="220"/>
  <c r="D215" i="220"/>
  <c r="D156" i="220"/>
  <c r="D195" i="220"/>
  <c r="D209" i="220"/>
  <c r="D122" i="220"/>
  <c r="D163" i="220"/>
  <c r="D160" i="220"/>
  <c r="D189" i="220"/>
  <c r="D177" i="220"/>
  <c r="D138" i="220"/>
  <c r="D170" i="220"/>
  <c r="D206" i="220"/>
  <c r="D194" i="220"/>
  <c r="D166" i="220"/>
  <c r="D184" i="220"/>
  <c r="D155" i="220"/>
  <c r="D212" i="220"/>
  <c r="D148" i="220"/>
  <c r="D187" i="220"/>
  <c r="D124" i="220"/>
  <c r="D121" i="220"/>
  <c r="D151" i="220"/>
  <c r="D190" i="220"/>
  <c r="D208" i="220"/>
  <c r="D176" i="220"/>
  <c r="D180" i="220"/>
  <c r="D175" i="220"/>
  <c r="D162" i="220"/>
  <c r="D130" i="220"/>
  <c r="D193" i="220"/>
  <c r="D191" i="220"/>
  <c r="D145" i="220"/>
  <c r="D142" i="220"/>
  <c r="D207" i="220"/>
  <c r="D129" i="220"/>
  <c r="D192" i="220"/>
  <c r="D139" i="220"/>
  <c r="D203" i="220"/>
  <c r="D167" i="220"/>
  <c r="D146" i="220"/>
  <c r="D201" i="220"/>
  <c r="D178" i="220"/>
  <c r="D127" i="220"/>
  <c r="D213" i="220"/>
  <c r="P49" i="115" l="1"/>
  <c r="P48" i="115"/>
  <c r="P47" i="115"/>
  <c r="P46" i="115"/>
  <c r="P45" i="115"/>
  <c r="P44" i="115"/>
  <c r="P43" i="115"/>
  <c r="P42" i="115"/>
  <c r="P41" i="115"/>
  <c r="P40" i="115"/>
  <c r="P39" i="115"/>
  <c r="P38" i="115"/>
  <c r="P37" i="115"/>
  <c r="P36" i="115"/>
  <c r="P35" i="115"/>
  <c r="P34" i="115"/>
  <c r="P33" i="115"/>
  <c r="P32" i="115"/>
  <c r="P31" i="115"/>
  <c r="P30" i="115"/>
  <c r="P29" i="115"/>
  <c r="P28" i="115"/>
  <c r="P27" i="115"/>
  <c r="P26" i="115"/>
  <c r="P25" i="115"/>
  <c r="P24" i="115"/>
  <c r="P23" i="115"/>
  <c r="P22" i="115"/>
  <c r="P21" i="115"/>
  <c r="P20" i="115"/>
  <c r="P19" i="115"/>
  <c r="P18" i="115"/>
  <c r="P17" i="115"/>
  <c r="P16" i="115"/>
  <c r="P15" i="115"/>
  <c r="P14" i="115"/>
  <c r="P13" i="115"/>
  <c r="P12" i="115"/>
  <c r="P11" i="115"/>
  <c r="P10" i="115"/>
  <c r="P9" i="115"/>
  <c r="P8" i="115"/>
  <c r="P7" i="115"/>
  <c r="P6" i="115"/>
  <c r="P5" i="115"/>
  <c r="P4" i="115"/>
  <c r="P3" i="115"/>
  <c r="B34" i="1"/>
  <c r="B33" i="1"/>
  <c r="N64" i="3" l="1"/>
  <c r="N70" i="3"/>
  <c r="N76" i="3"/>
  <c r="N82" i="3"/>
  <c r="N88" i="3"/>
  <c r="N94" i="3"/>
  <c r="N100" i="3"/>
  <c r="N106" i="3"/>
  <c r="N112" i="3"/>
  <c r="N118" i="3"/>
  <c r="N124" i="3"/>
  <c r="N130" i="3"/>
  <c r="N136" i="3"/>
  <c r="N142" i="3"/>
  <c r="N148" i="3"/>
  <c r="N154" i="3"/>
  <c r="N160" i="3"/>
  <c r="N166" i="3"/>
  <c r="N172" i="3"/>
  <c r="N178" i="3"/>
  <c r="N184" i="3"/>
  <c r="N190" i="3"/>
  <c r="N196" i="3"/>
  <c r="N202" i="3"/>
  <c r="N208" i="3"/>
  <c r="N214" i="3"/>
  <c r="N220" i="3"/>
  <c r="N226" i="3"/>
  <c r="N232" i="3"/>
  <c r="N238" i="3"/>
  <c r="N244" i="3"/>
  <c r="N250" i="3"/>
  <c r="N256" i="3"/>
  <c r="N262" i="3"/>
  <c r="N268" i="3"/>
  <c r="N274" i="3"/>
  <c r="N280" i="3"/>
  <c r="N286" i="3"/>
  <c r="N292" i="3"/>
  <c r="N298" i="3"/>
  <c r="N304" i="3"/>
  <c r="N310" i="3"/>
  <c r="N316" i="3"/>
  <c r="N322" i="3"/>
  <c r="N328" i="3"/>
  <c r="N334" i="3"/>
  <c r="N340" i="3"/>
  <c r="N346" i="3"/>
  <c r="N352" i="3"/>
  <c r="N358" i="3"/>
  <c r="N364" i="3"/>
  <c r="N370" i="3"/>
  <c r="N376" i="3"/>
  <c r="N382" i="3"/>
  <c r="N388" i="3"/>
  <c r="N394" i="3"/>
  <c r="N400" i="3"/>
  <c r="N406" i="3"/>
  <c r="N412" i="3"/>
  <c r="N418" i="3"/>
  <c r="N424" i="3"/>
  <c r="N430" i="3"/>
  <c r="N436" i="3"/>
  <c r="N442" i="3"/>
  <c r="N448" i="3"/>
  <c r="N454" i="3"/>
  <c r="N460" i="3"/>
  <c r="N466" i="3"/>
  <c r="N472" i="3"/>
  <c r="N10" i="3"/>
  <c r="N28" i="3"/>
  <c r="N34" i="3"/>
  <c r="N40" i="3"/>
  <c r="N46" i="3"/>
  <c r="N52" i="3"/>
  <c r="N58" i="3"/>
  <c r="N479" i="3"/>
  <c r="N22" i="3"/>
  <c r="N17" i="3"/>
  <c r="N29" i="3"/>
  <c r="N35" i="3"/>
  <c r="N47" i="3"/>
  <c r="N59" i="3"/>
  <c r="N65" i="3"/>
  <c r="N71" i="3"/>
  <c r="N77" i="3"/>
  <c r="N83" i="3"/>
  <c r="N89" i="3"/>
  <c r="N95" i="3"/>
  <c r="N101" i="3"/>
  <c r="N107" i="3"/>
  <c r="N113" i="3"/>
  <c r="N119" i="3"/>
  <c r="N125" i="3"/>
  <c r="N131" i="3"/>
  <c r="N137" i="3"/>
  <c r="N143" i="3"/>
  <c r="N149" i="3"/>
  <c r="N155" i="3"/>
  <c r="N161" i="3"/>
  <c r="N167" i="3"/>
  <c r="N173" i="3"/>
  <c r="N179" i="3"/>
  <c r="N185" i="3"/>
  <c r="N191" i="3"/>
  <c r="N197" i="3"/>
  <c r="N203" i="3"/>
  <c r="N209" i="3"/>
  <c r="N215" i="3"/>
  <c r="N221" i="3"/>
  <c r="N227" i="3"/>
  <c r="N233" i="3"/>
  <c r="N239" i="3"/>
  <c r="N245" i="3"/>
  <c r="N251" i="3"/>
  <c r="N257" i="3"/>
  <c r="N263" i="3"/>
  <c r="N269" i="3"/>
  <c r="N275" i="3"/>
  <c r="N281" i="3"/>
  <c r="N287" i="3"/>
  <c r="N293" i="3"/>
  <c r="N299" i="3"/>
  <c r="N305" i="3"/>
  <c r="N311" i="3"/>
  <c r="N317" i="3"/>
  <c r="N323" i="3"/>
  <c r="N329" i="3"/>
  <c r="N335" i="3"/>
  <c r="N341" i="3"/>
  <c r="N347" i="3"/>
  <c r="N353" i="3"/>
  <c r="N359" i="3"/>
  <c r="N365" i="3"/>
  <c r="N371" i="3"/>
  <c r="N377" i="3"/>
  <c r="N383" i="3"/>
  <c r="N389" i="3"/>
  <c r="N395" i="3"/>
  <c r="N401" i="3"/>
  <c r="N407" i="3"/>
  <c r="N413" i="3"/>
  <c r="N419" i="3"/>
  <c r="N425" i="3"/>
  <c r="N431" i="3"/>
  <c r="N437" i="3"/>
  <c r="N443" i="3"/>
  <c r="N449" i="3"/>
  <c r="N455" i="3"/>
  <c r="N461" i="3"/>
  <c r="N467" i="3"/>
  <c r="N473" i="3"/>
  <c r="N11" i="3"/>
  <c r="N23" i="3"/>
  <c r="N41" i="3"/>
  <c r="N53" i="3"/>
  <c r="N480" i="3"/>
  <c r="N12" i="3"/>
  <c r="N42" i="3"/>
  <c r="N54" i="3"/>
  <c r="N60" i="3"/>
  <c r="N72" i="3"/>
  <c r="N78" i="3"/>
  <c r="N84" i="3"/>
  <c r="N90" i="3"/>
  <c r="N96" i="3"/>
  <c r="N102" i="3"/>
  <c r="N108" i="3"/>
  <c r="N114" i="3"/>
  <c r="N120" i="3"/>
  <c r="N126" i="3"/>
  <c r="N132" i="3"/>
  <c r="N138" i="3"/>
  <c r="N144" i="3"/>
  <c r="N150" i="3"/>
  <c r="N156" i="3"/>
  <c r="N162" i="3"/>
  <c r="N168" i="3"/>
  <c r="N174" i="3"/>
  <c r="N180" i="3"/>
  <c r="N186" i="3"/>
  <c r="N192" i="3"/>
  <c r="N198" i="3"/>
  <c r="N204" i="3"/>
  <c r="N210" i="3"/>
  <c r="N216" i="3"/>
  <c r="N222" i="3"/>
  <c r="N228" i="3"/>
  <c r="N234" i="3"/>
  <c r="N240" i="3"/>
  <c r="N246" i="3"/>
  <c r="N252" i="3"/>
  <c r="N258" i="3"/>
  <c r="N264" i="3"/>
  <c r="N270" i="3"/>
  <c r="N276" i="3"/>
  <c r="N282" i="3"/>
  <c r="N288" i="3"/>
  <c r="N294" i="3"/>
  <c r="N300" i="3"/>
  <c r="N306" i="3"/>
  <c r="N312" i="3"/>
  <c r="N318" i="3"/>
  <c r="N324" i="3"/>
  <c r="N330" i="3"/>
  <c r="N336" i="3"/>
  <c r="N342" i="3"/>
  <c r="N348" i="3"/>
  <c r="N354" i="3"/>
  <c r="N360" i="3"/>
  <c r="N366" i="3"/>
  <c r="N372" i="3"/>
  <c r="N378" i="3"/>
  <c r="N384" i="3"/>
  <c r="N390" i="3"/>
  <c r="N396" i="3"/>
  <c r="N402" i="3"/>
  <c r="N408" i="3"/>
  <c r="N414" i="3"/>
  <c r="N420" i="3"/>
  <c r="N426" i="3"/>
  <c r="N432" i="3"/>
  <c r="N438" i="3"/>
  <c r="N444" i="3"/>
  <c r="N450" i="3"/>
  <c r="N456" i="3"/>
  <c r="N462" i="3"/>
  <c r="N468" i="3"/>
  <c r="N474" i="3"/>
  <c r="N478" i="3"/>
  <c r="N24" i="3"/>
  <c r="N48" i="3"/>
  <c r="N66" i="3"/>
  <c r="N481" i="3"/>
  <c r="N73" i="3"/>
  <c r="N79" i="3"/>
  <c r="N85" i="3"/>
  <c r="N91" i="3"/>
  <c r="N97" i="3"/>
  <c r="N103" i="3"/>
  <c r="N109" i="3"/>
  <c r="N115" i="3"/>
  <c r="N121" i="3"/>
  <c r="N127" i="3"/>
  <c r="N133" i="3"/>
  <c r="N139" i="3"/>
  <c r="N145" i="3"/>
  <c r="N151" i="3"/>
  <c r="N157" i="3"/>
  <c r="N163" i="3"/>
  <c r="N169" i="3"/>
  <c r="N175" i="3"/>
  <c r="N181" i="3"/>
  <c r="N187" i="3"/>
  <c r="N193" i="3"/>
  <c r="N199" i="3"/>
  <c r="N205" i="3"/>
  <c r="N211" i="3"/>
  <c r="N217" i="3"/>
  <c r="N223" i="3"/>
  <c r="N229" i="3"/>
  <c r="N235" i="3"/>
  <c r="N241" i="3"/>
  <c r="N247" i="3"/>
  <c r="N253" i="3"/>
  <c r="N259" i="3"/>
  <c r="N265" i="3"/>
  <c r="N271" i="3"/>
  <c r="N277" i="3"/>
  <c r="N283" i="3"/>
  <c r="N289" i="3"/>
  <c r="N295" i="3"/>
  <c r="N301" i="3"/>
  <c r="N307" i="3"/>
  <c r="N313" i="3"/>
  <c r="N319" i="3"/>
  <c r="N325" i="3"/>
  <c r="N331" i="3"/>
  <c r="N337" i="3"/>
  <c r="N343" i="3"/>
  <c r="N349" i="3"/>
  <c r="N355" i="3"/>
  <c r="N361" i="3"/>
  <c r="N367" i="3"/>
  <c r="N373" i="3"/>
  <c r="N379" i="3"/>
  <c r="N385" i="3"/>
  <c r="N391" i="3"/>
  <c r="N397" i="3"/>
  <c r="N403" i="3"/>
  <c r="N409" i="3"/>
  <c r="N415" i="3"/>
  <c r="N421" i="3"/>
  <c r="N427" i="3"/>
  <c r="N433" i="3"/>
  <c r="N439" i="3"/>
  <c r="N445" i="3"/>
  <c r="N451" i="3"/>
  <c r="N457" i="3"/>
  <c r="N463" i="3"/>
  <c r="N469" i="3"/>
  <c r="N475" i="3"/>
  <c r="N18" i="3"/>
  <c r="N13" i="3"/>
  <c r="N55" i="3"/>
  <c r="N6" i="3"/>
  <c r="N7" i="3"/>
  <c r="N31" i="3"/>
  <c r="N43" i="3"/>
  <c r="N61" i="3"/>
  <c r="N8" i="3"/>
  <c r="N20" i="3"/>
  <c r="N26" i="3"/>
  <c r="N32" i="3"/>
  <c r="N38" i="3"/>
  <c r="N44" i="3"/>
  <c r="N50" i="3"/>
  <c r="N56" i="3"/>
  <c r="N62" i="3"/>
  <c r="N68" i="3"/>
  <c r="N74" i="3"/>
  <c r="N80" i="3"/>
  <c r="N86" i="3"/>
  <c r="N92" i="3"/>
  <c r="N98" i="3"/>
  <c r="N104" i="3"/>
  <c r="N110" i="3"/>
  <c r="N116" i="3"/>
  <c r="N122" i="3"/>
  <c r="N128" i="3"/>
  <c r="N134" i="3"/>
  <c r="N140" i="3"/>
  <c r="N146" i="3"/>
  <c r="N152" i="3"/>
  <c r="N158" i="3"/>
  <c r="N164" i="3"/>
  <c r="N170" i="3"/>
  <c r="N176" i="3"/>
  <c r="N182" i="3"/>
  <c r="N188" i="3"/>
  <c r="N194" i="3"/>
  <c r="N200" i="3"/>
  <c r="N206" i="3"/>
  <c r="N212" i="3"/>
  <c r="N218" i="3"/>
  <c r="N224" i="3"/>
  <c r="N230" i="3"/>
  <c r="N236" i="3"/>
  <c r="N242" i="3"/>
  <c r="N248" i="3"/>
  <c r="N254" i="3"/>
  <c r="N260" i="3"/>
  <c r="N266" i="3"/>
  <c r="N272" i="3"/>
  <c r="N278" i="3"/>
  <c r="N284" i="3"/>
  <c r="N290" i="3"/>
  <c r="N296" i="3"/>
  <c r="N302" i="3"/>
  <c r="N308" i="3"/>
  <c r="N314" i="3"/>
  <c r="N320" i="3"/>
  <c r="N326" i="3"/>
  <c r="N332" i="3"/>
  <c r="N338" i="3"/>
  <c r="N344" i="3"/>
  <c r="N350" i="3"/>
  <c r="N356" i="3"/>
  <c r="N362" i="3"/>
  <c r="N368" i="3"/>
  <c r="N374" i="3"/>
  <c r="N380" i="3"/>
  <c r="N386" i="3"/>
  <c r="N392" i="3"/>
  <c r="N398" i="3"/>
  <c r="N404" i="3"/>
  <c r="N410" i="3"/>
  <c r="N416" i="3"/>
  <c r="N422" i="3"/>
  <c r="N428" i="3"/>
  <c r="N434" i="3"/>
  <c r="N440" i="3"/>
  <c r="N446" i="3"/>
  <c r="N452" i="3"/>
  <c r="N458" i="3"/>
  <c r="N464" i="3"/>
  <c r="N470" i="3"/>
  <c r="N476" i="3"/>
  <c r="N30" i="3"/>
  <c r="N19" i="3"/>
  <c r="N37" i="3"/>
  <c r="N67" i="3"/>
  <c r="N14" i="3"/>
  <c r="N16" i="3"/>
  <c r="N36" i="3"/>
  <c r="N25" i="3"/>
  <c r="N49" i="3"/>
  <c r="N9" i="3"/>
  <c r="N15" i="3"/>
  <c r="N21" i="3"/>
  <c r="N27" i="3"/>
  <c r="N33" i="3"/>
  <c r="N39" i="3"/>
  <c r="N45" i="3"/>
  <c r="N51" i="3"/>
  <c r="N57" i="3"/>
  <c r="N63" i="3"/>
  <c r="N69" i="3"/>
  <c r="N75" i="3"/>
  <c r="N81" i="3"/>
  <c r="N87" i="3"/>
  <c r="N93" i="3"/>
  <c r="N99" i="3"/>
  <c r="N105" i="3"/>
  <c r="N111" i="3"/>
  <c r="N117" i="3"/>
  <c r="N123" i="3"/>
  <c r="N129" i="3"/>
  <c r="N135" i="3"/>
  <c r="N141" i="3"/>
  <c r="N147" i="3"/>
  <c r="N153" i="3"/>
  <c r="N159" i="3"/>
  <c r="N165" i="3"/>
  <c r="N171" i="3"/>
  <c r="N177" i="3"/>
  <c r="N183" i="3"/>
  <c r="N189" i="3"/>
  <c r="N195" i="3"/>
  <c r="N201" i="3"/>
  <c r="N207" i="3"/>
  <c r="N213" i="3"/>
  <c r="N219" i="3"/>
  <c r="N225" i="3"/>
  <c r="N231" i="3"/>
  <c r="N237" i="3"/>
  <c r="N243" i="3"/>
  <c r="N249" i="3"/>
  <c r="N255" i="3"/>
  <c r="N261" i="3"/>
  <c r="N267" i="3"/>
  <c r="N273" i="3"/>
  <c r="N279" i="3"/>
  <c r="N285" i="3"/>
  <c r="N291" i="3"/>
  <c r="N297" i="3"/>
  <c r="N303" i="3"/>
  <c r="N309" i="3"/>
  <c r="N315" i="3"/>
  <c r="N321" i="3"/>
  <c r="N327" i="3"/>
  <c r="N333" i="3"/>
  <c r="N339" i="3"/>
  <c r="N345" i="3"/>
  <c r="N351" i="3"/>
  <c r="N357" i="3"/>
  <c r="N363" i="3"/>
  <c r="N369" i="3"/>
  <c r="N375" i="3"/>
  <c r="N381" i="3"/>
  <c r="N387" i="3"/>
  <c r="N393" i="3"/>
  <c r="N399" i="3"/>
  <c r="N405" i="3"/>
  <c r="N411" i="3"/>
  <c r="N417" i="3"/>
  <c r="N423" i="3"/>
  <c r="N429" i="3"/>
  <c r="N435" i="3"/>
  <c r="N441" i="3"/>
  <c r="N447" i="3"/>
  <c r="N453" i="3"/>
  <c r="N459" i="3"/>
  <c r="N465" i="3"/>
  <c r="N471" i="3"/>
  <c r="N477" i="3"/>
  <c r="F11" i="3"/>
  <c r="F15" i="3"/>
  <c r="F12" i="3"/>
  <c r="F14" i="3"/>
  <c r="F13" i="3"/>
  <c r="F9" i="3"/>
  <c r="F266" i="3"/>
  <c r="F137" i="3"/>
  <c r="F394" i="3"/>
  <c r="F73" i="3"/>
  <c r="F202" i="3"/>
  <c r="F330" i="3"/>
  <c r="F458" i="3"/>
  <c r="F41" i="3"/>
  <c r="F105" i="3"/>
  <c r="F169" i="3"/>
  <c r="F234" i="3"/>
  <c r="F298" i="3"/>
  <c r="F362" i="3"/>
  <c r="F426" i="3"/>
  <c r="F25" i="3"/>
  <c r="F57" i="3"/>
  <c r="F89" i="3"/>
  <c r="F121" i="3"/>
  <c r="F153" i="3"/>
  <c r="F185" i="3"/>
  <c r="F218" i="3"/>
  <c r="F250" i="3"/>
  <c r="F282" i="3"/>
  <c r="F314" i="3"/>
  <c r="F346" i="3"/>
  <c r="F378" i="3"/>
  <c r="F410" i="3"/>
  <c r="F442" i="3"/>
  <c r="F474" i="3"/>
  <c r="F17" i="3"/>
  <c r="F33" i="3"/>
  <c r="F49" i="3"/>
  <c r="F65" i="3"/>
  <c r="F81" i="3"/>
  <c r="F97" i="3"/>
  <c r="F113" i="3"/>
  <c r="F129" i="3"/>
  <c r="F145" i="3"/>
  <c r="F161" i="3"/>
  <c r="F177" i="3"/>
  <c r="F194" i="3"/>
  <c r="F210" i="3"/>
  <c r="F226" i="3"/>
  <c r="F242" i="3"/>
  <c r="F258" i="3"/>
  <c r="F274" i="3"/>
  <c r="F290" i="3"/>
  <c r="F306" i="3"/>
  <c r="F322" i="3"/>
  <c r="F338" i="3"/>
  <c r="F354" i="3"/>
  <c r="F370" i="3"/>
  <c r="F386" i="3"/>
  <c r="F402" i="3"/>
  <c r="F418" i="3"/>
  <c r="F434" i="3"/>
  <c r="F450" i="3"/>
  <c r="F466" i="3"/>
  <c r="F21" i="3"/>
  <c r="F29" i="3"/>
  <c r="F37" i="3"/>
  <c r="F45" i="3"/>
  <c r="F53" i="3"/>
  <c r="F61" i="3"/>
  <c r="F69" i="3"/>
  <c r="F77" i="3"/>
  <c r="F85" i="3"/>
  <c r="F93" i="3"/>
  <c r="F101" i="3"/>
  <c r="F109" i="3"/>
  <c r="F117" i="3"/>
  <c r="F125" i="3"/>
  <c r="F133" i="3"/>
  <c r="F141" i="3"/>
  <c r="F149" i="3"/>
  <c r="F157" i="3"/>
  <c r="F165" i="3"/>
  <c r="F173" i="3"/>
  <c r="F181" i="3"/>
  <c r="F189" i="3"/>
  <c r="F198" i="3"/>
  <c r="F206" i="3"/>
  <c r="F214" i="3"/>
  <c r="F222" i="3"/>
  <c r="F230" i="3"/>
  <c r="F238" i="3"/>
  <c r="F246" i="3"/>
  <c r="F254" i="3"/>
  <c r="F262" i="3"/>
  <c r="F270" i="3"/>
  <c r="F278" i="3"/>
  <c r="F286" i="3"/>
  <c r="F294" i="3"/>
  <c r="F302" i="3"/>
  <c r="F310" i="3"/>
  <c r="F318" i="3"/>
  <c r="F326" i="3"/>
  <c r="F334" i="3"/>
  <c r="F342" i="3"/>
  <c r="F350" i="3"/>
  <c r="F358" i="3"/>
  <c r="F366" i="3"/>
  <c r="F374" i="3"/>
  <c r="F382" i="3"/>
  <c r="F390" i="3"/>
  <c r="F398" i="3"/>
  <c r="F406" i="3"/>
  <c r="F414" i="3"/>
  <c r="F422" i="3"/>
  <c r="F430" i="3"/>
  <c r="F438" i="3"/>
  <c r="F446" i="3"/>
  <c r="F454" i="3"/>
  <c r="F462" i="3"/>
  <c r="F470" i="3"/>
  <c r="F7" i="3"/>
  <c r="F19" i="3"/>
  <c r="F23" i="3"/>
  <c r="F27" i="3"/>
  <c r="F31" i="3"/>
  <c r="F35" i="3"/>
  <c r="F39" i="3"/>
  <c r="F43" i="3"/>
  <c r="F47" i="3"/>
  <c r="F51" i="3"/>
  <c r="F55" i="3"/>
  <c r="F59" i="3"/>
  <c r="F63" i="3"/>
  <c r="F67" i="3"/>
  <c r="F71" i="3"/>
  <c r="F75" i="3"/>
  <c r="F79" i="3"/>
  <c r="F83" i="3"/>
  <c r="F87" i="3"/>
  <c r="F91" i="3"/>
  <c r="F95" i="3"/>
  <c r="F99" i="3"/>
  <c r="F103" i="3"/>
  <c r="F107" i="3"/>
  <c r="F111" i="3"/>
  <c r="F115" i="3"/>
  <c r="F119" i="3"/>
  <c r="F123" i="3"/>
  <c r="F127" i="3"/>
  <c r="F131" i="3"/>
  <c r="F135" i="3"/>
  <c r="F139" i="3"/>
  <c r="F143" i="3"/>
  <c r="F147" i="3"/>
  <c r="F151" i="3"/>
  <c r="F155" i="3"/>
  <c r="F159" i="3"/>
  <c r="F163" i="3"/>
  <c r="F167" i="3"/>
  <c r="F171" i="3"/>
  <c r="F175" i="3"/>
  <c r="F179" i="3"/>
  <c r="F183" i="3"/>
  <c r="F187" i="3"/>
  <c r="F191" i="3"/>
  <c r="F192" i="3"/>
  <c r="F196" i="3"/>
  <c r="F200" i="3"/>
  <c r="F204" i="3"/>
  <c r="F208" i="3"/>
  <c r="F212" i="3"/>
  <c r="F216" i="3"/>
  <c r="F220" i="3"/>
  <c r="F224" i="3"/>
  <c r="F228" i="3"/>
  <c r="F232" i="3"/>
  <c r="F236" i="3"/>
  <c r="F240" i="3"/>
  <c r="F244" i="3"/>
  <c r="F248" i="3"/>
  <c r="F252" i="3"/>
  <c r="F256" i="3"/>
  <c r="F260" i="3"/>
  <c r="F264" i="3"/>
  <c r="F268" i="3"/>
  <c r="F272" i="3"/>
  <c r="F276" i="3"/>
  <c r="F280" i="3"/>
  <c r="F284" i="3"/>
  <c r="F288" i="3"/>
  <c r="F292" i="3"/>
  <c r="F296" i="3"/>
  <c r="F300" i="3"/>
  <c r="F304" i="3"/>
  <c r="F308" i="3"/>
  <c r="F312" i="3"/>
  <c r="F316" i="3"/>
  <c r="F320" i="3"/>
  <c r="F324" i="3"/>
  <c r="F328" i="3"/>
  <c r="F332" i="3"/>
  <c r="F336" i="3"/>
  <c r="F340" i="3"/>
  <c r="F344" i="3"/>
  <c r="F348" i="3"/>
  <c r="F352" i="3"/>
  <c r="F356" i="3"/>
  <c r="F360" i="3"/>
  <c r="F364" i="3"/>
  <c r="F368" i="3"/>
  <c r="F372" i="3"/>
  <c r="F376" i="3"/>
  <c r="F380" i="3"/>
  <c r="F384" i="3"/>
  <c r="F388" i="3"/>
  <c r="F392" i="3"/>
  <c r="F396" i="3"/>
  <c r="F400" i="3"/>
  <c r="F404" i="3"/>
  <c r="F408" i="3"/>
  <c r="F412" i="3"/>
  <c r="F416" i="3"/>
  <c r="F420" i="3"/>
  <c r="F424" i="3"/>
  <c r="F428" i="3"/>
  <c r="F432" i="3"/>
  <c r="F436" i="3"/>
  <c r="F440" i="3"/>
  <c r="F444" i="3"/>
  <c r="F448" i="3"/>
  <c r="F452" i="3"/>
  <c r="F456" i="3"/>
  <c r="F460" i="3"/>
  <c r="F464" i="3"/>
  <c r="F468" i="3"/>
  <c r="F472" i="3"/>
  <c r="F476" i="3"/>
  <c r="F478" i="3"/>
  <c r="F480" i="3"/>
  <c r="F479" i="3"/>
  <c r="F481" i="3"/>
  <c r="F6" i="3"/>
  <c r="F8" i="3"/>
  <c r="F10" i="3"/>
  <c r="F16" i="3"/>
  <c r="F18" i="3"/>
  <c r="F20" i="3"/>
  <c r="F22" i="3"/>
  <c r="F24" i="3"/>
  <c r="F26" i="3"/>
  <c r="F28" i="3"/>
  <c r="F30" i="3"/>
  <c r="F32" i="3"/>
  <c r="F34" i="3"/>
  <c r="F36" i="3"/>
  <c r="F38" i="3"/>
  <c r="F40" i="3"/>
  <c r="F42" i="3"/>
  <c r="F44" i="3"/>
  <c r="F46" i="3"/>
  <c r="F48" i="3"/>
  <c r="F50" i="3"/>
  <c r="F52" i="3"/>
  <c r="F54" i="3"/>
  <c r="F56" i="3"/>
  <c r="F58" i="3"/>
  <c r="F60" i="3"/>
  <c r="F62" i="3"/>
  <c r="F64" i="3"/>
  <c r="F66" i="3"/>
  <c r="F68" i="3"/>
  <c r="F70" i="3"/>
  <c r="F72" i="3"/>
  <c r="F74" i="3"/>
  <c r="F76" i="3"/>
  <c r="F78" i="3"/>
  <c r="F80" i="3"/>
  <c r="F82" i="3"/>
  <c r="F84" i="3"/>
  <c r="F86" i="3"/>
  <c r="F88" i="3"/>
  <c r="F90" i="3"/>
  <c r="F92" i="3"/>
  <c r="F94" i="3"/>
  <c r="F96" i="3"/>
  <c r="F98" i="3"/>
  <c r="F100" i="3"/>
  <c r="F102" i="3"/>
  <c r="F104" i="3"/>
  <c r="F106" i="3"/>
  <c r="F108" i="3"/>
  <c r="F110" i="3"/>
  <c r="F112" i="3"/>
  <c r="F114" i="3"/>
  <c r="F116" i="3"/>
  <c r="F118" i="3"/>
  <c r="F120" i="3"/>
  <c r="F122" i="3"/>
  <c r="F124" i="3"/>
  <c r="F126" i="3"/>
  <c r="F128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166" i="3"/>
  <c r="F168" i="3"/>
  <c r="F170" i="3"/>
  <c r="F172" i="3"/>
  <c r="F174" i="3"/>
  <c r="F176" i="3"/>
  <c r="F178" i="3"/>
  <c r="F180" i="3"/>
  <c r="F182" i="3"/>
  <c r="F184" i="3"/>
  <c r="F186" i="3"/>
  <c r="F188" i="3"/>
  <c r="F190" i="3"/>
  <c r="F193" i="3"/>
  <c r="F195" i="3"/>
  <c r="F197" i="3"/>
  <c r="F199" i="3"/>
  <c r="F201" i="3"/>
  <c r="F203" i="3"/>
  <c r="F205" i="3"/>
  <c r="F207" i="3"/>
  <c r="F209" i="3"/>
  <c r="F211" i="3"/>
  <c r="F213" i="3"/>
  <c r="F215" i="3"/>
  <c r="F217" i="3"/>
  <c r="F219" i="3"/>
  <c r="F221" i="3"/>
  <c r="F223" i="3"/>
  <c r="F225" i="3"/>
  <c r="F227" i="3"/>
  <c r="F229" i="3"/>
  <c r="F231" i="3"/>
  <c r="F233" i="3"/>
  <c r="F235" i="3"/>
  <c r="F237" i="3"/>
  <c r="F239" i="3"/>
  <c r="F241" i="3"/>
  <c r="F243" i="3"/>
  <c r="F245" i="3"/>
  <c r="F247" i="3"/>
  <c r="F249" i="3"/>
  <c r="F251" i="3"/>
  <c r="F253" i="3"/>
  <c r="F255" i="3"/>
  <c r="F257" i="3"/>
  <c r="F259" i="3"/>
  <c r="F261" i="3"/>
  <c r="F263" i="3"/>
  <c r="F265" i="3"/>
  <c r="F267" i="3"/>
  <c r="F269" i="3"/>
  <c r="F271" i="3"/>
  <c r="F273" i="3"/>
  <c r="F275" i="3"/>
  <c r="F277" i="3"/>
  <c r="F279" i="3"/>
  <c r="F281" i="3"/>
  <c r="F283" i="3"/>
  <c r="F285" i="3"/>
  <c r="F287" i="3"/>
  <c r="F289" i="3"/>
  <c r="F291" i="3"/>
  <c r="F293" i="3"/>
  <c r="F295" i="3"/>
  <c r="F297" i="3"/>
  <c r="F299" i="3"/>
  <c r="F301" i="3"/>
  <c r="F303" i="3"/>
  <c r="F305" i="3"/>
  <c r="F307" i="3"/>
  <c r="F309" i="3"/>
  <c r="F311" i="3"/>
  <c r="F313" i="3"/>
  <c r="F315" i="3"/>
  <c r="F317" i="3"/>
  <c r="F319" i="3"/>
  <c r="F321" i="3"/>
  <c r="F323" i="3"/>
  <c r="F325" i="3"/>
  <c r="F327" i="3"/>
  <c r="F329" i="3"/>
  <c r="F331" i="3"/>
  <c r="F333" i="3"/>
  <c r="F335" i="3"/>
  <c r="F337" i="3"/>
  <c r="F339" i="3"/>
  <c r="F341" i="3"/>
  <c r="F343" i="3"/>
  <c r="F345" i="3"/>
  <c r="F347" i="3"/>
  <c r="F349" i="3"/>
  <c r="F351" i="3"/>
  <c r="F353" i="3"/>
  <c r="F355" i="3"/>
  <c r="F357" i="3"/>
  <c r="F359" i="3"/>
  <c r="F361" i="3"/>
  <c r="F363" i="3"/>
  <c r="F365" i="3"/>
  <c r="F367" i="3"/>
  <c r="F369" i="3"/>
  <c r="F371" i="3"/>
  <c r="F373" i="3"/>
  <c r="F375" i="3"/>
  <c r="F377" i="3"/>
  <c r="F379" i="3"/>
  <c r="F381" i="3"/>
  <c r="F383" i="3"/>
  <c r="F385" i="3"/>
  <c r="F387" i="3"/>
  <c r="F389" i="3"/>
  <c r="F391" i="3"/>
  <c r="F393" i="3"/>
  <c r="F395" i="3"/>
  <c r="F397" i="3"/>
  <c r="F399" i="3"/>
  <c r="F401" i="3"/>
  <c r="F403" i="3"/>
  <c r="F405" i="3"/>
  <c r="F407" i="3"/>
  <c r="F409" i="3"/>
  <c r="F411" i="3"/>
  <c r="F413" i="3"/>
  <c r="F415" i="3"/>
  <c r="F417" i="3"/>
  <c r="F419" i="3"/>
  <c r="F421" i="3"/>
  <c r="F423" i="3"/>
  <c r="F425" i="3"/>
  <c r="F427" i="3"/>
  <c r="F429" i="3"/>
  <c r="F431" i="3"/>
  <c r="F433" i="3"/>
  <c r="F435" i="3"/>
  <c r="F437" i="3"/>
  <c r="F439" i="3"/>
  <c r="F441" i="3"/>
  <c r="F443" i="3"/>
  <c r="F445" i="3"/>
  <c r="F447" i="3"/>
  <c r="F449" i="3"/>
  <c r="F451" i="3"/>
  <c r="F453" i="3"/>
  <c r="F455" i="3"/>
  <c r="F457" i="3"/>
  <c r="F459" i="3"/>
  <c r="F461" i="3"/>
  <c r="F463" i="3"/>
  <c r="F465" i="3"/>
  <c r="F467" i="3"/>
  <c r="F469" i="3"/>
  <c r="F471" i="3"/>
  <c r="F473" i="3"/>
  <c r="F475" i="3"/>
  <c r="F477" i="3"/>
  <c r="O196" i="3" l="1"/>
  <c r="O454" i="3"/>
  <c r="O310" i="3"/>
  <c r="O69" i="3"/>
  <c r="O446" i="3"/>
  <c r="O416" i="3"/>
  <c r="O390" i="3"/>
  <c r="O246" i="3"/>
  <c r="O241" i="3"/>
  <c r="O205" i="3"/>
  <c r="O180" i="3"/>
  <c r="O144" i="3"/>
  <c r="O175" i="3"/>
  <c r="O481" i="3"/>
  <c r="O412" i="3"/>
  <c r="O396" i="3"/>
  <c r="O25" i="3"/>
  <c r="O105" i="3"/>
  <c r="O457" i="3"/>
  <c r="O419" i="3"/>
  <c r="O8" i="3"/>
  <c r="O171" i="3"/>
  <c r="O374" i="3"/>
  <c r="O230" i="3"/>
  <c r="O133" i="3"/>
  <c r="O128" i="3"/>
  <c r="O92" i="3"/>
  <c r="O479" i="3"/>
  <c r="O376" i="3"/>
  <c r="O360" i="3"/>
  <c r="O232" i="3"/>
  <c r="O465" i="3"/>
  <c r="O462" i="3"/>
  <c r="O318" i="3"/>
  <c r="O173" i="3"/>
  <c r="O266" i="3"/>
  <c r="O427" i="3"/>
  <c r="O283" i="3"/>
  <c r="O247" i="3"/>
  <c r="O167" i="3"/>
  <c r="O135" i="3"/>
  <c r="O210" i="3"/>
  <c r="O593" i="3"/>
  <c r="O533" i="3"/>
  <c r="O545" i="3"/>
  <c r="O1505" i="3"/>
  <c r="O1517" i="3"/>
  <c r="O1541" i="3"/>
  <c r="O1625" i="3"/>
  <c r="I462" i="3"/>
  <c r="J462" i="3" s="1"/>
  <c r="I284" i="3"/>
  <c r="J284" i="3" s="1"/>
  <c r="O284" i="3"/>
  <c r="I211" i="3"/>
  <c r="J211" i="3" s="1"/>
  <c r="I60" i="3"/>
  <c r="J60" i="3" s="1"/>
  <c r="O60" i="3"/>
  <c r="I266" i="3"/>
  <c r="J266" i="3" s="1"/>
  <c r="I242" i="3"/>
  <c r="J242" i="3" s="1"/>
  <c r="O242" i="3"/>
  <c r="I434" i="3"/>
  <c r="J434" i="3" s="1"/>
  <c r="O434" i="3"/>
  <c r="I92" i="3"/>
  <c r="J92" i="3" s="1"/>
  <c r="I427" i="3"/>
  <c r="J427" i="3" s="1"/>
  <c r="I28" i="3"/>
  <c r="J28" i="3" s="1"/>
  <c r="O28" i="3"/>
  <c r="I26" i="3"/>
  <c r="J26" i="3" s="1"/>
  <c r="O26" i="3"/>
  <c r="I179" i="3"/>
  <c r="J179" i="3" s="1"/>
  <c r="O179" i="3"/>
  <c r="I317" i="3"/>
  <c r="J317" i="3" s="1"/>
  <c r="O317" i="3"/>
  <c r="I25" i="3"/>
  <c r="J25" i="3" s="1"/>
  <c r="I914" i="3"/>
  <c r="J914" i="3" s="1"/>
  <c r="O914" i="3" s="1"/>
  <c r="I209" i="3"/>
  <c r="J209" i="3" s="1"/>
  <c r="O209" i="3"/>
  <c r="I241" i="3"/>
  <c r="J241" i="3" s="1"/>
  <c r="I101" i="3"/>
  <c r="J101" i="3" s="1"/>
  <c r="I167" i="3"/>
  <c r="J167" i="3" s="1"/>
  <c r="I222" i="3"/>
  <c r="J222" i="3" s="1"/>
  <c r="O222" i="3"/>
  <c r="I46" i="3"/>
  <c r="J46" i="3" s="1"/>
  <c r="O46" i="3"/>
  <c r="I33" i="3"/>
  <c r="J33" i="3" s="1"/>
  <c r="I442" i="3"/>
  <c r="J442" i="3" s="1"/>
  <c r="O442" i="3"/>
  <c r="I399" i="3"/>
  <c r="J399" i="3" s="1"/>
  <c r="O399" i="3"/>
  <c r="I90" i="3"/>
  <c r="J90" i="3" s="1"/>
  <c r="O90" i="3"/>
  <c r="I402" i="3"/>
  <c r="J402" i="3" s="1"/>
  <c r="O402" i="3"/>
  <c r="I139" i="3"/>
  <c r="J139" i="3" s="1"/>
  <c r="O139" i="3"/>
  <c r="I42" i="3"/>
  <c r="J42" i="3" s="1"/>
  <c r="O42" i="3"/>
  <c r="I202" i="3"/>
  <c r="J202" i="3" s="1"/>
  <c r="O202" i="3"/>
  <c r="I175" i="3"/>
  <c r="J175" i="3" s="1"/>
  <c r="I182" i="3"/>
  <c r="J182" i="3" s="1"/>
  <c r="O182" i="3"/>
  <c r="I1046" i="3"/>
  <c r="J1046" i="3" s="1"/>
  <c r="O1046" i="3"/>
  <c r="K1046" i="3"/>
  <c r="I347" i="3"/>
  <c r="J347" i="3" s="1"/>
  <c r="O347" i="3"/>
  <c r="I126" i="3"/>
  <c r="J126" i="3" s="1"/>
  <c r="O126" i="3"/>
  <c r="I358" i="3"/>
  <c r="J358" i="3" s="1"/>
  <c r="O358" i="3"/>
  <c r="I1659" i="3"/>
  <c r="J1659" i="3" s="1"/>
  <c r="O1659" i="3" s="1"/>
  <c r="I122" i="3"/>
  <c r="J122" i="3" s="1"/>
  <c r="O122" i="3"/>
  <c r="I380" i="3"/>
  <c r="J380" i="3" s="1"/>
  <c r="I235" i="3"/>
  <c r="J235" i="3" s="1"/>
  <c r="O235" i="3"/>
  <c r="I432" i="3"/>
  <c r="J432" i="3" s="1"/>
  <c r="O432" i="3"/>
  <c r="I309" i="3"/>
  <c r="J309" i="3" s="1"/>
  <c r="O309" i="3"/>
  <c r="I147" i="3"/>
  <c r="J147" i="3" s="1"/>
  <c r="O147" i="3"/>
  <c r="I465" i="3"/>
  <c r="J465" i="3" s="1"/>
  <c r="I458" i="3"/>
  <c r="J458" i="3" s="1"/>
  <c r="O458" i="3"/>
  <c r="I446" i="3"/>
  <c r="J446" i="3" s="1"/>
  <c r="I150" i="3"/>
  <c r="J150" i="3" s="1"/>
  <c r="O150" i="3"/>
  <c r="I635" i="3"/>
  <c r="I228" i="3"/>
  <c r="J228" i="3" s="1"/>
  <c r="O228" i="3"/>
  <c r="I1341" i="3"/>
  <c r="J1341" i="3" s="1"/>
  <c r="O1341" i="3" s="1"/>
  <c r="I21" i="3"/>
  <c r="J21" i="3" s="1"/>
  <c r="O21" i="3"/>
  <c r="I1087" i="3"/>
  <c r="J1087" i="3" s="1"/>
  <c r="O1087" i="3" s="1"/>
  <c r="I258" i="3"/>
  <c r="J258" i="3" s="1"/>
  <c r="O258" i="3"/>
  <c r="I197" i="3"/>
  <c r="J197" i="3" s="1"/>
  <c r="O197" i="3"/>
  <c r="I264" i="3"/>
  <c r="J264" i="3" s="1"/>
  <c r="O264" i="3"/>
  <c r="I50" i="3"/>
  <c r="J50" i="3" s="1"/>
  <c r="O50" i="3"/>
  <c r="I1173" i="3"/>
  <c r="J1173" i="3" s="1"/>
  <c r="O1173" i="3"/>
  <c r="I365" i="3"/>
  <c r="J365" i="3" s="1"/>
  <c r="O365" i="3"/>
  <c r="I662" i="3"/>
  <c r="J662" i="3" s="1"/>
  <c r="O662" i="3"/>
  <c r="I457" i="3"/>
  <c r="J457" i="3" s="1"/>
  <c r="I444" i="3"/>
  <c r="J444" i="3" s="1"/>
  <c r="O444" i="3"/>
  <c r="I245" i="3"/>
  <c r="J245" i="3" s="1"/>
  <c r="O245" i="3"/>
  <c r="I268" i="3"/>
  <c r="J268" i="3" s="1"/>
  <c r="O268" i="3"/>
  <c r="I341" i="3"/>
  <c r="J341" i="3" s="1"/>
  <c r="O341" i="3"/>
  <c r="I229" i="3"/>
  <c r="J229" i="3" s="1"/>
  <c r="O229" i="3"/>
  <c r="I160" i="3"/>
  <c r="J160" i="3" s="1"/>
  <c r="O160" i="3"/>
  <c r="I47" i="3"/>
  <c r="J47" i="3" s="1"/>
  <c r="O47" i="3"/>
  <c r="I299" i="3"/>
  <c r="J299" i="3" s="1"/>
  <c r="O299" i="3"/>
  <c r="I276" i="3"/>
  <c r="J276" i="3" s="1"/>
  <c r="O276" i="3"/>
  <c r="I71" i="3"/>
  <c r="J71" i="3" s="1"/>
  <c r="O71" i="3"/>
  <c r="I367" i="3"/>
  <c r="O367" i="3"/>
  <c r="I471" i="3"/>
  <c r="J471" i="3" s="1"/>
  <c r="O471" i="3"/>
  <c r="I171" i="3"/>
  <c r="J171" i="3" s="1"/>
  <c r="I227" i="3"/>
  <c r="J227" i="3" s="1"/>
  <c r="O227" i="3"/>
  <c r="I99" i="3"/>
  <c r="J99" i="3" s="1"/>
  <c r="O99" i="3"/>
  <c r="I291" i="3"/>
  <c r="J291" i="3" s="1"/>
  <c r="O291" i="3"/>
  <c r="I387" i="3"/>
  <c r="J387" i="3" s="1"/>
  <c r="O387" i="3"/>
  <c r="I169" i="3"/>
  <c r="J169" i="3" s="1"/>
  <c r="O169" i="3"/>
  <c r="O282" i="3"/>
  <c r="I282" i="3"/>
  <c r="I374" i="3"/>
  <c r="I164" i="3"/>
  <c r="J164" i="3" s="1"/>
  <c r="O164" i="3"/>
  <c r="I1106" i="3"/>
  <c r="J1106" i="3" s="1"/>
  <c r="O1106" i="3" s="1"/>
  <c r="I388" i="3"/>
  <c r="J388" i="3" s="1"/>
  <c r="O388" i="3"/>
  <c r="I306" i="3"/>
  <c r="J306" i="3" s="1"/>
  <c r="O306" i="3"/>
  <c r="O323" i="3"/>
  <c r="I323" i="3"/>
  <c r="J323" i="3" s="1"/>
  <c r="I286" i="3"/>
  <c r="J286" i="3" s="1"/>
  <c r="O286" i="3"/>
  <c r="I324" i="3"/>
  <c r="J324" i="3" s="1"/>
  <c r="O324" i="3"/>
  <c r="I34" i="3"/>
  <c r="J34" i="3" s="1"/>
  <c r="O34" i="3"/>
  <c r="I10" i="3"/>
  <c r="J10" i="3" s="1"/>
  <c r="O10" i="3"/>
  <c r="O93" i="3"/>
  <c r="I93" i="3"/>
  <c r="J93" i="3" s="1"/>
  <c r="I415" i="3"/>
  <c r="J415" i="3" s="1"/>
  <c r="O415" i="3"/>
  <c r="I318" i="3"/>
  <c r="J318" i="3" s="1"/>
  <c r="I313" i="3"/>
  <c r="J313" i="3" s="1"/>
  <c r="O313" i="3"/>
  <c r="I97" i="3"/>
  <c r="J97" i="3" s="1"/>
  <c r="O97" i="3"/>
  <c r="I118" i="3"/>
  <c r="J118" i="3" s="1"/>
  <c r="O118" i="3"/>
  <c r="I1557" i="3"/>
  <c r="J1557" i="3" s="1"/>
  <c r="K1557" i="3" s="1"/>
  <c r="I159" i="3"/>
  <c r="J159" i="3" s="1"/>
  <c r="O159" i="3"/>
  <c r="I448" i="3"/>
  <c r="J448" i="3" s="1"/>
  <c r="O448" i="3"/>
  <c r="I723" i="3"/>
  <c r="J723" i="3" s="1"/>
  <c r="O723" i="3"/>
  <c r="O280" i="3"/>
  <c r="I280" i="3"/>
  <c r="J280" i="3" s="1"/>
  <c r="I55" i="3"/>
  <c r="J55" i="3" s="1"/>
  <c r="O55" i="3"/>
  <c r="I127" i="3"/>
  <c r="J127" i="3" s="1"/>
  <c r="O127" i="3"/>
  <c r="I368" i="3"/>
  <c r="J368" i="3" s="1"/>
  <c r="O368" i="3"/>
  <c r="I473" i="3"/>
  <c r="J473" i="3" s="1"/>
  <c r="O473" i="3"/>
  <c r="I463" i="3"/>
  <c r="J463" i="3" s="1"/>
  <c r="O463" i="3"/>
  <c r="O256" i="3"/>
  <c r="I256" i="3"/>
  <c r="J256" i="3" s="1"/>
  <c r="O146" i="3"/>
  <c r="I146" i="3"/>
  <c r="O170" i="3"/>
  <c r="I170" i="3"/>
  <c r="J170" i="3" s="1"/>
  <c r="I8" i="3"/>
  <c r="J8" i="3" s="1"/>
  <c r="O395" i="3"/>
  <c r="I395" i="3"/>
  <c r="J395" i="3" s="1"/>
  <c r="I173" i="3"/>
  <c r="O129" i="3"/>
  <c r="I129" i="3"/>
  <c r="J129" i="3" s="1"/>
  <c r="O461" i="3"/>
  <c r="I461" i="3"/>
  <c r="J461" i="3" s="1"/>
  <c r="I922" i="3"/>
  <c r="J922" i="3" s="1"/>
  <c r="O922" i="3" s="1"/>
  <c r="I205" i="3"/>
  <c r="I294" i="3"/>
  <c r="J294" i="3" s="1"/>
  <c r="O294" i="3"/>
  <c r="I1646" i="3"/>
  <c r="J1646" i="3" s="1"/>
  <c r="O1646" i="3" s="1"/>
  <c r="O168" i="3"/>
  <c r="I168" i="3"/>
  <c r="J168" i="3" s="1"/>
  <c r="I469" i="3"/>
  <c r="J469" i="3" s="1"/>
  <c r="O469" i="3"/>
  <c r="I342" i="3"/>
  <c r="J342" i="3" s="1"/>
  <c r="O342" i="3"/>
  <c r="I17" i="3"/>
  <c r="J17" i="3" s="1"/>
  <c r="O17" i="3"/>
  <c r="I115" i="3"/>
  <c r="J115" i="3" s="1"/>
  <c r="O115" i="3"/>
  <c r="I116" i="3"/>
  <c r="J116" i="3" s="1"/>
  <c r="O116" i="3"/>
  <c r="I207" i="3"/>
  <c r="J207" i="3" s="1"/>
  <c r="O207" i="3"/>
  <c r="I424" i="3"/>
  <c r="J424" i="3" s="1"/>
  <c r="O424" i="3"/>
  <c r="I295" i="3"/>
  <c r="J295" i="3" s="1"/>
  <c r="O295" i="3"/>
  <c r="I141" i="3"/>
  <c r="J141" i="3" s="1"/>
  <c r="O141" i="3"/>
  <c r="I226" i="3"/>
  <c r="J226" i="3" s="1"/>
  <c r="O226" i="3"/>
  <c r="I320" i="3"/>
  <c r="J320" i="3" s="1"/>
  <c r="O320" i="3"/>
  <c r="I300" i="3"/>
  <c r="J300" i="3" s="1"/>
  <c r="O300" i="3"/>
  <c r="I1494" i="3"/>
  <c r="O1494" i="3"/>
  <c r="I1623" i="3"/>
  <c r="J1623" i="3" s="1"/>
  <c r="O1623" i="3" s="1"/>
  <c r="I1661" i="3"/>
  <c r="J1661" i="3" s="1"/>
  <c r="O1661" i="3" s="1"/>
  <c r="I1367" i="3"/>
  <c r="J1367" i="3" s="1"/>
  <c r="O1367" i="3" s="1"/>
  <c r="I560" i="3"/>
  <c r="J560" i="3" s="1"/>
  <c r="O560" i="3"/>
  <c r="I200" i="3"/>
  <c r="J200" i="3" s="1"/>
  <c r="O200" i="3"/>
  <c r="I133" i="3"/>
  <c r="J133" i="3" s="1"/>
  <c r="I22" i="3"/>
  <c r="J22" i="3" s="1"/>
  <c r="O22" i="3"/>
  <c r="I344" i="3"/>
  <c r="J344" i="3" s="1"/>
  <c r="O344" i="3"/>
  <c r="I464" i="3"/>
  <c r="J464" i="3" s="1"/>
  <c r="O464" i="3"/>
  <c r="I12" i="3"/>
  <c r="J12" i="3" s="1"/>
  <c r="O12" i="3"/>
  <c r="I213" i="3"/>
  <c r="J213" i="3" s="1"/>
  <c r="O213" i="3"/>
  <c r="I74" i="3"/>
  <c r="J74" i="3" s="1"/>
  <c r="O74" i="3"/>
  <c r="I369" i="3"/>
  <c r="J369" i="3" s="1"/>
  <c r="O369" i="3"/>
  <c r="O428" i="3"/>
  <c r="I428" i="3"/>
  <c r="J428" i="3" s="1"/>
  <c r="O371" i="3"/>
  <c r="I371" i="3"/>
  <c r="J371" i="3" s="1"/>
  <c r="I142" i="3"/>
  <c r="J142" i="3" s="1"/>
  <c r="O142" i="3"/>
  <c r="I89" i="3"/>
  <c r="J89" i="3" s="1"/>
  <c r="O89" i="3"/>
  <c r="I216" i="3"/>
  <c r="J216" i="3" s="1"/>
  <c r="O216" i="3"/>
  <c r="I445" i="3"/>
  <c r="J445" i="3" s="1"/>
  <c r="O445" i="3"/>
  <c r="I647" i="3"/>
  <c r="J647" i="3" s="1"/>
  <c r="O647" i="3" s="1"/>
  <c r="O58" i="3"/>
  <c r="I58" i="3"/>
  <c r="J58" i="3" s="1"/>
  <c r="O7" i="3"/>
  <c r="I7" i="3"/>
  <c r="J7" i="3" s="1"/>
  <c r="I1643" i="3"/>
  <c r="O1643" i="3"/>
  <c r="I1205" i="3"/>
  <c r="J1205" i="3" s="1"/>
  <c r="O1205" i="3" s="1"/>
  <c r="I212" i="3"/>
  <c r="J212" i="3" s="1"/>
  <c r="O212" i="3"/>
  <c r="I135" i="3"/>
  <c r="J135" i="3" s="1"/>
  <c r="I123" i="3"/>
  <c r="J123" i="3" s="1"/>
  <c r="O123" i="3"/>
  <c r="I406" i="3"/>
  <c r="J406" i="3" s="1"/>
  <c r="O406" i="3"/>
  <c r="I532" i="3"/>
  <c r="J532" i="3" s="1"/>
  <c r="O532" i="3" s="1"/>
  <c r="I508" i="3"/>
  <c r="J508" i="3" s="1"/>
  <c r="O508" i="3" s="1"/>
  <c r="O16" i="3"/>
  <c r="I16" i="3"/>
  <c r="J16" i="3" s="1"/>
  <c r="I267" i="3"/>
  <c r="J267" i="3" s="1"/>
  <c r="O267" i="3"/>
  <c r="I643" i="3"/>
  <c r="J643" i="3" s="1"/>
  <c r="O643" i="3" s="1"/>
  <c r="I249" i="3"/>
  <c r="J249" i="3" s="1"/>
  <c r="O249" i="3"/>
  <c r="O6" i="3"/>
  <c r="I6" i="3"/>
  <c r="J6" i="3" s="1"/>
  <c r="O184" i="3"/>
  <c r="I184" i="3"/>
  <c r="J184" i="3" s="1"/>
  <c r="O63" i="3"/>
  <c r="I63" i="3"/>
  <c r="J63" i="3" s="1"/>
  <c r="I120" i="3"/>
  <c r="J120" i="3" s="1"/>
  <c r="O120" i="3"/>
  <c r="I232" i="3"/>
  <c r="J232" i="3" s="1"/>
  <c r="I220" i="3"/>
  <c r="J220" i="3" s="1"/>
  <c r="O220" i="3"/>
  <c r="I311" i="3"/>
  <c r="O311" i="3"/>
  <c r="I106" i="3"/>
  <c r="J106" i="3" s="1"/>
  <c r="O106" i="3"/>
  <c r="I110" i="3"/>
  <c r="J110" i="3" s="1"/>
  <c r="O110" i="3"/>
  <c r="I454" i="3"/>
  <c r="J454" i="3" s="1"/>
  <c r="I49" i="3"/>
  <c r="O49" i="3"/>
  <c r="I79" i="3"/>
  <c r="O79" i="3"/>
  <c r="I794" i="3"/>
  <c r="J794" i="3" s="1"/>
  <c r="O794" i="3"/>
  <c r="I108" i="3"/>
  <c r="J108" i="3" s="1"/>
  <c r="O340" i="3"/>
  <c r="I340" i="3"/>
  <c r="J340" i="3" s="1"/>
  <c r="I112" i="3"/>
  <c r="J112" i="3" s="1"/>
  <c r="O112" i="3"/>
  <c r="I137" i="3"/>
  <c r="J137" i="3" s="1"/>
  <c r="O137" i="3"/>
  <c r="I351" i="3"/>
  <c r="J351" i="3" s="1"/>
  <c r="O351" i="3"/>
  <c r="I32" i="3"/>
  <c r="O32" i="3"/>
  <c r="I181" i="3"/>
  <c r="J181" i="3" s="1"/>
  <c r="O181" i="3"/>
  <c r="I959" i="3"/>
  <c r="O440" i="3"/>
  <c r="I440" i="3"/>
  <c r="J440" i="3" s="1"/>
  <c r="I303" i="3"/>
  <c r="O303" i="3"/>
  <c r="O14" i="3"/>
  <c r="I14" i="3"/>
  <c r="J14" i="3" s="1"/>
  <c r="O162" i="3"/>
  <c r="I162" i="3"/>
  <c r="J162" i="3" s="1"/>
  <c r="O85" i="3"/>
  <c r="I85" i="3"/>
  <c r="J85" i="3" s="1"/>
  <c r="I43" i="3"/>
  <c r="O43" i="3"/>
  <c r="I119" i="3"/>
  <c r="J119" i="3" s="1"/>
  <c r="O119" i="3"/>
  <c r="I412" i="3"/>
  <c r="J412" i="3" s="1"/>
  <c r="I128" i="3"/>
  <c r="J128" i="3" s="1"/>
  <c r="O109" i="3"/>
  <c r="I109" i="3"/>
  <c r="J109" i="3" s="1"/>
  <c r="I838" i="3"/>
  <c r="J838" i="3" s="1"/>
  <c r="O838" i="3" s="1"/>
  <c r="I174" i="3"/>
  <c r="J174" i="3" s="1"/>
  <c r="I243" i="3"/>
  <c r="J243" i="3" s="1"/>
  <c r="O243" i="3"/>
  <c r="I230" i="3"/>
  <c r="I397" i="3"/>
  <c r="O397" i="3"/>
  <c r="I61" i="3"/>
  <c r="J61" i="3" s="1"/>
  <c r="O61" i="3"/>
  <c r="I599" i="3"/>
  <c r="J599" i="3" s="1"/>
  <c r="O599" i="3" s="1"/>
  <c r="I310" i="3"/>
  <c r="I279" i="3"/>
  <c r="J279" i="3" s="1"/>
  <c r="O279" i="3"/>
  <c r="I329" i="3"/>
  <c r="J329" i="3" s="1"/>
  <c r="O329" i="3"/>
  <c r="I393" i="3"/>
  <c r="J393" i="3" s="1"/>
  <c r="O393" i="3"/>
  <c r="I66" i="3"/>
  <c r="O66" i="3"/>
  <c r="I345" i="3"/>
  <c r="J345" i="3" s="1"/>
  <c r="O345" i="3"/>
  <c r="I337" i="3"/>
  <c r="J337" i="3" s="1"/>
  <c r="O337" i="3"/>
  <c r="I475" i="3"/>
  <c r="J475" i="3" s="1"/>
  <c r="O475" i="3"/>
  <c r="I95" i="3"/>
  <c r="O95" i="3"/>
  <c r="I420" i="3"/>
  <c r="J420" i="3" s="1"/>
  <c r="O420" i="3"/>
  <c r="I187" i="3"/>
  <c r="J187" i="3" s="1"/>
  <c r="O187" i="3"/>
  <c r="I104" i="3"/>
  <c r="J104" i="3" s="1"/>
  <c r="O104" i="3"/>
  <c r="I443" i="3"/>
  <c r="O443" i="3"/>
  <c r="I398" i="3"/>
  <c r="J398" i="3" s="1"/>
  <c r="O398" i="3"/>
  <c r="I405" i="3"/>
  <c r="J405" i="3" s="1"/>
  <c r="O405" i="3"/>
  <c r="I236" i="3"/>
  <c r="J236" i="3" s="1"/>
  <c r="O236" i="3"/>
  <c r="I302" i="3"/>
  <c r="O302" i="3"/>
  <c r="I474" i="3"/>
  <c r="J474" i="3" s="1"/>
  <c r="O474" i="3"/>
  <c r="I431" i="3"/>
  <c r="J431" i="3" s="1"/>
  <c r="O431" i="3"/>
  <c r="I331" i="3"/>
  <c r="J331" i="3" s="1"/>
  <c r="O331" i="3"/>
  <c r="I832" i="3"/>
  <c r="J832" i="3" s="1"/>
  <c r="O832" i="3" s="1"/>
  <c r="I330" i="3"/>
  <c r="O330" i="3"/>
  <c r="I223" i="3"/>
  <c r="J223" i="3" s="1"/>
  <c r="O223" i="3"/>
  <c r="I1203" i="3"/>
  <c r="J1203" i="3" s="1"/>
  <c r="O1203" i="3"/>
  <c r="I1679" i="3"/>
  <c r="O1679" i="3"/>
  <c r="I1006" i="3"/>
  <c r="J1006" i="3" s="1"/>
  <c r="O1006" i="3" s="1"/>
  <c r="I719" i="3"/>
  <c r="J719" i="3" s="1"/>
  <c r="O719" i="3" s="1"/>
  <c r="I1358" i="3"/>
  <c r="J1358" i="3" s="1"/>
  <c r="O1358" i="3"/>
  <c r="I575" i="3"/>
  <c r="I1029" i="3"/>
  <c r="J1029" i="3" s="1"/>
  <c r="O1029" i="3"/>
  <c r="I418" i="3"/>
  <c r="J418" i="3" s="1"/>
  <c r="O418" i="3"/>
  <c r="O51" i="3"/>
  <c r="I51" i="3"/>
  <c r="J51" i="3" s="1"/>
  <c r="I69" i="3"/>
  <c r="J69" i="3" s="1"/>
  <c r="O377" i="3"/>
  <c r="I377" i="3"/>
  <c r="J377" i="3" s="1"/>
  <c r="O316" i="3"/>
  <c r="I316" i="3"/>
  <c r="J316" i="3" s="1"/>
  <c r="O298" i="3"/>
  <c r="I298" i="3"/>
  <c r="J298" i="3" s="1"/>
  <c r="I419" i="3"/>
  <c r="J419" i="3" s="1"/>
  <c r="O449" i="3"/>
  <c r="I449" i="3"/>
  <c r="J449" i="3" s="1"/>
  <c r="O401" i="3"/>
  <c r="I401" i="3"/>
  <c r="J401" i="3" s="1"/>
  <c r="O36" i="3"/>
  <c r="I36" i="3"/>
  <c r="J36" i="3" s="1"/>
  <c r="O346" i="3"/>
  <c r="I346" i="3"/>
  <c r="J346" i="3" s="1"/>
  <c r="O86" i="3"/>
  <c r="I86" i="3"/>
  <c r="J86" i="3" s="1"/>
  <c r="O19" i="3"/>
  <c r="I19" i="3"/>
  <c r="J19" i="3" s="1"/>
  <c r="O422" i="3"/>
  <c r="I422" i="3"/>
  <c r="J422" i="3" s="1"/>
  <c r="O190" i="3"/>
  <c r="I190" i="3"/>
  <c r="J190" i="3" s="1"/>
  <c r="O195" i="3"/>
  <c r="I195" i="3"/>
  <c r="J195" i="3" s="1"/>
  <c r="O20" i="3"/>
  <c r="I20" i="3"/>
  <c r="J20" i="3" s="1"/>
  <c r="I1227" i="3"/>
  <c r="J1227" i="3" s="1"/>
  <c r="O1227" i="3" s="1"/>
  <c r="O436" i="3"/>
  <c r="I436" i="3"/>
  <c r="J436" i="3" s="1"/>
  <c r="I1413" i="3"/>
  <c r="J1413" i="3" s="1"/>
  <c r="O1413" i="3" s="1"/>
  <c r="I1256" i="3"/>
  <c r="J1256" i="3" s="1"/>
  <c r="O1256" i="3" s="1"/>
  <c r="I352" i="3"/>
  <c r="J352" i="3" s="1"/>
  <c r="O352" i="3"/>
  <c r="I217" i="3"/>
  <c r="O217" i="3"/>
  <c r="I1469" i="3"/>
  <c r="J1469" i="3" s="1"/>
  <c r="O1469" i="3" s="1"/>
  <c r="I1193" i="3"/>
  <c r="J1193" i="3" s="1"/>
  <c r="O1193" i="3"/>
  <c r="I114" i="3"/>
  <c r="J114" i="3" s="1"/>
  <c r="O114" i="3"/>
  <c r="I38" i="3"/>
  <c r="O38" i="3"/>
  <c r="I30" i="3"/>
  <c r="J30" i="3" s="1"/>
  <c r="O30" i="3"/>
  <c r="I233" i="3"/>
  <c r="J233" i="3" s="1"/>
  <c r="O233" i="3"/>
  <c r="I263" i="3"/>
  <c r="J263" i="3" s="1"/>
  <c r="O263" i="3"/>
  <c r="I484" i="3"/>
  <c r="O484" i="3"/>
  <c r="I1067" i="3"/>
  <c r="I163" i="3"/>
  <c r="J163" i="3" s="1"/>
  <c r="O163" i="3"/>
  <c r="I166" i="3"/>
  <c r="J166" i="3" s="1"/>
  <c r="O166" i="3"/>
  <c r="I856" i="3"/>
  <c r="O856" i="3"/>
  <c r="I1008" i="3"/>
  <c r="J1008" i="3" s="1"/>
  <c r="O1008" i="3"/>
  <c r="I1625" i="3"/>
  <c r="J1625" i="3" s="1"/>
  <c r="I1366" i="3"/>
  <c r="J1366" i="3" s="1"/>
  <c r="O1366" i="3" s="1"/>
  <c r="I1042" i="3"/>
  <c r="O252" i="3"/>
  <c r="I252" i="3"/>
  <c r="J252" i="3" s="1"/>
  <c r="I441" i="3"/>
  <c r="J441" i="3" s="1"/>
  <c r="O441" i="3"/>
  <c r="O288" i="3"/>
  <c r="I288" i="3"/>
  <c r="J288" i="3" s="1"/>
  <c r="I1043" i="3"/>
  <c r="I1437" i="3"/>
  <c r="J1437" i="3" s="1"/>
  <c r="O1437" i="3" s="1"/>
  <c r="I1214" i="3"/>
  <c r="J1214" i="3" s="1"/>
  <c r="O1214" i="3" s="1"/>
  <c r="I1383" i="3"/>
  <c r="J1383" i="3" s="1"/>
  <c r="O1383" i="3" s="1"/>
  <c r="I1277" i="3"/>
  <c r="I1267" i="3"/>
  <c r="I481" i="3"/>
  <c r="J481" i="3" s="1"/>
  <c r="I333" i="3"/>
  <c r="J333" i="3" s="1"/>
  <c r="O333" i="3"/>
  <c r="I1156" i="3"/>
  <c r="O1156" i="3"/>
  <c r="I132" i="3"/>
  <c r="J132" i="3" s="1"/>
  <c r="O132" i="3"/>
  <c r="I459" i="3"/>
  <c r="O459" i="3"/>
  <c r="I1061" i="3"/>
  <c r="J1061" i="3" s="1"/>
  <c r="O1061" i="3"/>
  <c r="I381" i="3"/>
  <c r="O381" i="3"/>
  <c r="I255" i="3"/>
  <c r="J255" i="3" s="1"/>
  <c r="O255" i="3"/>
  <c r="I253" i="3"/>
  <c r="J253" i="3" s="1"/>
  <c r="O253" i="3"/>
  <c r="I389" i="3"/>
  <c r="J389" i="3" s="1"/>
  <c r="O389" i="3"/>
  <c r="I803" i="3"/>
  <c r="I976" i="3"/>
  <c r="J976" i="3" s="1"/>
  <c r="O976" i="3" s="1"/>
  <c r="O435" i="3"/>
  <c r="I435" i="3"/>
  <c r="J435" i="3" s="1"/>
  <c r="O198" i="3"/>
  <c r="I198" i="3"/>
  <c r="O84" i="3"/>
  <c r="I84" i="3"/>
  <c r="J84" i="3" s="1"/>
  <c r="O327" i="3"/>
  <c r="I327" i="3"/>
  <c r="J327" i="3" s="1"/>
  <c r="O409" i="3"/>
  <c r="I409" i="3"/>
  <c r="J409" i="3" s="1"/>
  <c r="O470" i="3"/>
  <c r="I470" i="3"/>
  <c r="J470" i="3" s="1"/>
  <c r="O72" i="3"/>
  <c r="I72" i="3"/>
  <c r="J72" i="3" s="1"/>
  <c r="O451" i="3"/>
  <c r="I451" i="3"/>
  <c r="J451" i="3" s="1"/>
  <c r="O362" i="3"/>
  <c r="I362" i="3"/>
  <c r="J362" i="3" s="1"/>
  <c r="O425" i="3"/>
  <c r="I425" i="3"/>
  <c r="J425" i="3" s="1"/>
  <c r="O361" i="3"/>
  <c r="I361" i="3"/>
  <c r="J361" i="3" s="1"/>
  <c r="O154" i="3"/>
  <c r="I154" i="3"/>
  <c r="J154" i="3" s="1"/>
  <c r="O240" i="3"/>
  <c r="I240" i="3"/>
  <c r="J240" i="3" s="1"/>
  <c r="O131" i="3"/>
  <c r="I131" i="3"/>
  <c r="J131" i="3" s="1"/>
  <c r="O348" i="3"/>
  <c r="I348" i="3"/>
  <c r="O83" i="3"/>
  <c r="I83" i="3"/>
  <c r="J83" i="3" s="1"/>
  <c r="O73" i="3"/>
  <c r="I73" i="3"/>
  <c r="J73" i="3" s="1"/>
  <c r="O350" i="3"/>
  <c r="I350" i="3"/>
  <c r="J350" i="3" s="1"/>
  <c r="I390" i="3"/>
  <c r="J390" i="3" s="1"/>
  <c r="O356" i="3"/>
  <c r="I356" i="3"/>
  <c r="J356" i="3" s="1"/>
  <c r="O77" i="3"/>
  <c r="I77" i="3"/>
  <c r="J77" i="3" s="1"/>
  <c r="O312" i="3"/>
  <c r="I312" i="3"/>
  <c r="J312" i="3" s="1"/>
  <c r="O244" i="3"/>
  <c r="I244" i="3"/>
  <c r="J244" i="3" s="1"/>
  <c r="I518" i="3"/>
  <c r="J518" i="3" s="1"/>
  <c r="O518" i="3" s="1"/>
  <c r="I203" i="3"/>
  <c r="J203" i="3" s="1"/>
  <c r="O203" i="3"/>
  <c r="O111" i="3"/>
  <c r="I111" i="3"/>
  <c r="J111" i="3" s="1"/>
  <c r="I157" i="3"/>
  <c r="O157" i="3"/>
  <c r="I204" i="3"/>
  <c r="J204" i="3" s="1"/>
  <c r="O204" i="3"/>
  <c r="I758" i="3"/>
  <c r="J758" i="3" s="1"/>
  <c r="O758" i="3" s="1"/>
  <c r="I1470" i="3"/>
  <c r="J1470" i="3" s="1"/>
  <c r="O1470" i="3"/>
  <c r="I1635" i="3"/>
  <c r="I1015" i="3"/>
  <c r="J1015" i="3" s="1"/>
  <c r="O1015" i="3"/>
  <c r="I526" i="3"/>
  <c r="J526" i="3" s="1"/>
  <c r="O526" i="3"/>
  <c r="I1319" i="3"/>
  <c r="J1319" i="3" s="1"/>
  <c r="O1319" i="3" s="1"/>
  <c r="I407" i="3"/>
  <c r="O407" i="3"/>
  <c r="I423" i="3"/>
  <c r="J423" i="3" s="1"/>
  <c r="O423" i="3"/>
  <c r="I447" i="3"/>
  <c r="J447" i="3" s="1"/>
  <c r="O447" i="3"/>
  <c r="I460" i="3"/>
  <c r="J460" i="3" s="1"/>
  <c r="O460" i="3"/>
  <c r="I56" i="3"/>
  <c r="O56" i="3"/>
  <c r="I208" i="3"/>
  <c r="J208" i="3" s="1"/>
  <c r="O208" i="3"/>
  <c r="I188" i="3"/>
  <c r="J188" i="3" s="1"/>
  <c r="O188" i="3"/>
  <c r="I186" i="3"/>
  <c r="J186" i="3" s="1"/>
  <c r="O186" i="3"/>
  <c r="I1624" i="3"/>
  <c r="I80" i="3"/>
  <c r="J80" i="3" s="1"/>
  <c r="O80" i="3"/>
  <c r="I270" i="3"/>
  <c r="J270" i="3" s="1"/>
  <c r="O270" i="3"/>
  <c r="I379" i="3"/>
  <c r="J379" i="3" s="1"/>
  <c r="O379" i="3"/>
  <c r="I138" i="3"/>
  <c r="O138" i="3"/>
  <c r="I357" i="3"/>
  <c r="J357" i="3" s="1"/>
  <c r="O357" i="3"/>
  <c r="I18" i="3"/>
  <c r="J18" i="3" s="1"/>
  <c r="O18" i="3"/>
  <c r="I65" i="3"/>
  <c r="J65" i="3" s="1"/>
  <c r="O65" i="3"/>
  <c r="I105" i="3"/>
  <c r="I153" i="3"/>
  <c r="O153" i="3"/>
  <c r="I373" i="3"/>
  <c r="J373" i="3" s="1"/>
  <c r="O373" i="3"/>
  <c r="I214" i="3"/>
  <c r="J214" i="3" s="1"/>
  <c r="O214" i="3"/>
  <c r="I455" i="3"/>
  <c r="O455" i="3"/>
  <c r="I260" i="3"/>
  <c r="J260" i="3" s="1"/>
  <c r="O260" i="3"/>
  <c r="I480" i="3"/>
  <c r="J480" i="3" s="1"/>
  <c r="O480" i="3"/>
  <c r="I747" i="3"/>
  <c r="J747" i="3" s="1"/>
  <c r="O747" i="3" s="1"/>
  <c r="I354" i="3"/>
  <c r="O354" i="3"/>
  <c r="I144" i="3"/>
  <c r="J144" i="3" s="1"/>
  <c r="I961" i="3"/>
  <c r="J961" i="3" s="1"/>
  <c r="O961" i="3" s="1"/>
  <c r="I507" i="3"/>
  <c r="J507" i="3" s="1"/>
  <c r="O507" i="3" s="1"/>
  <c r="I997" i="3"/>
  <c r="I1612" i="3"/>
  <c r="J1612" i="3" s="1"/>
  <c r="O1612" i="3" s="1"/>
  <c r="I974" i="3"/>
  <c r="J974" i="3" s="1"/>
  <c r="O974" i="3"/>
  <c r="I1310" i="3"/>
  <c r="J1310" i="3" s="1"/>
  <c r="O1310" i="3" s="1"/>
  <c r="O413" i="3"/>
  <c r="I413" i="3"/>
  <c r="J413" i="3" s="1"/>
  <c r="I254" i="3"/>
  <c r="J254" i="3" s="1"/>
  <c r="O254" i="3"/>
  <c r="I272" i="3"/>
  <c r="J272" i="3" s="1"/>
  <c r="O272" i="3"/>
  <c r="I492" i="3"/>
  <c r="J492" i="3" s="1"/>
  <c r="O492" i="3" s="1"/>
  <c r="I597" i="3"/>
  <c r="I1180" i="3"/>
  <c r="J1180" i="3" s="1"/>
  <c r="O1180" i="3"/>
  <c r="I743" i="3"/>
  <c r="J743" i="3" s="1"/>
  <c r="O743" i="3"/>
  <c r="I633" i="3"/>
  <c r="J633" i="3" s="1"/>
  <c r="O633" i="3"/>
  <c r="I1526" i="3"/>
  <c r="I1149" i="3"/>
  <c r="J1149" i="3" s="1"/>
  <c r="O1149" i="3" s="1"/>
  <c r="O185" i="3"/>
  <c r="I185" i="3"/>
  <c r="J185" i="3" s="1"/>
  <c r="I152" i="3"/>
  <c r="J152" i="3" s="1"/>
  <c r="O152" i="3"/>
  <c r="I1212" i="3"/>
  <c r="I1342" i="3"/>
  <c r="J1342" i="3" s="1"/>
  <c r="K1342" i="3" s="1"/>
  <c r="I218" i="3"/>
  <c r="J218" i="3" s="1"/>
  <c r="O218" i="3"/>
  <c r="I1272" i="3"/>
  <c r="J1272" i="3" s="1"/>
  <c r="O1272" i="3" s="1"/>
  <c r="I725" i="3"/>
  <c r="I626" i="3"/>
  <c r="J626" i="3" s="1"/>
  <c r="K626" i="3" s="1"/>
  <c r="I62" i="3"/>
  <c r="J62" i="3" s="1"/>
  <c r="O62" i="3"/>
  <c r="O87" i="3"/>
  <c r="I87" i="3"/>
  <c r="J87" i="3" s="1"/>
  <c r="O332" i="3"/>
  <c r="I332" i="3"/>
  <c r="J332" i="3" s="1"/>
  <c r="O15" i="3"/>
  <c r="I15" i="3"/>
  <c r="J15" i="3" s="1"/>
  <c r="O353" i="3"/>
  <c r="I353" i="3"/>
  <c r="J353" i="3" s="1"/>
  <c r="O9" i="3"/>
  <c r="I9" i="3"/>
  <c r="J9" i="3" s="1"/>
  <c r="O262" i="3"/>
  <c r="I262" i="3"/>
  <c r="J262" i="3" s="1"/>
  <c r="O314" i="3"/>
  <c r="I314" i="3"/>
  <c r="J314" i="3" s="1"/>
  <c r="O271" i="3"/>
  <c r="I271" i="3"/>
  <c r="J271" i="3" s="1"/>
  <c r="O307" i="3"/>
  <c r="I307" i="3"/>
  <c r="J307" i="3" s="1"/>
  <c r="O326" i="3"/>
  <c r="I326" i="3"/>
  <c r="O359" i="3"/>
  <c r="I359" i="3"/>
  <c r="J359" i="3" s="1"/>
  <c r="O113" i="3"/>
  <c r="I113" i="3"/>
  <c r="J113" i="3" s="1"/>
  <c r="O151" i="3"/>
  <c r="I151" i="3"/>
  <c r="J151" i="3" s="1"/>
  <c r="O391" i="3"/>
  <c r="I391" i="3"/>
  <c r="J391" i="3" s="1"/>
  <c r="O183" i="3"/>
  <c r="I183" i="3"/>
  <c r="J183" i="3" s="1"/>
  <c r="O53" i="3"/>
  <c r="I53" i="3"/>
  <c r="J53" i="3" s="1"/>
  <c r="O206" i="3"/>
  <c r="I206" i="3"/>
  <c r="J206" i="3" s="1"/>
  <c r="O215" i="3"/>
  <c r="I215" i="3"/>
  <c r="J215" i="3" s="1"/>
  <c r="O468" i="3"/>
  <c r="I468" i="3"/>
  <c r="J468" i="3" s="1"/>
  <c r="O27" i="3"/>
  <c r="I27" i="3"/>
  <c r="J27" i="3" s="1"/>
  <c r="O293" i="3"/>
  <c r="I293" i="3"/>
  <c r="J293" i="3" s="1"/>
  <c r="O349" i="3"/>
  <c r="I349" i="3"/>
  <c r="J349" i="3" s="1"/>
  <c r="I1406" i="3"/>
  <c r="J1406" i="3" s="1"/>
  <c r="O1406" i="3" s="1"/>
  <c r="O453" i="3"/>
  <c r="I453" i="3"/>
  <c r="J453" i="3" s="1"/>
  <c r="I483" i="3"/>
  <c r="J483" i="3" s="1"/>
  <c r="O483" i="3" s="1"/>
  <c r="I196" i="3"/>
  <c r="J196" i="3" s="1"/>
  <c r="I411" i="3"/>
  <c r="J411" i="3" s="1"/>
  <c r="O411" i="3"/>
  <c r="I659" i="3"/>
  <c r="J659" i="3" s="1"/>
  <c r="O659" i="3" s="1"/>
  <c r="I130" i="3"/>
  <c r="J130" i="3" s="1"/>
  <c r="O130" i="3"/>
  <c r="I1069" i="3"/>
  <c r="O1069" i="3"/>
  <c r="I338" i="3"/>
  <c r="J338" i="3" s="1"/>
  <c r="I779" i="3"/>
  <c r="J779" i="3" s="1"/>
  <c r="O779" i="3"/>
  <c r="I1078" i="3"/>
  <c r="J1078" i="3" s="1"/>
  <c r="O1078" i="3" s="1"/>
  <c r="O161" i="3"/>
  <c r="I161" i="3"/>
  <c r="J161" i="3" s="1"/>
  <c r="O261" i="3"/>
  <c r="I261" i="3"/>
  <c r="J261" i="3" s="1"/>
  <c r="O156" i="3"/>
  <c r="I156" i="3"/>
  <c r="O467" i="3"/>
  <c r="I467" i="3"/>
  <c r="J467" i="3" s="1"/>
  <c r="O339" i="3"/>
  <c r="I339" i="3"/>
  <c r="J339" i="3" s="1"/>
  <c r="I247" i="3"/>
  <c r="J247" i="3" s="1"/>
  <c r="O81" i="3"/>
  <c r="I81" i="3"/>
  <c r="O335" i="3"/>
  <c r="I335" i="3"/>
  <c r="J335" i="3" s="1"/>
  <c r="O1110" i="3"/>
  <c r="I1110" i="3"/>
  <c r="J1110" i="3" s="1"/>
  <c r="O94" i="3"/>
  <c r="I94" i="3"/>
  <c r="J94" i="3" s="1"/>
  <c r="O325" i="3"/>
  <c r="I325" i="3"/>
  <c r="O76" i="3"/>
  <c r="I76" i="3"/>
  <c r="J76" i="3" s="1"/>
  <c r="I246" i="3"/>
  <c r="J246" i="3" s="1"/>
  <c r="O269" i="3"/>
  <c r="I269" i="3"/>
  <c r="J269" i="3" s="1"/>
  <c r="O297" i="3"/>
  <c r="I297" i="3"/>
  <c r="O265" i="3"/>
  <c r="I265" i="3"/>
  <c r="J265" i="3" s="1"/>
  <c r="I1588" i="3"/>
  <c r="J1588" i="3" s="1"/>
  <c r="O1588" i="3" s="1"/>
  <c r="I873" i="3"/>
  <c r="J873" i="3" s="1"/>
  <c r="O873" i="3" s="1"/>
  <c r="I287" i="3"/>
  <c r="J287" i="3" s="1"/>
  <c r="O287" i="3"/>
  <c r="I396" i="3"/>
  <c r="J396" i="3" s="1"/>
  <c r="I11" i="3"/>
  <c r="J11" i="3" s="1"/>
  <c r="O11" i="3"/>
  <c r="I403" i="3"/>
  <c r="J403" i="3" s="1"/>
  <c r="O403" i="3"/>
  <c r="I64" i="3"/>
  <c r="J64" i="3" s="1"/>
  <c r="O64" i="3"/>
  <c r="I1162" i="3"/>
  <c r="J1162" i="3" s="1"/>
  <c r="O1162" i="3"/>
  <c r="I75" i="3"/>
  <c r="J75" i="3" s="1"/>
  <c r="O75" i="3"/>
  <c r="I237" i="3"/>
  <c r="J237" i="3" s="1"/>
  <c r="O237" i="3"/>
  <c r="I569" i="3"/>
  <c r="J569" i="3" s="1"/>
  <c r="O569" i="3"/>
  <c r="I1552" i="3"/>
  <c r="J1552" i="3" s="1"/>
  <c r="O1552" i="3"/>
  <c r="I1313" i="3"/>
  <c r="J1313" i="3" s="1"/>
  <c r="O1313" i="3" s="1"/>
  <c r="I563" i="3"/>
  <c r="J563" i="3" s="1"/>
  <c r="O563" i="3" s="1"/>
  <c r="I938" i="3"/>
  <c r="J938" i="3" s="1"/>
  <c r="O938" i="3"/>
  <c r="I1634" i="3"/>
  <c r="J1634" i="3" s="1"/>
  <c r="O1634" i="3" s="1"/>
  <c r="O107" i="3"/>
  <c r="I107" i="3"/>
  <c r="J107" i="3" s="1"/>
  <c r="I421" i="3"/>
  <c r="J421" i="3" s="1"/>
  <c r="O421" i="3"/>
  <c r="I663" i="3"/>
  <c r="J663" i="3" s="1"/>
  <c r="O663" i="3"/>
  <c r="I1581" i="3"/>
  <c r="J1581" i="3" s="1"/>
  <c r="O1581" i="3" s="1"/>
  <c r="I1513" i="3"/>
  <c r="J1513" i="3" s="1"/>
  <c r="O1513" i="3" s="1"/>
  <c r="I433" i="3"/>
  <c r="O433" i="3"/>
  <c r="I734" i="3"/>
  <c r="J734" i="3" s="1"/>
  <c r="O734" i="3"/>
  <c r="I1683" i="3"/>
  <c r="J1683" i="3" s="1"/>
  <c r="O1683" i="3" s="1"/>
  <c r="I495" i="3"/>
  <c r="J495" i="3" s="1"/>
  <c r="O495" i="3" s="1"/>
  <c r="I1505" i="3"/>
  <c r="J1505" i="3" s="1"/>
  <c r="O248" i="3"/>
  <c r="I248" i="3"/>
  <c r="O57" i="3"/>
  <c r="I57" i="3"/>
  <c r="J57" i="3" s="1"/>
  <c r="I1569" i="3"/>
  <c r="J1569" i="3" s="1"/>
  <c r="K1569" i="3" s="1"/>
  <c r="I308" i="3"/>
  <c r="J308" i="3" s="1"/>
  <c r="O308" i="3"/>
  <c r="I384" i="3"/>
  <c r="J384" i="3" s="1"/>
  <c r="O384" i="3"/>
  <c r="I718" i="3"/>
  <c r="J718" i="3" s="1"/>
  <c r="O718" i="3" s="1"/>
  <c r="I321" i="3"/>
  <c r="J321" i="3" s="1"/>
  <c r="O321" i="3"/>
  <c r="I37" i="3"/>
  <c r="J37" i="3" s="1"/>
  <c r="O37" i="3"/>
  <c r="I117" i="3"/>
  <c r="J117" i="3" s="1"/>
  <c r="O117" i="3"/>
  <c r="I382" i="3"/>
  <c r="J382" i="3" s="1"/>
  <c r="O382" i="3"/>
  <c r="I39" i="3"/>
  <c r="J39" i="3" s="1"/>
  <c r="O39" i="3"/>
  <c r="I805" i="3"/>
  <c r="J805" i="3" s="1"/>
  <c r="O805" i="3" s="1"/>
  <c r="I988" i="3"/>
  <c r="J988" i="3" s="1"/>
  <c r="O988" i="3" s="1"/>
  <c r="I1450" i="3"/>
  <c r="J1450" i="3" s="1"/>
  <c r="O1450" i="3" s="1"/>
  <c r="O1191" i="3"/>
  <c r="I1191" i="3"/>
  <c r="J1191" i="3" s="1"/>
  <c r="I891" i="3"/>
  <c r="J891" i="3" s="1"/>
  <c r="O891" i="3" s="1"/>
  <c r="K891" i="3"/>
  <c r="I1492" i="3"/>
  <c r="J1492" i="3" s="1"/>
  <c r="O1492" i="3"/>
  <c r="I712" i="3"/>
  <c r="J712" i="3" s="1"/>
  <c r="O712" i="3"/>
  <c r="I573" i="3"/>
  <c r="J573" i="3" s="1"/>
  <c r="O573" i="3" s="1"/>
  <c r="I1566" i="3"/>
  <c r="J1566" i="3" s="1"/>
  <c r="O1566" i="3"/>
  <c r="I1682" i="3"/>
  <c r="I784" i="3"/>
  <c r="J784" i="3" s="1"/>
  <c r="O784" i="3" s="1"/>
  <c r="O439" i="3"/>
  <c r="I439" i="3"/>
  <c r="J439" i="3" s="1"/>
  <c r="O414" i="3"/>
  <c r="I414" i="3"/>
  <c r="J414" i="3" s="1"/>
  <c r="O219" i="3"/>
  <c r="I219" i="3"/>
  <c r="O224" i="3"/>
  <c r="I224" i="3"/>
  <c r="J224" i="3" s="1"/>
  <c r="O334" i="3"/>
  <c r="I334" i="3"/>
  <c r="J334" i="3" s="1"/>
  <c r="O177" i="3"/>
  <c r="I177" i="3"/>
  <c r="J177" i="3" s="1"/>
  <c r="O366" i="3"/>
  <c r="I366" i="3"/>
  <c r="I901" i="3"/>
  <c r="J901" i="3" s="1"/>
  <c r="O901" i="3" s="1"/>
  <c r="I892" i="3"/>
  <c r="J892" i="3" s="1"/>
  <c r="K892" i="3" s="1"/>
  <c r="O24" i="3"/>
  <c r="I24" i="3"/>
  <c r="J24" i="3" s="1"/>
  <c r="O201" i="3"/>
  <c r="I201" i="3"/>
  <c r="I491" i="3"/>
  <c r="J491" i="3" s="1"/>
  <c r="O491" i="3" s="1"/>
  <c r="O178" i="3"/>
  <c r="I178" i="3"/>
  <c r="J178" i="3" s="1"/>
  <c r="O134" i="3"/>
  <c r="I134" i="3"/>
  <c r="J134" i="3" s="1"/>
  <c r="O456" i="3"/>
  <c r="I456" i="3"/>
  <c r="O305" i="3"/>
  <c r="I305" i="3"/>
  <c r="J305" i="3" s="1"/>
  <c r="O193" i="3"/>
  <c r="I193" i="3"/>
  <c r="J193" i="3" s="1"/>
  <c r="O13" i="3"/>
  <c r="I13" i="3"/>
  <c r="J13" i="3" s="1"/>
  <c r="I1031" i="3"/>
  <c r="O608" i="3"/>
  <c r="I608" i="3"/>
  <c r="J608" i="3" s="1"/>
  <c r="O478" i="3"/>
  <c r="I478" i="3"/>
  <c r="J478" i="3" s="1"/>
  <c r="O143" i="3"/>
  <c r="I143" i="3"/>
  <c r="J143" i="3" s="1"/>
  <c r="O1206" i="3"/>
  <c r="I1206" i="3"/>
  <c r="O430" i="3"/>
  <c r="I430" i="3"/>
  <c r="J430" i="3" s="1"/>
  <c r="I854" i="3"/>
  <c r="J854" i="3" s="1"/>
  <c r="O854" i="3" s="1"/>
  <c r="O1493" i="3"/>
  <c r="I1493" i="3"/>
  <c r="J1493" i="3" s="1"/>
  <c r="O452" i="3"/>
  <c r="I452" i="3"/>
  <c r="O148" i="3"/>
  <c r="I148" i="3"/>
  <c r="J148" i="3" s="1"/>
  <c r="I416" i="3"/>
  <c r="J416" i="3" s="1"/>
  <c r="O68" i="3"/>
  <c r="I68" i="3"/>
  <c r="J68" i="3" s="1"/>
  <c r="O936" i="3"/>
  <c r="I936" i="3"/>
  <c r="O158" i="3"/>
  <c r="I158" i="3"/>
  <c r="J158" i="3" s="1"/>
  <c r="O400" i="3"/>
  <c r="I400" i="3"/>
  <c r="J400" i="3" s="1"/>
  <c r="I808" i="3"/>
  <c r="J808" i="3" s="1"/>
  <c r="O808" i="3" s="1"/>
  <c r="I1371" i="3"/>
  <c r="O363" i="3"/>
  <c r="I363" i="3"/>
  <c r="J363" i="3" s="1"/>
  <c r="O404" i="3"/>
  <c r="I404" i="3"/>
  <c r="J404" i="3" s="1"/>
  <c r="I1079" i="3"/>
  <c r="J1079" i="3" s="1"/>
  <c r="O1079" i="3" s="1"/>
  <c r="O136" i="3"/>
  <c r="I136" i="3"/>
  <c r="O355" i="3"/>
  <c r="I355" i="3"/>
  <c r="J355" i="3" s="1"/>
  <c r="O281" i="3"/>
  <c r="I281" i="3"/>
  <c r="J281" i="3" s="1"/>
  <c r="O1403" i="3"/>
  <c r="I1403" i="3"/>
  <c r="J1403" i="3" s="1"/>
  <c r="I593" i="3"/>
  <c r="I795" i="3"/>
  <c r="J795" i="3" s="1"/>
  <c r="O795" i="3" s="1"/>
  <c r="O231" i="3"/>
  <c r="I231" i="3"/>
  <c r="J231" i="3" s="1"/>
  <c r="O165" i="3"/>
  <c r="I165" i="3"/>
  <c r="J165" i="3" s="1"/>
  <c r="I720" i="3"/>
  <c r="I322" i="3"/>
  <c r="J322" i="3" s="1"/>
  <c r="O322" i="3"/>
  <c r="I1131" i="3"/>
  <c r="J1131" i="3" s="1"/>
  <c r="O1131" i="3" s="1"/>
  <c r="I1323" i="3"/>
  <c r="J1323" i="3" s="1"/>
  <c r="O1323" i="3" s="1"/>
  <c r="I1325" i="3"/>
  <c r="J1325" i="3" s="1"/>
  <c r="O1325" i="3" s="1"/>
  <c r="I1040" i="3"/>
  <c r="J1040" i="3" s="1"/>
  <c r="O1040" i="3" s="1"/>
  <c r="I661" i="3"/>
  <c r="J661" i="3" s="1"/>
  <c r="O661" i="3"/>
  <c r="I1263" i="3"/>
  <c r="J1263" i="3" s="1"/>
  <c r="O1263" i="3" s="1"/>
  <c r="I1135" i="3"/>
  <c r="I874" i="3"/>
  <c r="J874" i="3" s="1"/>
  <c r="O874" i="3"/>
  <c r="I274" i="3"/>
  <c r="J274" i="3" s="1"/>
  <c r="O274" i="3"/>
  <c r="I1287" i="3"/>
  <c r="J1287" i="3" s="1"/>
  <c r="O1287" i="3" s="1"/>
  <c r="I588" i="3"/>
  <c r="J588" i="3" s="1"/>
  <c r="O588" i="3" s="1"/>
  <c r="I807" i="3"/>
  <c r="J807" i="3" s="1"/>
  <c r="O807" i="3" s="1"/>
  <c r="I1666" i="3"/>
  <c r="J1666" i="3" s="1"/>
  <c r="O1666" i="3" s="1"/>
  <c r="I1405" i="3"/>
  <c r="J1405" i="3" s="1"/>
  <c r="O1405" i="3"/>
  <c r="I556" i="3"/>
  <c r="J556" i="3" s="1"/>
  <c r="O556" i="3" s="1"/>
  <c r="I706" i="3"/>
  <c r="J706" i="3" s="1"/>
  <c r="O706" i="3"/>
  <c r="I1059" i="3"/>
  <c r="J1059" i="3" s="1"/>
  <c r="O1059" i="3" s="1"/>
  <c r="I1695" i="3"/>
  <c r="J1695" i="3" s="1"/>
  <c r="O1695" i="3" s="1"/>
  <c r="I1225" i="3"/>
  <c r="J1225" i="3" s="1"/>
  <c r="O1225" i="3"/>
  <c r="I494" i="3"/>
  <c r="J494" i="3" s="1"/>
  <c r="O494" i="3" s="1"/>
  <c r="I995" i="3"/>
  <c r="J995" i="3" s="1"/>
  <c r="O995" i="3" s="1"/>
  <c r="I1170" i="3"/>
  <c r="J1170" i="3" s="1"/>
  <c r="O1170" i="3"/>
  <c r="I1098" i="3"/>
  <c r="J1098" i="3" s="1"/>
  <c r="O1098" i="3"/>
  <c r="I1395" i="3"/>
  <c r="J1395" i="3" s="1"/>
  <c r="O1395" i="3" s="1"/>
  <c r="I1595" i="3"/>
  <c r="J1595" i="3" s="1"/>
  <c r="O1595" i="3" s="1"/>
  <c r="I983" i="3"/>
  <c r="J983" i="3" s="1"/>
  <c r="O983" i="3" s="1"/>
  <c r="I533" i="3"/>
  <c r="J533" i="3" s="1"/>
  <c r="I1449" i="3"/>
  <c r="J1449" i="3" s="1"/>
  <c r="O1449" i="3" s="1"/>
  <c r="I773" i="3"/>
  <c r="J773" i="3" s="1"/>
  <c r="O773" i="3"/>
  <c r="I1633" i="3"/>
  <c r="J1633" i="3" s="1"/>
  <c r="O1633" i="3" s="1"/>
  <c r="I1589" i="3"/>
  <c r="I1304" i="3"/>
  <c r="J1304" i="3" s="1"/>
  <c r="O1304" i="3"/>
  <c r="I749" i="3"/>
  <c r="J749" i="3" s="1"/>
  <c r="O749" i="3" s="1"/>
  <c r="I1276" i="3"/>
  <c r="J1276" i="3" s="1"/>
  <c r="O1276" i="3" s="1"/>
  <c r="I54" i="3"/>
  <c r="J54" i="3" s="1"/>
  <c r="O54" i="3"/>
  <c r="I1622" i="3"/>
  <c r="O1622" i="3"/>
  <c r="I290" i="3"/>
  <c r="J290" i="3" s="1"/>
  <c r="O290" i="3"/>
  <c r="I676" i="3"/>
  <c r="J676" i="3" s="1"/>
  <c r="O676" i="3"/>
  <c r="I994" i="3"/>
  <c r="J994" i="3" s="1"/>
  <c r="O994" i="3" s="1"/>
  <c r="I23" i="3"/>
  <c r="J23" i="3" s="1"/>
  <c r="O23" i="3"/>
  <c r="I785" i="3"/>
  <c r="J785" i="3" s="1"/>
  <c r="O785" i="3" s="1"/>
  <c r="I814" i="3"/>
  <c r="J814" i="3" s="1"/>
  <c r="O814" i="3" s="1"/>
  <c r="I1481" i="3"/>
  <c r="O149" i="3"/>
  <c r="I149" i="3"/>
  <c r="J149" i="3" s="1"/>
  <c r="O477" i="3"/>
  <c r="I477" i="3"/>
  <c r="J477" i="3" s="1"/>
  <c r="I564" i="3"/>
  <c r="J564" i="3" s="1"/>
  <c r="O564" i="3" s="1"/>
  <c r="I1231" i="3"/>
  <c r="O343" i="3"/>
  <c r="I343" i="3"/>
  <c r="J343" i="3" s="1"/>
  <c r="O472" i="3"/>
  <c r="I472" i="3"/>
  <c r="J472" i="3" s="1"/>
  <c r="O102" i="3"/>
  <c r="I102" i="3"/>
  <c r="J102" i="3" s="1"/>
  <c r="O48" i="3"/>
  <c r="I48" i="3"/>
  <c r="O234" i="3"/>
  <c r="I234" i="3"/>
  <c r="J234" i="3" s="1"/>
  <c r="O385" i="3"/>
  <c r="I385" i="3"/>
  <c r="J385" i="3" s="1"/>
  <c r="O378" i="3"/>
  <c r="I378" i="3"/>
  <c r="J378" i="3" s="1"/>
  <c r="O145" i="3"/>
  <c r="I145" i="3"/>
  <c r="I925" i="3"/>
  <c r="J925" i="3" s="1"/>
  <c r="O925" i="3" s="1"/>
  <c r="O547" i="3"/>
  <c r="I547" i="3"/>
  <c r="J547" i="3" s="1"/>
  <c r="O199" i="3"/>
  <c r="I199" i="3"/>
  <c r="J199" i="3" s="1"/>
  <c r="O251" i="3"/>
  <c r="I251" i="3"/>
  <c r="I1166" i="3"/>
  <c r="J1166" i="3" s="1"/>
  <c r="O1166" i="3" s="1"/>
  <c r="O476" i="3"/>
  <c r="I476" i="3"/>
  <c r="J476" i="3" s="1"/>
  <c r="O45" i="3"/>
  <c r="I45" i="3"/>
  <c r="J45" i="3" s="1"/>
  <c r="O437" i="3"/>
  <c r="I437" i="3"/>
  <c r="O733" i="3"/>
  <c r="I733" i="3"/>
  <c r="J733" i="3" s="1"/>
  <c r="O172" i="3"/>
  <c r="I172" i="3"/>
  <c r="J172" i="3" s="1"/>
  <c r="O394" i="3"/>
  <c r="I394" i="3"/>
  <c r="J394" i="3" s="1"/>
  <c r="I1133" i="3"/>
  <c r="I611" i="3"/>
  <c r="J611" i="3" s="1"/>
  <c r="O611" i="3" s="1"/>
  <c r="O581" i="3"/>
  <c r="I581" i="3"/>
  <c r="J581" i="3" s="1"/>
  <c r="I949" i="3"/>
  <c r="J949" i="3" s="1"/>
  <c r="O949" i="3" s="1"/>
  <c r="O192" i="3"/>
  <c r="I192" i="3"/>
  <c r="O315" i="3"/>
  <c r="I315" i="3"/>
  <c r="J315" i="3" s="1"/>
  <c r="I1351" i="3"/>
  <c r="J1351" i="3" s="1"/>
  <c r="O1351" i="3" s="1"/>
  <c r="I503" i="3"/>
  <c r="J503" i="3" s="1"/>
  <c r="O503" i="3" s="1"/>
  <c r="I210" i="3"/>
  <c r="O1369" i="3"/>
  <c r="I1369" i="3"/>
  <c r="J1369" i="3" s="1"/>
  <c r="O41" i="3"/>
  <c r="I41" i="3"/>
  <c r="J41" i="3" s="1"/>
  <c r="O275" i="3"/>
  <c r="I275" i="3"/>
  <c r="J275" i="3" s="1"/>
  <c r="O1025" i="3"/>
  <c r="I1025" i="3"/>
  <c r="O40" i="3"/>
  <c r="I40" i="3"/>
  <c r="J40" i="3" s="1"/>
  <c r="O1457" i="3"/>
  <c r="I1457" i="3"/>
  <c r="K1457" i="3" s="1"/>
  <c r="I985" i="3"/>
  <c r="J985" i="3" s="1"/>
  <c r="O985" i="3" s="1"/>
  <c r="O70" i="3"/>
  <c r="I70" i="3"/>
  <c r="O124" i="3"/>
  <c r="I124" i="3"/>
  <c r="J124" i="3" s="1"/>
  <c r="I539" i="3"/>
  <c r="J539" i="3" s="1"/>
  <c r="O539" i="3" s="1"/>
  <c r="I519" i="3"/>
  <c r="J519" i="3" s="1"/>
  <c r="O519" i="3"/>
  <c r="I631" i="3"/>
  <c r="J631" i="3" s="1"/>
  <c r="O631" i="3" s="1"/>
  <c r="I935" i="3"/>
  <c r="J935" i="3" s="1"/>
  <c r="O935" i="3" s="1"/>
  <c r="I1690" i="3"/>
  <c r="J1690" i="3" s="1"/>
  <c r="O1690" i="3" s="1"/>
  <c r="I617" i="3"/>
  <c r="J617" i="3" s="1"/>
  <c r="O617" i="3"/>
  <c r="I1347" i="3"/>
  <c r="J1347" i="3" s="1"/>
  <c r="O1347" i="3" s="1"/>
  <c r="I1174" i="3"/>
  <c r="O1174" i="3"/>
  <c r="I292" i="3"/>
  <c r="J292" i="3" s="1"/>
  <c r="O292" i="3"/>
  <c r="I1123" i="3"/>
  <c r="J1123" i="3" s="1"/>
  <c r="O1123" i="3" s="1"/>
  <c r="I1230" i="3"/>
  <c r="J1230" i="3" s="1"/>
  <c r="O1230" i="3"/>
  <c r="I694" i="3"/>
  <c r="O694" i="3"/>
  <c r="I512" i="3"/>
  <c r="J512" i="3" s="1"/>
  <c r="O512" i="3"/>
  <c r="I820" i="3"/>
  <c r="J820" i="3" s="1"/>
  <c r="O820" i="3" s="1"/>
  <c r="I771" i="3"/>
  <c r="J771" i="3" s="1"/>
  <c r="O771" i="3" s="1"/>
  <c r="I845" i="3"/>
  <c r="J845" i="3" s="1"/>
  <c r="O845" i="3"/>
  <c r="I1462" i="3"/>
  <c r="J1462" i="3" s="1"/>
  <c r="O1462" i="3" s="1"/>
  <c r="I514" i="3"/>
  <c r="J514" i="3" s="1"/>
  <c r="O514" i="3"/>
  <c r="I958" i="3"/>
  <c r="J958" i="3" s="1"/>
  <c r="O958" i="3" s="1"/>
  <c r="O596" i="3"/>
  <c r="I596" i="3"/>
  <c r="J596" i="3" s="1"/>
  <c r="I1103" i="3"/>
  <c r="J1103" i="3" s="1"/>
  <c r="O1103" i="3" s="1"/>
  <c r="I376" i="3"/>
  <c r="J376" i="3" s="1"/>
  <c r="I1637" i="3"/>
  <c r="J1637" i="3" s="1"/>
  <c r="O1637" i="3" s="1"/>
  <c r="I587" i="3"/>
  <c r="J587" i="3" s="1"/>
  <c r="O587" i="3" s="1"/>
  <c r="I634" i="3"/>
  <c r="J634" i="3" s="1"/>
  <c r="O634" i="3"/>
  <c r="I742" i="3"/>
  <c r="J742" i="3" s="1"/>
  <c r="O742" i="3" s="1"/>
  <c r="I1282" i="3"/>
  <c r="J1282" i="3" s="1"/>
  <c r="O1282" i="3" s="1"/>
  <c r="I1439" i="3"/>
  <c r="J1439" i="3" s="1"/>
  <c r="O1439" i="3" s="1"/>
  <c r="I1409" i="3"/>
  <c r="J1409" i="3" s="1"/>
  <c r="O1409" i="3" s="1"/>
  <c r="I1431" i="3"/>
  <c r="J1431" i="3" s="1"/>
  <c r="O1431" i="3" s="1"/>
  <c r="I1407" i="3"/>
  <c r="J1407" i="3" s="1"/>
  <c r="O1407" i="3" s="1"/>
  <c r="O277" i="3"/>
  <c r="I277" i="3"/>
  <c r="J277" i="3" s="1"/>
  <c r="O328" i="3"/>
  <c r="I328" i="3"/>
  <c r="J328" i="3" s="1"/>
  <c r="I649" i="3"/>
  <c r="J649" i="3" s="1"/>
  <c r="O649" i="3" s="1"/>
  <c r="O191" i="3"/>
  <c r="I191" i="3"/>
  <c r="O189" i="3"/>
  <c r="I189" i="3"/>
  <c r="J189" i="3" s="1"/>
  <c r="I735" i="3"/>
  <c r="J735" i="3" s="1"/>
  <c r="O735" i="3" s="1"/>
  <c r="I283" i="3"/>
  <c r="J283" i="3" s="1"/>
  <c r="O273" i="3"/>
  <c r="I273" i="3"/>
  <c r="O91" i="3"/>
  <c r="I91" i="3"/>
  <c r="J91" i="3" s="1"/>
  <c r="O52" i="3"/>
  <c r="I52" i="3"/>
  <c r="J52" i="3" s="1"/>
  <c r="O155" i="3"/>
  <c r="I155" i="3"/>
  <c r="J155" i="3" s="1"/>
  <c r="O429" i="3"/>
  <c r="I429" i="3"/>
  <c r="O731" i="3"/>
  <c r="I731" i="3"/>
  <c r="J731" i="3" s="1"/>
  <c r="I1414" i="3"/>
  <c r="J1414" i="3" s="1"/>
  <c r="O1414" i="3" s="1"/>
  <c r="O408" i="3"/>
  <c r="I408" i="3"/>
  <c r="J408" i="3" s="1"/>
  <c r="O386" i="3"/>
  <c r="I386" i="3"/>
  <c r="I721" i="3"/>
  <c r="J721" i="3" s="1"/>
  <c r="O721" i="3" s="1"/>
  <c r="O82" i="3"/>
  <c r="I82" i="3"/>
  <c r="O289" i="3"/>
  <c r="I289" i="3"/>
  <c r="J289" i="3" s="1"/>
  <c r="O364" i="3"/>
  <c r="I364" i="3"/>
  <c r="O998" i="3"/>
  <c r="I998" i="3"/>
  <c r="J998" i="3" s="1"/>
  <c r="O78" i="3"/>
  <c r="I78" i="3"/>
  <c r="J78" i="3" s="1"/>
  <c r="O278" i="3"/>
  <c r="I278" i="3"/>
  <c r="J278" i="3" s="1"/>
  <c r="O296" i="3"/>
  <c r="I296" i="3"/>
  <c r="I579" i="3"/>
  <c r="J579" i="3" s="1"/>
  <c r="O579" i="3" s="1"/>
  <c r="I1283" i="3"/>
  <c r="J1283" i="3" s="1"/>
  <c r="K1283" i="3" s="1"/>
  <c r="O176" i="3"/>
  <c r="I176" i="3"/>
  <c r="J176" i="3" s="1"/>
  <c r="O140" i="3"/>
  <c r="I140" i="3"/>
  <c r="O259" i="3"/>
  <c r="I259" i="3"/>
  <c r="J259" i="3" s="1"/>
  <c r="I672" i="3"/>
  <c r="J672" i="3" s="1"/>
  <c r="O672" i="3" s="1"/>
  <c r="O757" i="3"/>
  <c r="I757" i="3"/>
  <c r="J757" i="3" s="1"/>
  <c r="O304" i="3"/>
  <c r="I304" i="3"/>
  <c r="I1489" i="3"/>
  <c r="J1489" i="3" s="1"/>
  <c r="O1489" i="3" s="1"/>
  <c r="O285" i="3"/>
  <c r="I285" i="3"/>
  <c r="J285" i="3" s="1"/>
  <c r="O1019" i="3"/>
  <c r="I1019" i="3"/>
  <c r="J1019" i="3" s="1"/>
  <c r="I1551" i="3"/>
  <c r="O121" i="3"/>
  <c r="I121" i="3"/>
  <c r="J121" i="3" s="1"/>
  <c r="I1247" i="3"/>
  <c r="J1247" i="3" s="1"/>
  <c r="O1247" i="3" s="1"/>
  <c r="O769" i="3"/>
  <c r="I769" i="3"/>
  <c r="J769" i="3" s="1"/>
  <c r="O375" i="3"/>
  <c r="I375" i="3"/>
  <c r="O221" i="3"/>
  <c r="I221" i="3"/>
  <c r="J221" i="3" s="1"/>
  <c r="I923" i="3"/>
  <c r="J923" i="3" s="1"/>
  <c r="O923" i="3" s="1"/>
  <c r="I664" i="3"/>
  <c r="J664" i="3" s="1"/>
  <c r="O664" i="3" s="1"/>
  <c r="I790" i="3"/>
  <c r="J790" i="3" s="1"/>
  <c r="O790" i="3" s="1"/>
  <c r="I777" i="3"/>
  <c r="J777" i="3" s="1"/>
  <c r="O777" i="3" s="1"/>
  <c r="I1574" i="3"/>
  <c r="J1574" i="3" s="1"/>
  <c r="O1574" i="3" s="1"/>
  <c r="I591" i="3"/>
  <c r="J591" i="3" s="1"/>
  <c r="O591" i="3" s="1"/>
  <c r="I614" i="3"/>
  <c r="J614" i="3" s="1"/>
  <c r="O614" i="3"/>
  <c r="I1355" i="3"/>
  <c r="I1455" i="3"/>
  <c r="J1455" i="3" s="1"/>
  <c r="O1455" i="3" s="1"/>
  <c r="I1542" i="3"/>
  <c r="J1542" i="3" s="1"/>
  <c r="O1542" i="3"/>
  <c r="I1593" i="3"/>
  <c r="J1593" i="3" s="1"/>
  <c r="O1593" i="3" s="1"/>
  <c r="O238" i="3"/>
  <c r="I238" i="3"/>
  <c r="J238" i="3" s="1"/>
  <c r="I890" i="3"/>
  <c r="O600" i="3"/>
  <c r="I600" i="3"/>
  <c r="J600" i="3" s="1"/>
  <c r="I1036" i="3"/>
  <c r="I1375" i="3"/>
  <c r="J1375" i="3" s="1"/>
  <c r="O1375" i="3" s="1"/>
  <c r="O1146" i="3"/>
  <c r="I1146" i="3"/>
  <c r="J1146" i="3" s="1"/>
  <c r="I1041" i="3"/>
  <c r="J1041" i="3" s="1"/>
  <c r="O1041" i="3" s="1"/>
  <c r="I1517" i="3"/>
  <c r="I1426" i="3"/>
  <c r="J1426" i="3" s="1"/>
  <c r="O1426" i="3" s="1"/>
  <c r="O497" i="3"/>
  <c r="I497" i="3"/>
  <c r="J497" i="3" s="1"/>
  <c r="I1021" i="3"/>
  <c r="J1021" i="3" s="1"/>
  <c r="O1021" i="3" s="1"/>
  <c r="O1539" i="3"/>
  <c r="I1539" i="3"/>
  <c r="I1091" i="3"/>
  <c r="J1091" i="3" s="1"/>
  <c r="O1091" i="3" s="1"/>
  <c r="I1697" i="3"/>
  <c r="J1697" i="3" s="1"/>
  <c r="O1697" i="3" s="1"/>
  <c r="I1292" i="3"/>
  <c r="J1292" i="3" s="1"/>
  <c r="O1292" i="3" s="1"/>
  <c r="O996" i="3"/>
  <c r="I996" i="3"/>
  <c r="O485" i="3"/>
  <c r="I485" i="3"/>
  <c r="J485" i="3" s="1"/>
  <c r="I656" i="3"/>
  <c r="I568" i="3"/>
  <c r="J568" i="3" s="1"/>
  <c r="O568" i="3" s="1"/>
  <c r="I1447" i="3"/>
  <c r="I1510" i="3"/>
  <c r="J1510" i="3" s="1"/>
  <c r="O1510" i="3" s="1"/>
  <c r="O941" i="3"/>
  <c r="I941" i="3"/>
  <c r="J941" i="3" s="1"/>
  <c r="I1580" i="3"/>
  <c r="J1580" i="3" s="1"/>
  <c r="O1580" i="3" s="1"/>
  <c r="I673" i="3"/>
  <c r="J673" i="3" s="1"/>
  <c r="O673" i="3" s="1"/>
  <c r="I527" i="3"/>
  <c r="J527" i="3" s="1"/>
  <c r="O527" i="3" s="1"/>
  <c r="I738" i="3"/>
  <c r="I1264" i="3"/>
  <c r="J1264" i="3" s="1"/>
  <c r="O1264" i="3" s="1"/>
  <c r="I1565" i="3"/>
  <c r="J1565" i="3" s="1"/>
  <c r="O1565" i="3"/>
  <c r="I1155" i="3"/>
  <c r="J1155" i="3" s="1"/>
  <c r="O1155" i="3" s="1"/>
  <c r="I843" i="3"/>
  <c r="J843" i="3" s="1"/>
  <c r="O843" i="3"/>
  <c r="I1649" i="3"/>
  <c r="O1649" i="3"/>
  <c r="I1324" i="3"/>
  <c r="J1324" i="3" s="1"/>
  <c r="O1324" i="3" s="1"/>
  <c r="O1052" i="3"/>
  <c r="I1052" i="3"/>
  <c r="J1052" i="3" s="1"/>
  <c r="I1456" i="3"/>
  <c r="J1456" i="3" s="1"/>
  <c r="O1456" i="3"/>
  <c r="I590" i="3"/>
  <c r="J590" i="3" s="1"/>
  <c r="O590" i="3" s="1"/>
  <c r="O1273" i="3"/>
  <c r="I1273" i="3"/>
  <c r="I1086" i="3"/>
  <c r="J1086" i="3" s="1"/>
  <c r="O1086" i="3"/>
  <c r="I960" i="3"/>
  <c r="J960" i="3" s="1"/>
  <c r="O960" i="3"/>
  <c r="I800" i="3"/>
  <c r="J800" i="3" s="1"/>
  <c r="O800" i="3" s="1"/>
  <c r="I1009" i="3"/>
  <c r="I496" i="3"/>
  <c r="J496" i="3" s="1"/>
  <c r="O496" i="3" s="1"/>
  <c r="I679" i="3"/>
  <c r="J679" i="3" s="1"/>
  <c r="O679" i="3" s="1"/>
  <c r="I1334" i="3"/>
  <c r="J1334" i="3" s="1"/>
  <c r="O1334" i="3" s="1"/>
  <c r="I1520" i="3"/>
  <c r="J1520" i="3" s="1"/>
  <c r="O1520" i="3" s="1"/>
  <c r="I1468" i="3"/>
  <c r="J1468" i="3" s="1"/>
  <c r="O1468" i="3"/>
  <c r="I1616" i="3"/>
  <c r="J1616" i="3" s="1"/>
  <c r="O1616" i="3" s="1"/>
  <c r="I1271" i="3"/>
  <c r="J1271" i="3" s="1"/>
  <c r="O1271" i="3" s="1"/>
  <c r="I754" i="3"/>
  <c r="O872" i="3"/>
  <c r="I872" i="3"/>
  <c r="J872" i="3" s="1"/>
  <c r="I736" i="3"/>
  <c r="J736" i="3" s="1"/>
  <c r="O736" i="3" s="1"/>
  <c r="I971" i="3"/>
  <c r="J971" i="3" s="1"/>
  <c r="K971" i="3" s="1"/>
  <c r="I542" i="3"/>
  <c r="O98" i="3"/>
  <c r="I98" i="3"/>
  <c r="J98" i="3" s="1"/>
  <c r="I714" i="3"/>
  <c r="J714" i="3" s="1"/>
  <c r="O714" i="3" s="1"/>
  <c r="I1055" i="3"/>
  <c r="J1055" i="3" s="1"/>
  <c r="O1055" i="3" s="1"/>
  <c r="I479" i="3"/>
  <c r="O707" i="3"/>
  <c r="I707" i="3"/>
  <c r="J707" i="3" s="1"/>
  <c r="O848" i="3"/>
  <c r="I848" i="3"/>
  <c r="J848" i="3" s="1"/>
  <c r="O301" i="3"/>
  <c r="I301" i="3"/>
  <c r="J301" i="3" s="1"/>
  <c r="O67" i="3"/>
  <c r="I67" i="3"/>
  <c r="I756" i="3"/>
  <c r="J756" i="3" s="1"/>
  <c r="O756" i="3" s="1"/>
  <c r="I1543" i="3"/>
  <c r="I792" i="3"/>
  <c r="J792" i="3" s="1"/>
  <c r="O792" i="3" s="1"/>
  <c r="O225" i="3"/>
  <c r="I225" i="3"/>
  <c r="O59" i="3"/>
  <c r="I59" i="3"/>
  <c r="J59" i="3" s="1"/>
  <c r="I875" i="3"/>
  <c r="J875" i="3" s="1"/>
  <c r="O875" i="3" s="1"/>
  <c r="O904" i="3"/>
  <c r="I904" i="3"/>
  <c r="J904" i="3" s="1"/>
  <c r="I1441" i="3"/>
  <c r="I1491" i="3"/>
  <c r="J1491" i="3" s="1"/>
  <c r="O1491" i="3" s="1"/>
  <c r="I1673" i="3"/>
  <c r="J1673" i="3" s="1"/>
  <c r="O1673" i="3" s="1"/>
  <c r="I957" i="3"/>
  <c r="J957" i="3" s="1"/>
  <c r="O957" i="3" s="1"/>
  <c r="I1475" i="3"/>
  <c r="I990" i="3"/>
  <c r="J990" i="3" s="1"/>
  <c r="O990" i="3" s="1"/>
  <c r="O1381" i="3"/>
  <c r="I1381" i="3"/>
  <c r="J1381" i="3" s="1"/>
  <c r="I604" i="3"/>
  <c r="J604" i="3" s="1"/>
  <c r="O604" i="3" s="1"/>
  <c r="I1196" i="3"/>
  <c r="O598" i="3"/>
  <c r="I598" i="3"/>
  <c r="J598" i="3" s="1"/>
  <c r="I841" i="3"/>
  <c r="J841" i="3" s="1"/>
  <c r="O841" i="3" s="1"/>
  <c r="O336" i="3"/>
  <c r="I336" i="3"/>
  <c r="J336" i="3" s="1"/>
  <c r="I653" i="3"/>
  <c r="O610" i="3"/>
  <c r="I610" i="3"/>
  <c r="J610" i="3" s="1"/>
  <c r="O893" i="3"/>
  <c r="I893" i="3"/>
  <c r="I629" i="3"/>
  <c r="J629" i="3" s="1"/>
  <c r="O629" i="3" s="1"/>
  <c r="I1568" i="3"/>
  <c r="O517" i="3"/>
  <c r="I517" i="3"/>
  <c r="J517" i="3" s="1"/>
  <c r="I1631" i="3"/>
  <c r="J1631" i="3" s="1"/>
  <c r="O1631" i="3"/>
  <c r="I770" i="3"/>
  <c r="J770" i="3" s="1"/>
  <c r="O770" i="3" s="1"/>
  <c r="I1081" i="3"/>
  <c r="J1081" i="3" s="1"/>
  <c r="O1081" i="3" s="1"/>
  <c r="I623" i="3"/>
  <c r="J623" i="3" s="1"/>
  <c r="O623" i="3" s="1"/>
  <c r="I1533" i="3"/>
  <c r="J1533" i="3" s="1"/>
  <c r="O1533" i="3" s="1"/>
  <c r="I580" i="3"/>
  <c r="J580" i="3" s="1"/>
  <c r="O580" i="3" s="1"/>
  <c r="I1691" i="3"/>
  <c r="J1691" i="3" s="1"/>
  <c r="O1691" i="3"/>
  <c r="I1192" i="3"/>
  <c r="J1192" i="3" s="1"/>
  <c r="O1192" i="3" s="1"/>
  <c r="I815" i="3"/>
  <c r="J815" i="3" s="1"/>
  <c r="O815" i="3" s="1"/>
  <c r="I1307" i="3"/>
  <c r="O1307" i="3"/>
  <c r="I866" i="3"/>
  <c r="J866" i="3" s="1"/>
  <c r="O866" i="3" s="1"/>
  <c r="I1012" i="3"/>
  <c r="J1012" i="3" s="1"/>
  <c r="O1012" i="3" s="1"/>
  <c r="I438" i="3"/>
  <c r="J438" i="3" s="1"/>
  <c r="O438" i="3"/>
  <c r="I889" i="3"/>
  <c r="J889" i="3" s="1"/>
  <c r="O889" i="3"/>
  <c r="I35" i="3"/>
  <c r="J35" i="3" s="1"/>
  <c r="O35" i="3"/>
  <c r="I372" i="3"/>
  <c r="J372" i="3" s="1"/>
  <c r="O372" i="3"/>
  <c r="I863" i="3"/>
  <c r="J863" i="3" s="1"/>
  <c r="O863" i="3" s="1"/>
  <c r="I1531" i="3"/>
  <c r="J1531" i="3" s="1"/>
  <c r="O1531" i="3" s="1"/>
  <c r="I574" i="3"/>
  <c r="J574" i="3" s="1"/>
  <c r="O574" i="3"/>
  <c r="I498" i="3"/>
  <c r="J498" i="3" s="1"/>
  <c r="O498" i="3" s="1"/>
  <c r="I1080" i="3"/>
  <c r="J1080" i="3" s="1"/>
  <c r="O1080" i="3"/>
  <c r="I828" i="3"/>
  <c r="J828" i="3" s="1"/>
  <c r="O828" i="3" s="1"/>
  <c r="I1546" i="3"/>
  <c r="J1546" i="3" s="1"/>
  <c r="O1546" i="3" s="1"/>
  <c r="I954" i="3"/>
  <c r="J954" i="3" s="1"/>
  <c r="O954" i="3" s="1"/>
  <c r="I868" i="3"/>
  <c r="J868" i="3" s="1"/>
  <c r="O868" i="3" s="1"/>
  <c r="I1570" i="3"/>
  <c r="J1570" i="3" s="1"/>
  <c r="O1570" i="3" s="1"/>
  <c r="I654" i="3"/>
  <c r="J654" i="3" s="1"/>
  <c r="O654" i="3" s="1"/>
  <c r="I829" i="3"/>
  <c r="J829" i="3" s="1"/>
  <c r="O829" i="3" s="1"/>
  <c r="I1140" i="3"/>
  <c r="O1140" i="3"/>
  <c r="I583" i="3"/>
  <c r="J583" i="3" s="1"/>
  <c r="O583" i="3"/>
  <c r="I180" i="3"/>
  <c r="I511" i="3"/>
  <c r="I360" i="3"/>
  <c r="J360" i="3" s="1"/>
  <c r="O319" i="3"/>
  <c r="I319" i="3"/>
  <c r="J319" i="3" s="1"/>
  <c r="O1321" i="3"/>
  <c r="I1321" i="3"/>
  <c r="O466" i="3"/>
  <c r="I466" i="3"/>
  <c r="O257" i="3"/>
  <c r="I257" i="3"/>
  <c r="J257" i="3" s="1"/>
  <c r="I709" i="3"/>
  <c r="J709" i="3" s="1"/>
  <c r="O709" i="3" s="1"/>
  <c r="O1379" i="3"/>
  <c r="I1379" i="3"/>
  <c r="J1379" i="3" s="1"/>
  <c r="O986" i="3"/>
  <c r="I986" i="3"/>
  <c r="O905" i="3"/>
  <c r="I905" i="3"/>
  <c r="J905" i="3" s="1"/>
  <c r="O103" i="3"/>
  <c r="I103" i="3"/>
  <c r="J103" i="3" s="1"/>
  <c r="O410" i="3"/>
  <c r="I410" i="3"/>
  <c r="J410" i="3" s="1"/>
  <c r="O867" i="3"/>
  <c r="I867" i="3"/>
  <c r="I1137" i="3"/>
  <c r="J1137" i="3" s="1"/>
  <c r="O1137" i="3" s="1"/>
  <c r="O194" i="3"/>
  <c r="I194" i="3"/>
  <c r="J194" i="3" s="1"/>
  <c r="O899" i="3"/>
  <c r="I899" i="3"/>
  <c r="I1317" i="3"/>
  <c r="O1126" i="3"/>
  <c r="I1126" i="3"/>
  <c r="J1126" i="3" s="1"/>
  <c r="O1150" i="3"/>
  <c r="I1150" i="3"/>
  <c r="J1150" i="3" s="1"/>
  <c r="I850" i="3"/>
  <c r="J850" i="3" s="1"/>
  <c r="O850" i="3" s="1"/>
  <c r="I1017" i="3"/>
  <c r="O1444" i="3"/>
  <c r="I1444" i="3"/>
  <c r="J1444" i="3" s="1"/>
  <c r="I951" i="3"/>
  <c r="J951" i="3" s="1"/>
  <c r="O951" i="3" s="1"/>
  <c r="O984" i="3"/>
  <c r="I984" i="3"/>
  <c r="J984" i="3" s="1"/>
  <c r="I1514" i="3"/>
  <c r="O830" i="3"/>
  <c r="I830" i="3"/>
  <c r="J830" i="3" s="1"/>
  <c r="I818" i="3"/>
  <c r="I1107" i="3"/>
  <c r="J1107" i="3" s="1"/>
  <c r="O1107" i="3" s="1"/>
  <c r="I1251" i="3"/>
  <c r="J1251" i="3" s="1"/>
  <c r="O1251" i="3" s="1"/>
  <c r="O755" i="3"/>
  <c r="I755" i="3"/>
  <c r="J755" i="3" s="1"/>
  <c r="I1060" i="3"/>
  <c r="J1060" i="3" s="1"/>
  <c r="O1060" i="3" s="1"/>
  <c r="O44" i="3"/>
  <c r="I44" i="3"/>
  <c r="O578" i="3"/>
  <c r="I578" i="3"/>
  <c r="J578" i="3" s="1"/>
  <c r="I1058" i="3"/>
  <c r="J1058" i="3" s="1"/>
  <c r="O1058" i="3" s="1"/>
  <c r="I1378" i="3"/>
  <c r="J1378" i="3" s="1"/>
  <c r="O1378" i="3" s="1"/>
  <c r="I624" i="3"/>
  <c r="I670" i="3"/>
  <c r="J670" i="3" s="1"/>
  <c r="O670" i="3"/>
  <c r="I1108" i="3"/>
  <c r="J1108" i="3" s="1"/>
  <c r="O1108" i="3"/>
  <c r="O804" i="3"/>
  <c r="I804" i="3"/>
  <c r="J804" i="3" s="1"/>
  <c r="I1048" i="3"/>
  <c r="J1048" i="3" s="1"/>
  <c r="O1048" i="3" s="1"/>
  <c r="I531" i="3"/>
  <c r="J531" i="3" s="1"/>
  <c r="O531" i="3"/>
  <c r="I561" i="3"/>
  <c r="J561" i="3" s="1"/>
  <c r="O561" i="3" s="1"/>
  <c r="I1579" i="3"/>
  <c r="I1430" i="3"/>
  <c r="J1430" i="3" s="1"/>
  <c r="O1430" i="3" s="1"/>
  <c r="I752" i="3"/>
  <c r="J752" i="3" s="1"/>
  <c r="O752" i="3"/>
  <c r="I1018" i="3"/>
  <c r="J1018" i="3" s="1"/>
  <c r="O1018" i="3" s="1"/>
  <c r="I1605" i="3"/>
  <c r="J1605" i="3" s="1"/>
  <c r="O1605" i="3" s="1"/>
  <c r="I1125" i="3"/>
  <c r="I1535" i="3"/>
  <c r="J1535" i="3" s="1"/>
  <c r="O1535" i="3" s="1"/>
  <c r="I426" i="3"/>
  <c r="J426" i="3" s="1"/>
  <c r="O426" i="3"/>
  <c r="I989" i="3"/>
  <c r="J989" i="3" s="1"/>
  <c r="O989" i="3"/>
  <c r="I392" i="3"/>
  <c r="J392" i="3" s="1"/>
  <c r="O392" i="3"/>
  <c r="I250" i="3"/>
  <c r="O250" i="3"/>
  <c r="I1120" i="3"/>
  <c r="J1120" i="3" s="1"/>
  <c r="O1120" i="3"/>
  <c r="I528" i="3"/>
  <c r="J528" i="3" s="1"/>
  <c r="O528" i="3"/>
  <c r="I1523" i="3"/>
  <c r="J1523" i="3" s="1"/>
  <c r="O1523" i="3" s="1"/>
  <c r="I1111" i="3"/>
  <c r="J1111" i="3" s="1"/>
  <c r="O1111" i="3"/>
  <c r="I1213" i="3"/>
  <c r="J1213" i="3" s="1"/>
  <c r="O1213" i="3"/>
  <c r="I965" i="3"/>
  <c r="O965" i="3"/>
  <c r="I1168" i="3"/>
  <c r="J1168" i="3" s="1"/>
  <c r="O1168" i="3"/>
  <c r="I1484" i="3"/>
  <c r="J1484" i="3" s="1"/>
  <c r="O1484" i="3" s="1"/>
  <c r="I1676" i="3"/>
  <c r="J1676" i="3" s="1"/>
  <c r="O1676" i="3" s="1"/>
  <c r="I582" i="3"/>
  <c r="I944" i="3"/>
  <c r="I783" i="3"/>
  <c r="J783" i="3" s="1"/>
  <c r="O783" i="3" s="1"/>
  <c r="I687" i="3"/>
  <c r="J687" i="3" s="1"/>
  <c r="O687" i="3"/>
  <c r="I1388" i="3"/>
  <c r="J1388" i="3" s="1"/>
  <c r="O1388" i="3"/>
  <c r="I1148" i="3"/>
  <c r="I947" i="3"/>
  <c r="J947" i="3" s="1"/>
  <c r="O947" i="3" s="1"/>
  <c r="I1653" i="3"/>
  <c r="J1653" i="3" s="1"/>
  <c r="O1653" i="3"/>
  <c r="I930" i="3"/>
  <c r="J930" i="3" s="1"/>
  <c r="O930" i="3" s="1"/>
  <c r="I879" i="3"/>
  <c r="J879" i="3" s="1"/>
  <c r="O879" i="3"/>
  <c r="I745" i="3"/>
  <c r="J745" i="3" s="1"/>
  <c r="O745" i="3"/>
  <c r="I705" i="3"/>
  <c r="J705" i="3" s="1"/>
  <c r="O705" i="3" s="1"/>
  <c r="O383" i="3"/>
  <c r="I383" i="3"/>
  <c r="J383" i="3" s="1"/>
  <c r="O29" i="3"/>
  <c r="I29" i="3"/>
  <c r="O450" i="3"/>
  <c r="I450" i="3"/>
  <c r="J450" i="3" s="1"/>
  <c r="O239" i="3"/>
  <c r="I239" i="3"/>
  <c r="J239" i="3" s="1"/>
  <c r="I937" i="3"/>
  <c r="J937" i="3" s="1"/>
  <c r="O937" i="3" s="1"/>
  <c r="O31" i="3"/>
  <c r="I31" i="3"/>
  <c r="O100" i="3"/>
  <c r="I100" i="3"/>
  <c r="J100" i="3" s="1"/>
  <c r="I1613" i="3"/>
  <c r="J1613" i="3" s="1"/>
  <c r="O1613" i="3" s="1"/>
  <c r="I1199" i="3"/>
  <c r="J1199" i="3" s="1"/>
  <c r="O1199" i="3" s="1"/>
  <c r="O562" i="3"/>
  <c r="I562" i="3"/>
  <c r="O1189" i="3"/>
  <c r="I1189" i="3"/>
  <c r="J1189" i="3" s="1"/>
  <c r="O125" i="3"/>
  <c r="I125" i="3"/>
  <c r="I1262" i="3"/>
  <c r="J1262" i="3" s="1"/>
  <c r="O1262" i="3" s="1"/>
  <c r="I1601" i="3"/>
  <c r="I1361" i="3"/>
  <c r="J1361" i="3" s="1"/>
  <c r="O1361" i="3" s="1"/>
  <c r="I772" i="3"/>
  <c r="J772" i="3" s="1"/>
  <c r="O772" i="3" s="1"/>
  <c r="I934" i="3"/>
  <c r="J934" i="3" s="1"/>
  <c r="O934" i="3" s="1"/>
  <c r="O1548" i="3"/>
  <c r="I1548" i="3"/>
  <c r="O791" i="3"/>
  <c r="I791" i="3"/>
  <c r="J791" i="3" s="1"/>
  <c r="I1165" i="3"/>
  <c r="O625" i="3"/>
  <c r="I625" i="3"/>
  <c r="J625" i="3" s="1"/>
  <c r="I917" i="3"/>
  <c r="I1507" i="3"/>
  <c r="J1507" i="3" s="1"/>
  <c r="O1507" i="3" s="1"/>
  <c r="I1636" i="3"/>
  <c r="J1636" i="3" s="1"/>
  <c r="O1636" i="3" s="1"/>
  <c r="O1463" i="3"/>
  <c r="I1463" i="3"/>
  <c r="J1463" i="3" s="1"/>
  <c r="I940" i="3"/>
  <c r="O1433" i="3"/>
  <c r="I1433" i="3"/>
  <c r="J1433" i="3" s="1"/>
  <c r="I554" i="3"/>
  <c r="J554" i="3" s="1"/>
  <c r="O554" i="3" s="1"/>
  <c r="I1487" i="3"/>
  <c r="J1487" i="3" s="1"/>
  <c r="O1487" i="3" s="1"/>
  <c r="I1190" i="3"/>
  <c r="O96" i="3"/>
  <c r="I96" i="3"/>
  <c r="J96" i="3" s="1"/>
  <c r="O700" i="3"/>
  <c r="I700" i="3"/>
  <c r="J700" i="3" s="1"/>
  <c r="O1421" i="3"/>
  <c r="I1421" i="3"/>
  <c r="J1421" i="3" s="1"/>
  <c r="I812" i="3"/>
  <c r="O929" i="3"/>
  <c r="I929" i="3"/>
  <c r="J929" i="3" s="1"/>
  <c r="I1216" i="3"/>
  <c r="I683" i="3"/>
  <c r="J683" i="3" s="1"/>
  <c r="O683" i="3"/>
  <c r="I1501" i="3"/>
  <c r="J1501" i="3" s="1"/>
  <c r="O1501" i="3" s="1"/>
  <c r="I883" i="3"/>
  <c r="J883" i="3" s="1"/>
  <c r="O883" i="3"/>
  <c r="I1693" i="3"/>
  <c r="J1693" i="3" s="1"/>
  <c r="O1693" i="3" s="1"/>
  <c r="I686" i="3"/>
  <c r="J686" i="3" s="1"/>
  <c r="O686" i="3" s="1"/>
  <c r="O565" i="3"/>
  <c r="I565" i="3"/>
  <c r="I1620" i="3"/>
  <c r="J1620" i="3" s="1"/>
  <c r="O1620" i="3" s="1"/>
  <c r="I697" i="3"/>
  <c r="J697" i="3" s="1"/>
  <c r="O697" i="3" s="1"/>
  <c r="I592" i="3"/>
  <c r="J592" i="3" s="1"/>
  <c r="O592" i="3" s="1"/>
  <c r="I1034" i="3"/>
  <c r="I1274" i="3"/>
  <c r="J1274" i="3" s="1"/>
  <c r="O1274" i="3" s="1"/>
  <c r="O641" i="3"/>
  <c r="I641" i="3"/>
  <c r="O417" i="3"/>
  <c r="I417" i="3"/>
  <c r="J417" i="3" s="1"/>
  <c r="O529" i="3"/>
  <c r="I529" i="3"/>
  <c r="O370" i="3"/>
  <c r="I370" i="3"/>
  <c r="J370" i="3" s="1"/>
  <c r="O88" i="3"/>
  <c r="I88" i="3"/>
  <c r="J88" i="3" s="1"/>
  <c r="O1393" i="3"/>
  <c r="I1393" i="3"/>
  <c r="J1393" i="3" s="1"/>
  <c r="I1541" i="3"/>
  <c r="I1291" i="3"/>
  <c r="J1291" i="3" s="1"/>
  <c r="O1291" i="3" s="1"/>
  <c r="O1218" i="3"/>
  <c r="I1218" i="3"/>
  <c r="J1218" i="3" s="1"/>
  <c r="O692" i="3"/>
  <c r="I692" i="3"/>
  <c r="J692" i="3" s="1"/>
  <c r="I750" i="3"/>
  <c r="O1340" i="3"/>
  <c r="I1340" i="3"/>
  <c r="J1340" i="3" s="1"/>
  <c r="I1486" i="3"/>
  <c r="J1486" i="3" s="1"/>
  <c r="O1486" i="3" s="1"/>
  <c r="I1522" i="3"/>
  <c r="J1522" i="3" s="1"/>
  <c r="O1522" i="3" s="1"/>
  <c r="I1336" i="3"/>
  <c r="J1336" i="3" s="1"/>
  <c r="O1336" i="3"/>
  <c r="I1555" i="3"/>
  <c r="J1555" i="3" s="1"/>
  <c r="K1555" i="3" s="1"/>
  <c r="I1085" i="3"/>
  <c r="J1085" i="3" s="1"/>
  <c r="O1085" i="3"/>
  <c r="I1082" i="3"/>
  <c r="J1082" i="3" s="1"/>
  <c r="O1082" i="3"/>
  <c r="I1402" i="3"/>
  <c r="I515" i="3"/>
  <c r="J515" i="3" s="1"/>
  <c r="O515" i="3" s="1"/>
  <c r="I1385" i="3"/>
  <c r="J1385" i="3" s="1"/>
  <c r="O1385" i="3" s="1"/>
  <c r="I778" i="3"/>
  <c r="I1222" i="3"/>
  <c r="J1222" i="3" s="1"/>
  <c r="O1222" i="3" s="1"/>
  <c r="I1198" i="3"/>
  <c r="J1198" i="3" s="1"/>
  <c r="O1198" i="3" s="1"/>
  <c r="I1344" i="3"/>
  <c r="J1344" i="3" s="1"/>
  <c r="O1344" i="3"/>
  <c r="I846" i="3"/>
  <c r="J846" i="3" s="1"/>
  <c r="O846" i="3" s="1"/>
  <c r="I806" i="3"/>
  <c r="I690" i="3"/>
  <c r="J690" i="3" s="1"/>
  <c r="O690" i="3" s="1"/>
  <c r="I1237" i="3"/>
  <c r="J1237" i="3" s="1"/>
  <c r="O1237" i="3"/>
  <c r="I764" i="3"/>
  <c r="J764" i="3" s="1"/>
  <c r="O764" i="3"/>
  <c r="I878" i="3"/>
  <c r="I969" i="3"/>
  <c r="I1169" i="3"/>
  <c r="J1169" i="3" s="1"/>
  <c r="O1169" i="3" s="1"/>
  <c r="I817" i="3"/>
  <c r="J817" i="3" s="1"/>
  <c r="O817" i="3" s="1"/>
  <c r="I722" i="3"/>
  <c r="J722" i="3" s="1"/>
  <c r="O722" i="3" s="1"/>
  <c r="I1337" i="3"/>
  <c r="J1337" i="3" s="1"/>
  <c r="O1337" i="3" s="1"/>
  <c r="I1259" i="3"/>
  <c r="J1259" i="3" s="1"/>
  <c r="O1259" i="3" s="1"/>
  <c r="I1446" i="3"/>
  <c r="J1446" i="3" s="1"/>
  <c r="O1446" i="3"/>
  <c r="I1186" i="3"/>
  <c r="J1186" i="3" s="1"/>
  <c r="O1186" i="3" s="1"/>
  <c r="I698" i="3"/>
  <c r="J698" i="3" s="1"/>
  <c r="O698" i="3" s="1"/>
  <c r="I970" i="3"/>
  <c r="J970" i="3" s="1"/>
  <c r="O970" i="3" s="1"/>
  <c r="I1197" i="3"/>
  <c r="J1197" i="3" s="1"/>
  <c r="O1197" i="3" s="1"/>
  <c r="I1153" i="3"/>
  <c r="O1153" i="3"/>
  <c r="I493" i="3"/>
  <c r="O493" i="3"/>
  <c r="I897" i="3"/>
  <c r="J897" i="3" s="1"/>
  <c r="O897" i="3" s="1"/>
  <c r="I975" i="3"/>
  <c r="J975" i="3" s="1"/>
  <c r="O975" i="3" s="1"/>
  <c r="I522" i="3"/>
  <c r="J522" i="3" s="1"/>
  <c r="O522" i="3" s="1"/>
  <c r="I1068" i="3"/>
  <c r="J1068" i="3" s="1"/>
  <c r="O1068" i="3"/>
  <c r="I1114" i="3"/>
  <c r="J1114" i="3" s="1"/>
  <c r="O1114" i="3"/>
  <c r="I737" i="3"/>
  <c r="J737" i="3" s="1"/>
  <c r="O737" i="3" s="1"/>
  <c r="I1417" i="3"/>
  <c r="J1417" i="3" s="1"/>
  <c r="O1417" i="3"/>
  <c r="I543" i="3"/>
  <c r="J543" i="3" s="1"/>
  <c r="O543" i="3" s="1"/>
  <c r="I1062" i="3"/>
  <c r="J1062" i="3" s="1"/>
  <c r="O1062" i="3" s="1"/>
  <c r="I898" i="3"/>
  <c r="I1478" i="3"/>
  <c r="O1478" i="3"/>
  <c r="I716" i="3"/>
  <c r="J716" i="3" s="1"/>
  <c r="O716" i="3"/>
  <c r="I1002" i="3"/>
  <c r="J1002" i="3" s="1"/>
  <c r="O1002" i="3" s="1"/>
  <c r="I1353" i="3"/>
  <c r="J1353" i="3" s="1"/>
  <c r="O1353" i="3" s="1"/>
  <c r="I1138" i="3"/>
  <c r="O1138" i="3"/>
  <c r="I510" i="3"/>
  <c r="I1465" i="3"/>
  <c r="J1465" i="3" s="1"/>
  <c r="O1465" i="3" s="1"/>
  <c r="I594" i="3"/>
  <c r="J594" i="3" s="1"/>
  <c r="O594" i="3" s="1"/>
  <c r="I1603" i="3"/>
  <c r="J1603" i="3" s="1"/>
  <c r="O1603" i="3" s="1"/>
  <c r="I1217" i="3"/>
  <c r="J1217" i="3" s="1"/>
  <c r="O1217" i="3" s="1"/>
  <c r="I1118" i="3"/>
  <c r="J1118" i="3" s="1"/>
  <c r="O1118" i="3" s="1"/>
  <c r="I1023" i="3"/>
  <c r="J1023" i="3" s="1"/>
  <c r="O1023" i="3" s="1"/>
  <c r="I1443" i="3"/>
  <c r="J1443" i="3" s="1"/>
  <c r="O1443" i="3" s="1"/>
  <c r="I1582" i="3"/>
  <c r="J1582" i="3" s="1"/>
  <c r="O1582" i="3"/>
  <c r="I982" i="3"/>
  <c r="J982" i="3" s="1"/>
  <c r="O982" i="3"/>
  <c r="I1102" i="3"/>
  <c r="J1102" i="3" s="1"/>
  <c r="O1102" i="3"/>
  <c r="I775" i="3"/>
  <c r="J775" i="3" s="1"/>
  <c r="O775" i="3"/>
  <c r="I1083" i="3"/>
  <c r="J1083" i="3" s="1"/>
  <c r="O1083" i="3" s="1"/>
  <c r="O1022" i="3"/>
  <c r="I1022" i="3"/>
  <c r="J1022" i="3" s="1"/>
  <c r="I1211" i="3"/>
  <c r="J1211" i="3" s="1"/>
  <c r="O1211" i="3" s="1"/>
  <c r="O1037" i="3"/>
  <c r="I1037" i="3"/>
  <c r="I1670" i="3"/>
  <c r="J1670" i="3" s="1"/>
  <c r="O1670" i="3" s="1"/>
  <c r="O831" i="3"/>
  <c r="I831" i="3"/>
  <c r="J831" i="3" s="1"/>
  <c r="O1530" i="3"/>
  <c r="I1530" i="3"/>
  <c r="J1530" i="3" s="1"/>
  <c r="I602" i="3"/>
  <c r="I1408" i="3"/>
  <c r="J1408" i="3" s="1"/>
  <c r="O1408" i="3" s="1"/>
  <c r="I1696" i="3"/>
  <c r="J1696" i="3" s="1"/>
  <c r="O1696" i="3" s="1"/>
  <c r="I1685" i="3"/>
  <c r="J1685" i="3" s="1"/>
  <c r="O1685" i="3" s="1"/>
  <c r="I1382" i="3"/>
  <c r="I1618" i="3"/>
  <c r="J1618" i="3" s="1"/>
  <c r="O1618" i="3" s="1"/>
  <c r="I652" i="3"/>
  <c r="J652" i="3" s="1"/>
  <c r="O652" i="3" s="1"/>
  <c r="I876" i="3"/>
  <c r="J876" i="3" s="1"/>
  <c r="O876" i="3" s="1"/>
  <c r="O1440" i="3"/>
  <c r="I1440" i="3"/>
  <c r="I1007" i="3"/>
  <c r="J1007" i="3" s="1"/>
  <c r="O1007" i="3" s="1"/>
  <c r="I1527" i="3"/>
  <c r="J1527" i="3" s="1"/>
  <c r="O1527" i="3" s="1"/>
  <c r="I1127" i="3"/>
  <c r="J1127" i="3" s="1"/>
  <c r="O1127" i="3" s="1"/>
  <c r="O1506" i="3"/>
  <c r="I1506" i="3"/>
  <c r="I1183" i="3"/>
  <c r="J1183" i="3" s="1"/>
  <c r="O1183" i="3" s="1"/>
  <c r="I1558" i="3"/>
  <c r="J1558" i="3" s="1"/>
  <c r="O1558" i="3" s="1"/>
  <c r="O557" i="3"/>
  <c r="I557" i="3"/>
  <c r="J557" i="3" s="1"/>
  <c r="I605" i="3"/>
  <c r="I881" i="3"/>
  <c r="J881" i="3" s="1"/>
  <c r="O881" i="3" s="1"/>
  <c r="O767" i="3"/>
  <c r="I767" i="3"/>
  <c r="J767" i="3" s="1"/>
  <c r="I1529" i="3"/>
  <c r="J1529" i="3" s="1"/>
  <c r="O1529" i="3" s="1"/>
  <c r="O1073" i="3"/>
  <c r="I1073" i="3"/>
  <c r="I1053" i="3"/>
  <c r="J1053" i="3" s="1"/>
  <c r="O1053" i="3" s="1"/>
  <c r="O1516" i="3"/>
  <c r="I1516" i="3"/>
  <c r="J1516" i="3" s="1"/>
  <c r="I1057" i="3"/>
  <c r="J1057" i="3" s="1"/>
  <c r="O1057" i="3" s="1"/>
  <c r="O1536" i="3"/>
  <c r="I1536" i="3"/>
  <c r="O1495" i="3"/>
  <c r="I1495" i="3"/>
  <c r="J1495" i="3" s="1"/>
  <c r="I1130" i="3"/>
  <c r="J1130" i="3" s="1"/>
  <c r="O1130" i="3" s="1"/>
  <c r="I645" i="3"/>
  <c r="J645" i="3" s="1"/>
  <c r="O645" i="3" s="1"/>
  <c r="I636" i="3"/>
  <c r="I870" i="3"/>
  <c r="J870" i="3" s="1"/>
  <c r="O870" i="3" s="1"/>
  <c r="I1298" i="3"/>
  <c r="J1298" i="3" s="1"/>
  <c r="O1298" i="3" s="1"/>
  <c r="I1252" i="3"/>
  <c r="J1252" i="3" s="1"/>
  <c r="O1252" i="3" s="1"/>
  <c r="I857" i="3"/>
  <c r="O1363" i="3"/>
  <c r="I1363" i="3"/>
  <c r="J1363" i="3" s="1"/>
  <c r="I1466" i="3"/>
  <c r="J1466" i="3" s="1"/>
  <c r="O1466" i="3" s="1"/>
  <c r="I576" i="3"/>
  <c r="J576" i="3" s="1"/>
  <c r="O576" i="3" s="1"/>
  <c r="I900" i="3"/>
  <c r="O1415" i="3"/>
  <c r="I1415" i="3"/>
  <c r="J1415" i="3" s="1"/>
  <c r="O763" i="3"/>
  <c r="I763" i="3"/>
  <c r="J763" i="3" s="1"/>
  <c r="I1088" i="3"/>
  <c r="J1088" i="3" s="1"/>
  <c r="O1088" i="3" s="1"/>
  <c r="I1650" i="3"/>
  <c r="J1650" i="3" s="1"/>
  <c r="O1650" i="3" s="1"/>
  <c r="I973" i="3"/>
  <c r="J973" i="3" s="1"/>
  <c r="O973" i="3"/>
  <c r="I1070" i="3"/>
  <c r="I816" i="3"/>
  <c r="I1680" i="3"/>
  <c r="J1680" i="3" s="1"/>
  <c r="O1680" i="3" s="1"/>
  <c r="I746" i="3"/>
  <c r="J746" i="3" s="1"/>
  <c r="O746" i="3"/>
  <c r="I1322" i="3"/>
  <c r="J1322" i="3" s="1"/>
  <c r="O1322" i="3" s="1"/>
  <c r="I603" i="3"/>
  <c r="J603" i="3" s="1"/>
  <c r="O603" i="3" s="1"/>
  <c r="I699" i="3"/>
  <c r="J699" i="3" s="1"/>
  <c r="O699" i="3"/>
  <c r="I482" i="3"/>
  <c r="J482" i="3" s="1"/>
  <c r="O482" i="3" s="1"/>
  <c r="I1312" i="3"/>
  <c r="J1312" i="3" s="1"/>
  <c r="O1312" i="3"/>
  <c r="I622" i="3"/>
  <c r="J622" i="3" s="1"/>
  <c r="O622" i="3"/>
  <c r="I685" i="3"/>
  <c r="J685" i="3" s="1"/>
  <c r="O685" i="3" s="1"/>
  <c r="I1604" i="3"/>
  <c r="J1604" i="3" s="1"/>
  <c r="O1604" i="3" s="1"/>
  <c r="I1172" i="3"/>
  <c r="J1172" i="3" s="1"/>
  <c r="O1172" i="3" s="1"/>
  <c r="I551" i="3"/>
  <c r="J551" i="3" s="1"/>
  <c r="O551" i="3" s="1"/>
  <c r="I1095" i="3"/>
  <c r="J1095" i="3" s="1"/>
  <c r="O1095" i="3" s="1"/>
  <c r="I833" i="3"/>
  <c r="J833" i="3" s="1"/>
  <c r="O833" i="3" s="1"/>
  <c r="I955" i="3"/>
  <c r="J955" i="3" s="1"/>
  <c r="O955" i="3"/>
  <c r="I962" i="3"/>
  <c r="J962" i="3" s="1"/>
  <c r="O962" i="3"/>
  <c r="I887" i="3"/>
  <c r="I1154" i="3"/>
  <c r="J1154" i="3" s="1"/>
  <c r="O1154" i="3" s="1"/>
  <c r="I980" i="3"/>
  <c r="I660" i="3"/>
  <c r="I1257" i="3"/>
  <c r="J1257" i="3" s="1"/>
  <c r="O1257" i="3" s="1"/>
  <c r="I1005" i="3"/>
  <c r="J1005" i="3" s="1"/>
  <c r="O1005" i="3" s="1"/>
  <c r="I1226" i="3"/>
  <c r="J1226" i="3" s="1"/>
  <c r="O1226" i="3" s="1"/>
  <c r="I1485" i="3"/>
  <c r="J1485" i="3" s="1"/>
  <c r="O1485" i="3" s="1"/>
  <c r="I1477" i="3"/>
  <c r="J1477" i="3" s="1"/>
  <c r="O1477" i="3" s="1"/>
  <c r="I1182" i="3"/>
  <c r="J1182" i="3" s="1"/>
  <c r="O1182" i="3" s="1"/>
  <c r="I1577" i="3"/>
  <c r="J1577" i="3" s="1"/>
  <c r="O1577" i="3" s="1"/>
  <c r="I913" i="3"/>
  <c r="J913" i="3" s="1"/>
  <c r="O913" i="3" s="1"/>
  <c r="I1026" i="3"/>
  <c r="J1026" i="3" s="1"/>
  <c r="O1026" i="3"/>
  <c r="O1345" i="3"/>
  <c r="I1345" i="3"/>
  <c r="J1345" i="3" s="1"/>
  <c r="O911" i="3"/>
  <c r="I911" i="3"/>
  <c r="J911" i="3" s="1"/>
  <c r="I1335" i="3"/>
  <c r="J1335" i="3" s="1"/>
  <c r="O1335" i="3" s="1"/>
  <c r="I544" i="3"/>
  <c r="O671" i="3"/>
  <c r="I671" i="3"/>
  <c r="J671" i="3" s="1"/>
  <c r="O1044" i="3"/>
  <c r="I1044" i="3"/>
  <c r="J1044" i="3" s="1"/>
  <c r="O1249" i="3"/>
  <c r="I1249" i="3"/>
  <c r="J1249" i="3" s="1"/>
  <c r="I525" i="3"/>
  <c r="I1275" i="3"/>
  <c r="J1275" i="3" s="1"/>
  <c r="O1275" i="3" s="1"/>
  <c r="I928" i="3"/>
  <c r="J928" i="3" s="1"/>
  <c r="O928" i="3" s="1"/>
  <c r="I1678" i="3"/>
  <c r="J1678" i="3" s="1"/>
  <c r="O1678" i="3" s="1"/>
  <c r="O1122" i="3"/>
  <c r="I1122" i="3"/>
  <c r="I748" i="3"/>
  <c r="J748" i="3" s="1"/>
  <c r="O748" i="3" s="1"/>
  <c r="I1147" i="3"/>
  <c r="J1147" i="3" s="1"/>
  <c r="O1147" i="3" s="1"/>
  <c r="I827" i="3"/>
  <c r="J827" i="3" s="1"/>
  <c r="O827" i="3" s="1"/>
  <c r="I1671" i="3"/>
  <c r="I1592" i="3"/>
  <c r="J1592" i="3" s="1"/>
  <c r="O1592" i="3" s="1"/>
  <c r="I1360" i="3"/>
  <c r="J1360" i="3" s="1"/>
  <c r="O1360" i="3" s="1"/>
  <c r="I987" i="3"/>
  <c r="J987" i="3" s="1"/>
  <c r="O987" i="3" s="1"/>
  <c r="O1119" i="3"/>
  <c r="I1119" i="3"/>
  <c r="I1024" i="3"/>
  <c r="J1024" i="3" s="1"/>
  <c r="O1024" i="3" s="1"/>
  <c r="I1664" i="3"/>
  <c r="J1664" i="3" s="1"/>
  <c r="O1664" i="3" s="1"/>
  <c r="I1567" i="3"/>
  <c r="J1567" i="3" s="1"/>
  <c r="O1567" i="3" s="1"/>
  <c r="I535" i="3"/>
  <c r="I895" i="3"/>
  <c r="J895" i="3" s="1"/>
  <c r="O895" i="3" s="1"/>
  <c r="O1333" i="3"/>
  <c r="I1333" i="3"/>
  <c r="J1333" i="3" s="1"/>
  <c r="I727" i="3"/>
  <c r="J727" i="3" s="1"/>
  <c r="O727" i="3" s="1"/>
  <c r="O1350" i="3"/>
  <c r="I1350" i="3"/>
  <c r="I1404" i="3"/>
  <c r="J1404" i="3" s="1"/>
  <c r="O1404" i="3" s="1"/>
  <c r="I691" i="3"/>
  <c r="J691" i="3" s="1"/>
  <c r="O691" i="3" s="1"/>
  <c r="I1178" i="3"/>
  <c r="J1178" i="3" s="1"/>
  <c r="O1178" i="3" s="1"/>
  <c r="I1066" i="3"/>
  <c r="I616" i="3"/>
  <c r="J616" i="3" s="1"/>
  <c r="O616" i="3" s="1"/>
  <c r="I1660" i="3"/>
  <c r="I1246" i="3"/>
  <c r="J1246" i="3" s="1"/>
  <c r="O1246" i="3" s="1"/>
  <c r="I1471" i="3"/>
  <c r="J1471" i="3" s="1"/>
  <c r="O1471" i="3" s="1"/>
  <c r="I1365" i="3"/>
  <c r="J1365" i="3" s="1"/>
  <c r="K1365" i="3" s="1"/>
  <c r="I538" i="3"/>
  <c r="J538" i="3" s="1"/>
  <c r="O538" i="3"/>
  <c r="I1349" i="3"/>
  <c r="J1349" i="3" s="1"/>
  <c r="O1349" i="3" s="1"/>
  <c r="I950" i="3"/>
  <c r="J950" i="3" s="1"/>
  <c r="O950" i="3"/>
  <c r="I1614" i="3"/>
  <c r="J1614" i="3" s="1"/>
  <c r="O1614" i="3" s="1"/>
  <c r="I1427" i="3"/>
  <c r="J1427" i="3" s="1"/>
  <c r="O1427" i="3" s="1"/>
  <c r="I1074" i="3"/>
  <c r="I545" i="3"/>
  <c r="J545" i="3" s="1"/>
  <c r="I1515" i="3"/>
  <c r="O1515" i="3"/>
  <c r="I1050" i="3"/>
  <c r="I852" i="3"/>
  <c r="J852" i="3" s="1"/>
  <c r="O852" i="3" s="1"/>
  <c r="I1654" i="3"/>
  <c r="J1654" i="3" s="1"/>
  <c r="O1654" i="3" s="1"/>
  <c r="I946" i="3"/>
  <c r="J946" i="3" s="1"/>
  <c r="O946" i="3" s="1"/>
  <c r="I1160" i="3"/>
  <c r="J1160" i="3" s="1"/>
  <c r="O1160" i="3" s="1"/>
  <c r="I1583" i="3"/>
  <c r="J1583" i="3" s="1"/>
  <c r="O1583" i="3"/>
  <c r="I1181" i="3"/>
  <c r="I942" i="3"/>
  <c r="J942" i="3" s="1"/>
  <c r="O942" i="3" s="1"/>
  <c r="I1035" i="3"/>
  <c r="I1300" i="3"/>
  <c r="J1300" i="3" s="1"/>
  <c r="O1300" i="3" s="1"/>
  <c r="I1161" i="3"/>
  <c r="I1657" i="3"/>
  <c r="J1657" i="3" s="1"/>
  <c r="O1657" i="3" s="1"/>
  <c r="I1377" i="3"/>
  <c r="J1377" i="3" s="1"/>
  <c r="O1377" i="3" s="1"/>
  <c r="I1608" i="3"/>
  <c r="J1608" i="3" s="1"/>
  <c r="O1608" i="3" s="1"/>
  <c r="I1195" i="3"/>
  <c r="O1195" i="3"/>
  <c r="I751" i="3"/>
  <c r="O751" i="3"/>
  <c r="I1640" i="3"/>
  <c r="J1640" i="3" s="1"/>
  <c r="O1640" i="3" s="1"/>
  <c r="I618" i="3"/>
  <c r="J618" i="3" s="1"/>
  <c r="O618" i="3" s="1"/>
  <c r="I1411" i="3"/>
  <c r="J1411" i="3" s="1"/>
  <c r="O1411" i="3" s="1"/>
  <c r="O1049" i="3"/>
  <c r="I1049" i="3"/>
  <c r="J1049" i="3" s="1"/>
  <c r="I1578" i="3"/>
  <c r="O1578" i="3"/>
  <c r="I1590" i="3"/>
  <c r="J1590" i="3" s="1"/>
  <c r="O1590" i="3"/>
  <c r="I1152" i="3"/>
  <c r="J1152" i="3" s="1"/>
  <c r="O1152" i="3"/>
  <c r="I1209" i="3"/>
  <c r="I835" i="3"/>
  <c r="I1617" i="3"/>
  <c r="J1617" i="3" s="1"/>
  <c r="O1617" i="3" s="1"/>
  <c r="I1429" i="3"/>
  <c r="I809" i="3"/>
  <c r="J809" i="3" s="1"/>
  <c r="O809" i="3" s="1"/>
  <c r="I853" i="3"/>
  <c r="J853" i="3" s="1"/>
  <c r="O853" i="3" s="1"/>
  <c r="I802" i="3"/>
  <c r="J802" i="3" s="1"/>
  <c r="O802" i="3" s="1"/>
  <c r="I1028" i="3"/>
  <c r="I1438" i="3"/>
  <c r="J1438" i="3" s="1"/>
  <c r="O1438" i="3" s="1"/>
  <c r="I744" i="3"/>
  <c r="J744" i="3" s="1"/>
  <c r="O744" i="3" s="1"/>
  <c r="O1266" i="3"/>
  <c r="I1266" i="3"/>
  <c r="J1266" i="3" s="1"/>
  <c r="I1033" i="3"/>
  <c r="O1445" i="3"/>
  <c r="I1445" i="3"/>
  <c r="J1445" i="3" s="1"/>
  <c r="I1598" i="3"/>
  <c r="J1598" i="3" s="1"/>
  <c r="O1598" i="3" s="1"/>
  <c r="O916" i="3"/>
  <c r="I916" i="3"/>
  <c r="J916" i="3" s="1"/>
  <c r="I1054" i="3"/>
  <c r="I1692" i="3"/>
  <c r="J1692" i="3" s="1"/>
  <c r="O1692" i="3" s="1"/>
  <c r="O646" i="3"/>
  <c r="I646" i="3"/>
  <c r="J646" i="3" s="1"/>
  <c r="I1096" i="3"/>
  <c r="J1096" i="3" s="1"/>
  <c r="O1096" i="3" s="1"/>
  <c r="O1032" i="3"/>
  <c r="I1032" i="3"/>
  <c r="I1473" i="3"/>
  <c r="J1473" i="3" s="1"/>
  <c r="O1473" i="3" s="1"/>
  <c r="O1097" i="3"/>
  <c r="I1097" i="3"/>
  <c r="J1097" i="3" s="1"/>
  <c r="I609" i="3"/>
  <c r="J609" i="3" s="1"/>
  <c r="O609" i="3" s="1"/>
  <c r="I1318" i="3"/>
  <c r="I637" i="3"/>
  <c r="J637" i="3" s="1"/>
  <c r="O637" i="3" s="1"/>
  <c r="I910" i="3"/>
  <c r="J910" i="3" s="1"/>
  <c r="O910" i="3" s="1"/>
  <c r="I1504" i="3"/>
  <c r="J1504" i="3" s="1"/>
  <c r="O1504" i="3"/>
  <c r="I1677" i="3"/>
  <c r="J1677" i="3" s="1"/>
  <c r="O1677" i="3" s="1"/>
  <c r="I674" i="3"/>
  <c r="J674" i="3" s="1"/>
  <c r="O674" i="3" s="1"/>
  <c r="I1219" i="3"/>
  <c r="J1219" i="3" s="1"/>
  <c r="O1219" i="3"/>
  <c r="O627" i="3"/>
  <c r="I627" i="3"/>
  <c r="J627" i="3" s="1"/>
  <c r="I1610" i="3"/>
  <c r="I912" i="3"/>
  <c r="J912" i="3" s="1"/>
  <c r="O912" i="3" s="1"/>
  <c r="I963" i="3"/>
  <c r="J963" i="3" s="1"/>
  <c r="O963" i="3" s="1"/>
  <c r="O1424" i="3"/>
  <c r="I1424" i="3"/>
  <c r="J1424" i="3" s="1"/>
  <c r="I880" i="3"/>
  <c r="J880" i="3" s="1"/>
  <c r="O880" i="3"/>
  <c r="I862" i="3"/>
  <c r="J862" i="3" s="1"/>
  <c r="O862" i="3"/>
  <c r="I689" i="3"/>
  <c r="J689" i="3" s="1"/>
  <c r="O689" i="3"/>
  <c r="I509" i="3"/>
  <c r="J509" i="3" s="1"/>
  <c r="O509" i="3"/>
  <c r="I1047" i="3"/>
  <c r="J1047" i="3" s="1"/>
  <c r="O1047" i="3" s="1"/>
  <c r="I1559" i="3"/>
  <c r="I639" i="3"/>
  <c r="J639" i="3" s="1"/>
  <c r="O639" i="3"/>
  <c r="I613" i="3"/>
  <c r="J613" i="3" s="1"/>
  <c r="O613" i="3"/>
  <c r="I834" i="3"/>
  <c r="J834" i="3" s="1"/>
  <c r="O834" i="3" s="1"/>
  <c r="I1346" i="3"/>
  <c r="O1346" i="3"/>
  <c r="I1442" i="3"/>
  <c r="J1442" i="3" s="1"/>
  <c r="O1442" i="3" s="1"/>
  <c r="I651" i="3"/>
  <c r="O651" i="3"/>
  <c r="I1544" i="3"/>
  <c r="I1460" i="3"/>
  <c r="J1460" i="3" s="1"/>
  <c r="O1460" i="3" s="1"/>
  <c r="I1356" i="3"/>
  <c r="J1356" i="3" s="1"/>
  <c r="O1356" i="3" s="1"/>
  <c r="I1121" i="3"/>
  <c r="J1121" i="3" s="1"/>
  <c r="O1121" i="3" s="1"/>
  <c r="I1394" i="3"/>
  <c r="J1394" i="3" s="1"/>
  <c r="O1394" i="3"/>
  <c r="I1072" i="3"/>
  <c r="J1072" i="3" s="1"/>
  <c r="O1072" i="3" s="1"/>
  <c r="I939" i="3"/>
  <c r="J939" i="3" s="1"/>
  <c r="O939" i="3" s="1"/>
  <c r="I644" i="3"/>
  <c r="J644" i="3" s="1"/>
  <c r="O644" i="3" s="1"/>
  <c r="I1339" i="3"/>
  <c r="J1339" i="3" s="1"/>
  <c r="O1339" i="3" s="1"/>
  <c r="I1607" i="3"/>
  <c r="J1607" i="3" s="1"/>
  <c r="O1607" i="3"/>
  <c r="I797" i="3"/>
  <c r="J797" i="3" s="1"/>
  <c r="O797" i="3" s="1"/>
  <c r="I1591" i="3"/>
  <c r="J1591" i="3" s="1"/>
  <c r="O1591" i="3" s="1"/>
  <c r="I729" i="3"/>
  <c r="I1011" i="3"/>
  <c r="J1011" i="3" s="1"/>
  <c r="O1011" i="3" s="1"/>
  <c r="I1132" i="3"/>
  <c r="O1132" i="3"/>
  <c r="I1224" i="3"/>
  <c r="I1419" i="3"/>
  <c r="I1294" i="3"/>
  <c r="I1175" i="3"/>
  <c r="I1572" i="3"/>
  <c r="J1572" i="3" s="1"/>
  <c r="O1572" i="3" s="1"/>
  <c r="I572" i="3"/>
  <c r="O572" i="3"/>
  <c r="I1705" i="3"/>
  <c r="J1705" i="3" s="1"/>
  <c r="O1705" i="3" s="1"/>
  <c r="I558" i="3"/>
  <c r="I1362" i="3"/>
  <c r="J1362" i="3" s="1"/>
  <c r="O1362" i="3"/>
  <c r="I886" i="3"/>
  <c r="J886" i="3" s="1"/>
  <c r="O886" i="3" s="1"/>
  <c r="I1171" i="3"/>
  <c r="J1171" i="3" s="1"/>
  <c r="O1171" i="3" s="1"/>
  <c r="I1575" i="3"/>
  <c r="J1575" i="3" s="1"/>
  <c r="O1575" i="3"/>
  <c r="I1681" i="3"/>
  <c r="I1645" i="3"/>
  <c r="J1645" i="3" s="1"/>
  <c r="O1645" i="3" s="1"/>
  <c r="I1320" i="3"/>
  <c r="J1320" i="3" s="1"/>
  <c r="O1320" i="3" s="1"/>
  <c r="I819" i="3"/>
  <c r="J819" i="3" s="1"/>
  <c r="O819" i="3" s="1"/>
  <c r="I1556" i="3"/>
  <c r="J1556" i="3" s="1"/>
  <c r="O1556" i="3" s="1"/>
  <c r="I1373" i="3"/>
  <c r="J1373" i="3" s="1"/>
  <c r="O1373" i="3" s="1"/>
  <c r="I1374" i="3"/>
  <c r="O1374" i="3"/>
  <c r="I855" i="3"/>
  <c r="J855" i="3" s="1"/>
  <c r="O855" i="3"/>
  <c r="I1549" i="3"/>
  <c r="I1545" i="3"/>
  <c r="J1545" i="3" s="1"/>
  <c r="O1545" i="3" s="1"/>
  <c r="I724" i="3"/>
  <c r="J724" i="3" s="1"/>
  <c r="O724" i="3"/>
  <c r="I1167" i="3"/>
  <c r="I1502" i="3"/>
  <c r="J1502" i="3" s="1"/>
  <c r="O1502" i="3"/>
  <c r="I537" i="3"/>
  <c r="I1668" i="3"/>
  <c r="J1668" i="3" s="1"/>
  <c r="O1668" i="3" s="1"/>
  <c r="I1474" i="3"/>
  <c r="I1602" i="3"/>
  <c r="J1602" i="3" s="1"/>
  <c r="O1602" i="3"/>
  <c r="I642" i="3"/>
  <c r="J642" i="3" s="1"/>
  <c r="O642" i="3" s="1"/>
  <c r="I728" i="3"/>
  <c r="J728" i="3" s="1"/>
  <c r="O728" i="3"/>
  <c r="I1244" i="3"/>
  <c r="J1244" i="3" s="1"/>
  <c r="O1244" i="3" s="1"/>
  <c r="I858" i="3"/>
  <c r="I1092" i="3"/>
  <c r="J1092" i="3" s="1"/>
  <c r="O1092" i="3"/>
  <c r="O1703" i="3"/>
  <c r="I1703" i="3"/>
  <c r="I1235" i="3"/>
  <c r="J1235" i="3" s="1"/>
  <c r="O1235" i="3" s="1"/>
  <c r="I1265" i="3"/>
  <c r="J1265" i="3" s="1"/>
  <c r="O1265" i="3" s="1"/>
  <c r="I943" i="3"/>
  <c r="J943" i="3" s="1"/>
  <c r="O943" i="3"/>
  <c r="I825" i="3"/>
  <c r="J825" i="3" s="1"/>
  <c r="O825" i="3" s="1"/>
  <c r="I585" i="3"/>
  <c r="I730" i="3"/>
  <c r="I1116" i="3"/>
  <c r="J1116" i="3" s="1"/>
  <c r="O1116" i="3"/>
  <c r="I1084" i="3"/>
  <c r="I1234" i="3"/>
  <c r="J1234" i="3" s="1"/>
  <c r="O1234" i="3" s="1"/>
  <c r="I1596" i="3"/>
  <c r="J1596" i="3" s="1"/>
  <c r="O1596" i="3"/>
  <c r="I1525" i="3"/>
  <c r="J1525" i="3" s="1"/>
  <c r="O1525" i="3" s="1"/>
  <c r="I713" i="3"/>
  <c r="O713" i="3"/>
  <c r="I780" i="3"/>
  <c r="J780" i="3" s="1"/>
  <c r="O780" i="3" s="1"/>
  <c r="I1503" i="3"/>
  <c r="J1503" i="3" s="1"/>
  <c r="O1503" i="3"/>
  <c r="I798" i="3"/>
  <c r="J798" i="3" s="1"/>
  <c r="O798" i="3" s="1"/>
  <c r="I701" i="3"/>
  <c r="J701" i="3" s="1"/>
  <c r="O701" i="3" s="1"/>
  <c r="I945" i="3"/>
  <c r="I1109" i="3"/>
  <c r="J1109" i="3" s="1"/>
  <c r="O1109" i="3" s="1"/>
  <c r="O788" i="3"/>
  <c r="I788" i="3"/>
  <c r="J788" i="3" s="1"/>
  <c r="I1656" i="3"/>
  <c r="I640" i="3"/>
  <c r="I1684" i="3"/>
  <c r="J1684" i="3" s="1"/>
  <c r="O1684" i="3" s="1"/>
  <c r="I1392" i="3"/>
  <c r="J1392" i="3" s="1"/>
  <c r="O1392" i="3" s="1"/>
  <c r="I665" i="3"/>
  <c r="I1571" i="3"/>
  <c r="I570" i="3"/>
  <c r="J570" i="3" s="1"/>
  <c r="O570" i="3" s="1"/>
  <c r="I630" i="3"/>
  <c r="J630" i="3" s="1"/>
  <c r="O630" i="3" s="1"/>
  <c r="I1124" i="3"/>
  <c r="I504" i="3"/>
  <c r="I1454" i="3"/>
  <c r="J1454" i="3" s="1"/>
  <c r="O1454" i="3" s="1"/>
  <c r="I1343" i="3"/>
  <c r="J1343" i="3" s="1"/>
  <c r="O1343" i="3" s="1"/>
  <c r="I1306" i="3"/>
  <c r="I1699" i="3"/>
  <c r="J1699" i="3" s="1"/>
  <c r="O1699" i="3" s="1"/>
  <c r="O1410" i="3"/>
  <c r="I1410" i="3"/>
  <c r="I813" i="3"/>
  <c r="J813" i="3" s="1"/>
  <c r="O813" i="3" s="1"/>
  <c r="I1651" i="3"/>
  <c r="I1452" i="3"/>
  <c r="J1452" i="3" s="1"/>
  <c r="O1452" i="3"/>
  <c r="I1278" i="3"/>
  <c r="J1278" i="3" s="1"/>
  <c r="O1278" i="3"/>
  <c r="I1269" i="3"/>
  <c r="J1269" i="3" s="1"/>
  <c r="O1269" i="3" s="1"/>
  <c r="I903" i="3"/>
  <c r="J903" i="3" s="1"/>
  <c r="O903" i="3" s="1"/>
  <c r="I1004" i="3"/>
  <c r="I684" i="3"/>
  <c r="J684" i="3" s="1"/>
  <c r="O684" i="3" s="1"/>
  <c r="I668" i="3"/>
  <c r="J668" i="3" s="1"/>
  <c r="O668" i="3" s="1"/>
  <c r="I902" i="3"/>
  <c r="I739" i="3"/>
  <c r="J739" i="3" s="1"/>
  <c r="O739" i="3"/>
  <c r="I1584" i="3"/>
  <c r="J1584" i="3" s="1"/>
  <c r="O1584" i="3"/>
  <c r="I1113" i="3"/>
  <c r="J1113" i="3" s="1"/>
  <c r="O1113" i="3"/>
  <c r="I1368" i="3"/>
  <c r="J1368" i="3" s="1"/>
  <c r="O1368" i="3" s="1"/>
  <c r="I1585" i="3"/>
  <c r="J1585" i="3" s="1"/>
  <c r="O1585" i="3" s="1"/>
  <c r="I1700" i="3"/>
  <c r="J1700" i="3" s="1"/>
  <c r="O1700" i="3" s="1"/>
  <c r="I1013" i="3"/>
  <c r="J1013" i="3" s="1"/>
  <c r="O1013" i="3"/>
  <c r="I840" i="3"/>
  <c r="J840" i="3" s="1"/>
  <c r="O840" i="3" s="1"/>
  <c r="I1129" i="3"/>
  <c r="I1667" i="3"/>
  <c r="J1667" i="3" s="1"/>
  <c r="O1667" i="3"/>
  <c r="I1702" i="3"/>
  <c r="J1702" i="3" s="1"/>
  <c r="O1702" i="3" s="1"/>
  <c r="I1255" i="3"/>
  <c r="I760" i="3"/>
  <c r="J760" i="3" s="1"/>
  <c r="O760" i="3" s="1"/>
  <c r="I1669" i="3"/>
  <c r="J1669" i="3" s="1"/>
  <c r="O1669" i="3" s="1"/>
  <c r="I1090" i="3"/>
  <c r="I1201" i="3"/>
  <c r="J1201" i="3" s="1"/>
  <c r="O1201" i="3" s="1"/>
  <c r="I1142" i="3"/>
  <c r="J1142" i="3" s="1"/>
  <c r="O1142" i="3" s="1"/>
  <c r="I1600" i="3"/>
  <c r="J1600" i="3" s="1"/>
  <c r="O1600" i="3" s="1"/>
  <c r="I548" i="3"/>
  <c r="J548" i="3" s="1"/>
  <c r="O548" i="3"/>
  <c r="I1045" i="3"/>
  <c r="J1045" i="3" s="1"/>
  <c r="O1045" i="3" s="1"/>
  <c r="I1187" i="3"/>
  <c r="J1187" i="3" s="1"/>
  <c r="O1187" i="3" s="1"/>
  <c r="I1299" i="3"/>
  <c r="J1299" i="3" s="1"/>
  <c r="O1299" i="3" s="1"/>
  <c r="I1100" i="3"/>
  <c r="J1100" i="3" s="1"/>
  <c r="O1100" i="3" s="1"/>
  <c r="I1511" i="3"/>
  <c r="J1511" i="3" s="1"/>
  <c r="O1511" i="3" s="1"/>
  <c r="I1305" i="3"/>
  <c r="J1305" i="3" s="1"/>
  <c r="O1305" i="3" s="1"/>
  <c r="I524" i="3"/>
  <c r="O524" i="3"/>
  <c r="I1253" i="3"/>
  <c r="I1329" i="3"/>
  <c r="J1329" i="3" s="1"/>
  <c r="O1329" i="3" s="1"/>
  <c r="I1065" i="3"/>
  <c r="J1065" i="3" s="1"/>
  <c r="O1065" i="3" s="1"/>
  <c r="I1372" i="3"/>
  <c r="J1372" i="3" s="1"/>
  <c r="O1372" i="3" s="1"/>
  <c r="I1030" i="3"/>
  <c r="J1030" i="3" s="1"/>
  <c r="O1030" i="3" s="1"/>
  <c r="I1141" i="3"/>
  <c r="J1141" i="3" s="1"/>
  <c r="O1141" i="3"/>
  <c r="I584" i="3"/>
  <c r="J584" i="3" s="1"/>
  <c r="O584" i="3"/>
  <c r="I1207" i="3"/>
  <c r="O1207" i="3"/>
  <c r="I1248" i="3"/>
  <c r="J1248" i="3" s="1"/>
  <c r="K1248" i="3" s="1"/>
  <c r="I1642" i="3"/>
  <c r="I1215" i="3"/>
  <c r="J1215" i="3" s="1"/>
  <c r="O1215" i="3" s="1"/>
  <c r="I741" i="3"/>
  <c r="J741" i="3" s="1"/>
  <c r="O741" i="3" s="1"/>
  <c r="I1115" i="3"/>
  <c r="J1115" i="3" s="1"/>
  <c r="K1115" i="3" s="1"/>
  <c r="I1701" i="3"/>
  <c r="J1701" i="3" s="1"/>
  <c r="O1701" i="3" s="1"/>
  <c r="I567" i="3"/>
  <c r="J567" i="3" s="1"/>
  <c r="O567" i="3" s="1"/>
  <c r="I669" i="3"/>
  <c r="J669" i="3" s="1"/>
  <c r="O669" i="3"/>
  <c r="I1688" i="3"/>
  <c r="J1688" i="3" s="1"/>
  <c r="O1688" i="3" s="1"/>
  <c r="I1420" i="3"/>
  <c r="I1432" i="3"/>
  <c r="J1432" i="3" s="1"/>
  <c r="O1432" i="3"/>
  <c r="I487" i="3"/>
  <c r="J487" i="3" s="1"/>
  <c r="O487" i="3" s="1"/>
  <c r="I977" i="3"/>
  <c r="J977" i="3" s="1"/>
  <c r="O977" i="3"/>
  <c r="I1117" i="3"/>
  <c r="J1117" i="3" s="1"/>
  <c r="O1117" i="3" s="1"/>
  <c r="I1039" i="3"/>
  <c r="J1039" i="3" s="1"/>
  <c r="O1039" i="3"/>
  <c r="I489" i="3"/>
  <c r="J489" i="3" s="1"/>
  <c r="O489" i="3" s="1"/>
  <c r="I884" i="3"/>
  <c r="J884" i="3" s="1"/>
  <c r="O884" i="3"/>
  <c r="I1316" i="3"/>
  <c r="J1316" i="3" s="1"/>
  <c r="O1316" i="3" s="1"/>
  <c r="I1606" i="3"/>
  <c r="J1606" i="3" s="1"/>
  <c r="O1606" i="3"/>
  <c r="I909" i="3"/>
  <c r="I1289" i="3"/>
  <c r="J1289" i="3" s="1"/>
  <c r="O1289" i="3" s="1"/>
  <c r="I981" i="3"/>
  <c r="I1461" i="3"/>
  <c r="J1461" i="3" s="1"/>
  <c r="O1461" i="3" s="1"/>
  <c r="I1553" i="3"/>
  <c r="J1553" i="3" s="1"/>
  <c r="O1553" i="3" s="1"/>
  <c r="O1648" i="3"/>
  <c r="I1648" i="3"/>
  <c r="J1648" i="3" s="1"/>
  <c r="I1204" i="3"/>
  <c r="J1204" i="3" s="1"/>
  <c r="O1204" i="3" s="1"/>
  <c r="I702" i="3"/>
  <c r="I1599" i="3"/>
  <c r="J1599" i="3" s="1"/>
  <c r="O1599" i="3" s="1"/>
  <c r="I992" i="3"/>
  <c r="J992" i="3" s="1"/>
  <c r="O992" i="3" s="1"/>
  <c r="O1425" i="3"/>
  <c r="I1425" i="3"/>
  <c r="J1425" i="3" s="1"/>
  <c r="O1537" i="3"/>
  <c r="I1537" i="3"/>
  <c r="J1537" i="3" s="1"/>
  <c r="O1202" i="3"/>
  <c r="I1202" i="3"/>
  <c r="J1202" i="3" s="1"/>
  <c r="I1311" i="3"/>
  <c r="J1311" i="3" s="1"/>
  <c r="O1311" i="3" s="1"/>
  <c r="O589" i="3"/>
  <c r="I589" i="3"/>
  <c r="J589" i="3" s="1"/>
  <c r="I1547" i="3"/>
  <c r="J1547" i="3" s="1"/>
  <c r="O1547" i="3" s="1"/>
  <c r="I1652" i="3"/>
  <c r="J1652" i="3" s="1"/>
  <c r="O1652" i="3" s="1"/>
  <c r="I1099" i="3"/>
  <c r="J1099" i="3" s="1"/>
  <c r="K1099" i="3" s="1"/>
  <c r="I638" i="3"/>
  <c r="J638" i="3" s="1"/>
  <c r="O638" i="3" s="1"/>
  <c r="I1232" i="3"/>
  <c r="J1232" i="3" s="1"/>
  <c r="O1232" i="3" s="1"/>
  <c r="I865" i="3"/>
  <c r="J865" i="3" s="1"/>
  <c r="O865" i="3"/>
  <c r="I761" i="3"/>
  <c r="J761" i="3" s="1"/>
  <c r="O761" i="3"/>
  <c r="I1370" i="3"/>
  <c r="J1370" i="3" s="1"/>
  <c r="O1370" i="3"/>
  <c r="I1399" i="3"/>
  <c r="J1399" i="3" s="1"/>
  <c r="O1399" i="3"/>
  <c r="I1076" i="3"/>
  <c r="J1076" i="3" s="1"/>
  <c r="O1076" i="3" s="1"/>
  <c r="I796" i="3"/>
  <c r="J796" i="3" s="1"/>
  <c r="K796" i="3" s="1"/>
  <c r="I595" i="3"/>
  <c r="O595" i="3"/>
  <c r="I1236" i="3"/>
  <c r="J1236" i="3" s="1"/>
  <c r="O1236" i="3" s="1"/>
  <c r="I1250" i="3"/>
  <c r="J1250" i="3" s="1"/>
  <c r="O1250" i="3"/>
  <c r="I516" i="3"/>
  <c r="J516" i="3" s="1"/>
  <c r="O516" i="3"/>
  <c r="I1332" i="3"/>
  <c r="J1332" i="3" s="1"/>
  <c r="O1332" i="3" s="1"/>
  <c r="I1014" i="3"/>
  <c r="J1014" i="3" s="1"/>
  <c r="O1014" i="3" s="1"/>
  <c r="I1528" i="3"/>
  <c r="O1528" i="3"/>
  <c r="I1611" i="3"/>
  <c r="J1611" i="3" s="1"/>
  <c r="O1611" i="3" s="1"/>
  <c r="I979" i="3"/>
  <c r="J979" i="3" s="1"/>
  <c r="O979" i="3"/>
  <c r="I1261" i="3"/>
  <c r="J1261" i="3" s="1"/>
  <c r="O1261" i="3"/>
  <c r="I1094" i="3"/>
  <c r="I859" i="3"/>
  <c r="J859" i="3" s="1"/>
  <c r="O859" i="3" s="1"/>
  <c r="I839" i="3"/>
  <c r="J839" i="3" s="1"/>
  <c r="O839" i="3" s="1"/>
  <c r="I1480" i="3"/>
  <c r="J1480" i="3" s="1"/>
  <c r="O1480" i="3"/>
  <c r="I1208" i="3"/>
  <c r="J1208" i="3" s="1"/>
  <c r="O1208" i="3" s="1"/>
  <c r="I1348" i="3"/>
  <c r="J1348" i="3" s="1"/>
  <c r="O1348" i="3" s="1"/>
  <c r="I1139" i="3"/>
  <c r="I1188" i="3"/>
  <c r="J1188" i="3" s="1"/>
  <c r="O1188" i="3"/>
  <c r="I1641" i="3"/>
  <c r="I1384" i="3"/>
  <c r="J1384" i="3" s="1"/>
  <c r="O1384" i="3" s="1"/>
  <c r="I1467" i="3"/>
  <c r="J1467" i="3" s="1"/>
  <c r="O1467" i="3" s="1"/>
  <c r="I657" i="3"/>
  <c r="J657" i="3" s="1"/>
  <c r="O657" i="3" s="1"/>
  <c r="I1242" i="3"/>
  <c r="J1242" i="3" s="1"/>
  <c r="O1242" i="3"/>
  <c r="I1296" i="3"/>
  <c r="J1296" i="3" s="1"/>
  <c r="O1296" i="3" s="1"/>
  <c r="I1260" i="3"/>
  <c r="J1260" i="3" s="1"/>
  <c r="O1260" i="3" s="1"/>
  <c r="I530" i="3"/>
  <c r="J530" i="3" s="1"/>
  <c r="O530" i="3" s="1"/>
  <c r="I500" i="3"/>
  <c r="O500" i="3"/>
  <c r="I821" i="3"/>
  <c r="J821" i="3" s="1"/>
  <c r="O821" i="3" s="1"/>
  <c r="I1540" i="3"/>
  <c r="J1540" i="3" s="1"/>
  <c r="O1540" i="3"/>
  <c r="I1071" i="3"/>
  <c r="J1071" i="3" s="1"/>
  <c r="O1071" i="3"/>
  <c r="I1418" i="3"/>
  <c r="J1418" i="3" s="1"/>
  <c r="O1418" i="3" s="1"/>
  <c r="I1615" i="3"/>
  <c r="J1615" i="3" s="1"/>
  <c r="O1615" i="3" s="1"/>
  <c r="I553" i="3"/>
  <c r="J553" i="3" s="1"/>
  <c r="O553" i="3"/>
  <c r="I1301" i="3"/>
  <c r="J1301" i="3" s="1"/>
  <c r="O1301" i="3" s="1"/>
  <c r="I991" i="3"/>
  <c r="J991" i="3" s="1"/>
  <c r="O991" i="3"/>
  <c r="I953" i="3"/>
  <c r="J953" i="3" s="1"/>
  <c r="O953" i="3"/>
  <c r="I1621" i="3"/>
  <c r="I1268" i="3"/>
  <c r="J1268" i="3" s="1"/>
  <c r="O1268" i="3"/>
  <c r="I696" i="3"/>
  <c r="I1357" i="3"/>
  <c r="J1357" i="3" s="1"/>
  <c r="O1357" i="3"/>
  <c r="I860" i="3"/>
  <c r="J860" i="3" s="1"/>
  <c r="O860" i="3"/>
  <c r="I1279" i="3"/>
  <c r="J1279" i="3" s="1"/>
  <c r="O1279" i="3" s="1"/>
  <c r="I1284" i="3"/>
  <c r="J1284" i="3" s="1"/>
  <c r="O1284" i="3" s="1"/>
  <c r="I768" i="3"/>
  <c r="J768" i="3" s="1"/>
  <c r="O768" i="3"/>
  <c r="I675" i="3"/>
  <c r="J675" i="3" s="1"/>
  <c r="O675" i="3"/>
  <c r="I541" i="3"/>
  <c r="J541" i="3" s="1"/>
  <c r="O541" i="3"/>
  <c r="I1672" i="3"/>
  <c r="J1672" i="3" s="1"/>
  <c r="O1672" i="3"/>
  <c r="I1194" i="3"/>
  <c r="J1194" i="3" s="1"/>
  <c r="O1194" i="3" s="1"/>
  <c r="I1233" i="3"/>
  <c r="I864" i="3"/>
  <c r="J864" i="3" s="1"/>
  <c r="O864" i="3" s="1"/>
  <c r="I521" i="3"/>
  <c r="J521" i="3" s="1"/>
  <c r="O521" i="3"/>
  <c r="I536" i="3"/>
  <c r="J536" i="3" s="1"/>
  <c r="O536" i="3"/>
  <c r="I842" i="3"/>
  <c r="J842" i="3" s="1"/>
  <c r="O842" i="3" s="1"/>
  <c r="I851" i="3"/>
  <c r="J851" i="3" s="1"/>
  <c r="O851" i="3" s="1"/>
  <c r="O1075" i="3"/>
  <c r="I1075" i="3"/>
  <c r="J1075" i="3" s="1"/>
  <c r="I1295" i="3"/>
  <c r="J1295" i="3" s="1"/>
  <c r="O1295" i="3" s="1"/>
  <c r="I1490" i="3"/>
  <c r="J1490" i="3" s="1"/>
  <c r="O1490" i="3" s="1"/>
  <c r="I1639" i="3"/>
  <c r="J1639" i="3" s="1"/>
  <c r="O1639" i="3" s="1"/>
  <c r="I915" i="3"/>
  <c r="J915" i="3" s="1"/>
  <c r="O915" i="3" s="1"/>
  <c r="O695" i="3"/>
  <c r="I695" i="3"/>
  <c r="J695" i="3" s="1"/>
  <c r="I1239" i="3"/>
  <c r="J1239" i="3" s="1"/>
  <c r="O1239" i="3" s="1"/>
  <c r="I1630" i="3"/>
  <c r="J1630" i="3" s="1"/>
  <c r="O1630" i="3" s="1"/>
  <c r="I1562" i="3"/>
  <c r="J1562" i="3" s="1"/>
  <c r="O1562" i="3" s="1"/>
  <c r="I1686" i="3"/>
  <c r="J1686" i="3" s="1"/>
  <c r="O1686" i="3" s="1"/>
  <c r="O1285" i="3"/>
  <c r="I1285" i="3"/>
  <c r="J1285" i="3" s="1"/>
  <c r="I932" i="3"/>
  <c r="J932" i="3" s="1"/>
  <c r="O932" i="3" s="1"/>
  <c r="I1435" i="3"/>
  <c r="J1435" i="3" s="1"/>
  <c r="O1435" i="3" s="1"/>
  <c r="I717" i="3"/>
  <c r="J717" i="3" s="1"/>
  <c r="O717" i="3" s="1"/>
  <c r="O620" i="3"/>
  <c r="I620" i="3"/>
  <c r="J620" i="3" s="1"/>
  <c r="O1254" i="3"/>
  <c r="I1254" i="3"/>
  <c r="J1254" i="3" s="1"/>
  <c r="O1134" i="3"/>
  <c r="I1134" i="3"/>
  <c r="J1134" i="3" s="1"/>
  <c r="I1479" i="3"/>
  <c r="J1479" i="3" s="1"/>
  <c r="O1479" i="3" s="1"/>
  <c r="I888" i="3"/>
  <c r="J888" i="3" s="1"/>
  <c r="O888" i="3" s="1"/>
  <c r="I1101" i="3"/>
  <c r="J1101" i="3" s="1"/>
  <c r="O1101" i="3" s="1"/>
  <c r="I908" i="3"/>
  <c r="J908" i="3" s="1"/>
  <c r="O908" i="3" s="1"/>
  <c r="O1228" i="3"/>
  <c r="I1228" i="3"/>
  <c r="J1228" i="3" s="1"/>
  <c r="I1665" i="3"/>
  <c r="J1665" i="3" s="1"/>
  <c r="O1665" i="3" s="1"/>
  <c r="O1560" i="3"/>
  <c r="I1560" i="3"/>
  <c r="J1560" i="3" s="1"/>
  <c r="I1185" i="3"/>
  <c r="J1185" i="3" s="1"/>
  <c r="O1185" i="3" s="1"/>
  <c r="I1397" i="3"/>
  <c r="J1397" i="3" s="1"/>
  <c r="O1397" i="3" s="1"/>
  <c r="O677" i="3"/>
  <c r="I677" i="3"/>
  <c r="J677" i="3" s="1"/>
  <c r="I1647" i="3"/>
  <c r="J1647" i="3" s="1"/>
  <c r="O1647" i="3" s="1"/>
  <c r="I1687" i="3"/>
  <c r="J1687" i="3" s="1"/>
  <c r="O1687" i="3" s="1"/>
  <c r="I1105" i="3"/>
  <c r="J1105" i="3" s="1"/>
  <c r="O1105" i="3" s="1"/>
  <c r="I1509" i="3"/>
  <c r="J1509" i="3" s="1"/>
  <c r="O1509" i="3" s="1"/>
  <c r="I549" i="3"/>
  <c r="J549" i="3" s="1"/>
  <c r="O549" i="3" s="1"/>
  <c r="I1451" i="3"/>
  <c r="J1451" i="3" s="1"/>
  <c r="O1451" i="3" s="1"/>
  <c r="I1554" i="3"/>
  <c r="J1554" i="3" s="1"/>
  <c r="O1554" i="3"/>
  <c r="I534" i="3"/>
  <c r="J534" i="3" s="1"/>
  <c r="O534" i="3" s="1"/>
  <c r="I488" i="3"/>
  <c r="J488" i="3" s="1"/>
  <c r="O488" i="3"/>
  <c r="I921" i="3"/>
  <c r="J921" i="3" s="1"/>
  <c r="O921" i="3" s="1"/>
  <c r="I1229" i="3"/>
  <c r="J1229" i="3" s="1"/>
  <c r="O1229" i="3"/>
  <c r="I1240" i="3"/>
  <c r="J1240" i="3" s="1"/>
  <c r="O1240" i="3" s="1"/>
  <c r="I1223" i="3"/>
  <c r="J1223" i="3" s="1"/>
  <c r="O1223" i="3" s="1"/>
  <c r="I847" i="3"/>
  <c r="J847" i="3" s="1"/>
  <c r="O847" i="3" s="1"/>
  <c r="I1286" i="3"/>
  <c r="J1286" i="3" s="1"/>
  <c r="O1286" i="3" s="1"/>
  <c r="I933" i="3"/>
  <c r="J933" i="3" s="1"/>
  <c r="O933" i="3" s="1"/>
  <c r="I615" i="3"/>
  <c r="J615" i="3" s="1"/>
  <c r="O615" i="3" s="1"/>
  <c r="I681" i="3"/>
  <c r="J681" i="3" s="1"/>
  <c r="O681" i="3" s="1"/>
  <c r="I882" i="3"/>
  <c r="J882" i="3" s="1"/>
  <c r="O882" i="3" s="1"/>
  <c r="I849" i="3"/>
  <c r="J849" i="3" s="1"/>
  <c r="O849" i="3" s="1"/>
  <c r="I1518" i="3"/>
  <c r="J1518" i="3" s="1"/>
  <c r="O1518" i="3"/>
  <c r="I586" i="3"/>
  <c r="J586" i="3" s="1"/>
  <c r="O586" i="3"/>
  <c r="I523" i="3"/>
  <c r="J523" i="3" s="1"/>
  <c r="O523" i="3" s="1"/>
  <c r="O1164" i="3"/>
  <c r="I1164" i="3"/>
  <c r="J1164" i="3" s="1"/>
  <c r="O1309" i="3"/>
  <c r="I1309" i="3"/>
  <c r="J1309" i="3" s="1"/>
  <c r="I1538" i="3"/>
  <c r="J1538" i="3" s="1"/>
  <c r="O1538" i="3" s="1"/>
  <c r="I655" i="3"/>
  <c r="J655" i="3" s="1"/>
  <c r="O655" i="3" s="1"/>
  <c r="O1619" i="3"/>
  <c r="I1619" i="3"/>
  <c r="J1619" i="3" s="1"/>
  <c r="I1093" i="3"/>
  <c r="J1093" i="3" s="1"/>
  <c r="O1093" i="3" s="1"/>
  <c r="I1220" i="3"/>
  <c r="J1220" i="3" s="1"/>
  <c r="O1220" i="3" s="1"/>
  <c r="I927" i="3"/>
  <c r="J927" i="3" s="1"/>
  <c r="O927" i="3" s="1"/>
  <c r="I1281" i="3"/>
  <c r="J1281" i="3" s="1"/>
  <c r="O1281" i="3" s="1"/>
  <c r="I1662" i="3"/>
  <c r="J1662" i="3" s="1"/>
  <c r="O1662" i="3" s="1"/>
  <c r="I1143" i="3"/>
  <c r="J1143" i="3" s="1"/>
  <c r="O1143" i="3" s="1"/>
  <c r="I1330" i="3"/>
  <c r="J1330" i="3" s="1"/>
  <c r="O1330" i="3" s="1"/>
  <c r="I1521" i="3"/>
  <c r="J1521" i="3" s="1"/>
  <c r="O1521" i="3" s="1"/>
  <c r="O1326" i="3"/>
  <c r="I1326" i="3"/>
  <c r="J1326" i="3" s="1"/>
  <c r="I708" i="3"/>
  <c r="J708" i="3" s="1"/>
  <c r="O708" i="3" s="1"/>
  <c r="O1453" i="3"/>
  <c r="I1453" i="3"/>
  <c r="J1453" i="3" s="1"/>
  <c r="I1163" i="3"/>
  <c r="J1163" i="3" s="1"/>
  <c r="O1163" i="3" s="1"/>
  <c r="I964" i="3"/>
  <c r="J964" i="3" s="1"/>
  <c r="O964" i="3" s="1"/>
  <c r="I968" i="3"/>
  <c r="J968" i="3" s="1"/>
  <c r="O968" i="3" s="1"/>
  <c r="O628" i="3"/>
  <c r="I628" i="3"/>
  <c r="J628" i="3" s="1"/>
  <c r="I1136" i="3"/>
  <c r="J1136" i="3" s="1"/>
  <c r="O1136" i="3" s="1"/>
  <c r="I1675" i="3"/>
  <c r="J1675" i="3" s="1"/>
  <c r="O1675" i="3" s="1"/>
  <c r="I823" i="3"/>
  <c r="J823" i="3" s="1"/>
  <c r="O823" i="3" s="1"/>
  <c r="I1157" i="3"/>
  <c r="J1157" i="3" s="1"/>
  <c r="O1157" i="3" s="1"/>
  <c r="O836" i="3"/>
  <c r="I836" i="3"/>
  <c r="J836" i="3" s="1"/>
  <c r="O1184" i="3"/>
  <c r="I1184" i="3"/>
  <c r="J1184" i="3" s="1"/>
  <c r="O793" i="3"/>
  <c r="I793" i="3"/>
  <c r="J793" i="3" s="1"/>
  <c r="I1644" i="3"/>
  <c r="J1644" i="3" s="1"/>
  <c r="O1644" i="3" s="1"/>
  <c r="I1064" i="3"/>
  <c r="J1064" i="3" s="1"/>
  <c r="O1064" i="3" s="1"/>
  <c r="I486" i="3"/>
  <c r="J486" i="3" s="1"/>
  <c r="O486" i="3" s="1"/>
  <c r="I1151" i="3"/>
  <c r="J1151" i="3" s="1"/>
  <c r="O1151" i="3" s="1"/>
  <c r="O1422" i="3"/>
  <c r="I1422" i="3"/>
  <c r="J1422" i="3" s="1"/>
  <c r="O1376" i="3"/>
  <c r="I1376" i="3"/>
  <c r="J1376" i="3" s="1"/>
  <c r="I782" i="3"/>
  <c r="J782" i="3" s="1"/>
  <c r="O782" i="3" s="1"/>
  <c r="O1458" i="3"/>
  <c r="I1458" i="3"/>
  <c r="J1458" i="3" s="1"/>
  <c r="I1359" i="3"/>
  <c r="J1359" i="3" s="1"/>
  <c r="O1359" i="3" s="1"/>
  <c r="I678" i="3"/>
  <c r="J678" i="3" s="1"/>
  <c r="O678" i="3" s="1"/>
  <c r="O499" i="3"/>
  <c r="I499" i="3"/>
  <c r="J499" i="3" s="1"/>
  <c r="I1327" i="3"/>
  <c r="J1327" i="3" s="1"/>
  <c r="O1327" i="3" s="1"/>
  <c r="O967" i="3"/>
  <c r="I967" i="3"/>
  <c r="J967" i="3" s="1"/>
  <c r="I506" i="3"/>
  <c r="J506" i="3" s="1"/>
  <c r="O506" i="3" s="1"/>
  <c r="I632" i="3"/>
  <c r="J632" i="3" s="1"/>
  <c r="K632" i="3" s="1"/>
  <c r="I1145" i="3"/>
  <c r="J1145" i="3" s="1"/>
  <c r="O1145" i="3" s="1"/>
  <c r="O1177" i="3"/>
  <c r="I1177" i="3"/>
  <c r="J1177" i="3" s="1"/>
  <c r="I1077" i="3"/>
  <c r="J1077" i="3" s="1"/>
  <c r="O1077" i="3" s="1"/>
  <c r="I1416" i="3"/>
  <c r="J1416" i="3" s="1"/>
  <c r="O1416" i="3" s="1"/>
  <c r="I1609" i="3"/>
  <c r="J1609" i="3" s="1"/>
  <c r="O1609" i="3" s="1"/>
  <c r="I978" i="3"/>
  <c r="J978" i="3" s="1"/>
  <c r="O978" i="3" s="1"/>
  <c r="I861" i="3"/>
  <c r="J861" i="3" s="1"/>
  <c r="O861" i="3" s="1"/>
  <c r="I1497" i="3"/>
  <c r="J1497" i="3" s="1"/>
  <c r="O1497" i="3" s="1"/>
  <c r="I1390" i="3"/>
  <c r="J1390" i="3" s="1"/>
  <c r="O1390" i="3" s="1"/>
  <c r="I906" i="3"/>
  <c r="J906" i="3" s="1"/>
  <c r="O906" i="3" s="1"/>
  <c r="I648" i="3"/>
  <c r="J648" i="3" s="1"/>
  <c r="O648" i="3" s="1"/>
  <c r="I1704" i="3"/>
  <c r="J1704" i="3" s="1"/>
  <c r="O1704" i="3" s="1"/>
  <c r="I801" i="3"/>
  <c r="J801" i="3" s="1"/>
  <c r="O801" i="3" s="1"/>
  <c r="I1314" i="3"/>
  <c r="J1314" i="3" s="1"/>
  <c r="O1314" i="3"/>
  <c r="I1498" i="3"/>
  <c r="J1498" i="3" s="1"/>
  <c r="O1498" i="3" s="1"/>
  <c r="I1627" i="3"/>
  <c r="J1627" i="3" s="1"/>
  <c r="O1627" i="3" s="1"/>
  <c r="I1238" i="3"/>
  <c r="J1238" i="3" s="1"/>
  <c r="O1238" i="3" s="1"/>
  <c r="I1331" i="3"/>
  <c r="J1331" i="3" s="1"/>
  <c r="O1331" i="3" s="1"/>
  <c r="I999" i="3"/>
  <c r="J999" i="3" s="1"/>
  <c r="O999" i="3" s="1"/>
  <c r="O787" i="3"/>
  <c r="I787" i="3"/>
  <c r="J787" i="3" s="1"/>
  <c r="I513" i="3"/>
  <c r="J513" i="3" s="1"/>
  <c r="O513" i="3" s="1"/>
  <c r="O1001" i="3"/>
  <c r="I1001" i="3"/>
  <c r="J1001" i="3" s="1"/>
  <c r="I1241" i="3"/>
  <c r="J1241" i="3" s="1"/>
  <c r="O1241" i="3" s="1"/>
  <c r="O919" i="3"/>
  <c r="I919" i="3"/>
  <c r="J919" i="3" s="1"/>
  <c r="I1179" i="3"/>
  <c r="J1179" i="3" s="1"/>
  <c r="O1179" i="3" s="1"/>
  <c r="I826" i="3"/>
  <c r="J826" i="3" s="1"/>
  <c r="O826" i="3" s="1"/>
  <c r="I1258" i="3"/>
  <c r="J1258" i="3" s="1"/>
  <c r="O1258" i="3" s="1"/>
  <c r="I667" i="3"/>
  <c r="J667" i="3" s="1"/>
  <c r="O667" i="3" s="1"/>
  <c r="I1663" i="3"/>
  <c r="J1663" i="3" s="1"/>
  <c r="O1663" i="3" s="1"/>
  <c r="I1576" i="3"/>
  <c r="J1576" i="3" s="1"/>
  <c r="O1576" i="3" s="1"/>
  <c r="I1221" i="3"/>
  <c r="J1221" i="3" s="1"/>
  <c r="O1221" i="3" s="1"/>
  <c r="I1245" i="3"/>
  <c r="J1245" i="3" s="1"/>
  <c r="O1245" i="3" s="1"/>
  <c r="O1655" i="3"/>
  <c r="I1655" i="3"/>
  <c r="J1655" i="3" s="1"/>
  <c r="I606" i="3"/>
  <c r="J606" i="3" s="1"/>
  <c r="O606" i="3" s="1"/>
  <c r="I952" i="3"/>
  <c r="J952" i="3" s="1"/>
  <c r="O952" i="3" s="1"/>
  <c r="I1270" i="3"/>
  <c r="J1270" i="3" s="1"/>
  <c r="K1270" i="3" s="1"/>
  <c r="I555" i="3"/>
  <c r="J555" i="3" s="1"/>
  <c r="O555" i="3" s="1"/>
  <c r="O1428" i="3"/>
  <c r="I1428" i="3"/>
  <c r="J1428" i="3" s="1"/>
  <c r="O811" i="3"/>
  <c r="I811" i="3"/>
  <c r="J811" i="3" s="1"/>
  <c r="I546" i="3"/>
  <c r="J546" i="3" s="1"/>
  <c r="O546" i="3" s="1"/>
  <c r="I1586" i="3"/>
  <c r="J1586" i="3" s="1"/>
  <c r="O1586" i="3" s="1"/>
  <c r="O1658" i="3"/>
  <c r="I1658" i="3"/>
  <c r="J1658" i="3" s="1"/>
  <c r="O550" i="3"/>
  <c r="I550" i="3"/>
  <c r="J550" i="3" s="1"/>
  <c r="I765" i="3"/>
  <c r="J765" i="3" s="1"/>
  <c r="O765" i="3" s="1"/>
  <c r="O1387" i="3"/>
  <c r="I1387" i="3"/>
  <c r="J1387" i="3" s="1"/>
  <c r="I1629" i="3"/>
  <c r="J1629" i="3" s="1"/>
  <c r="O1629" i="3" s="1"/>
  <c r="O1594" i="3"/>
  <c r="I1594" i="3"/>
  <c r="J1594" i="3" s="1"/>
  <c r="I1694" i="3"/>
  <c r="J1694" i="3" s="1"/>
  <c r="O1694" i="3" s="1"/>
  <c r="O1386" i="3"/>
  <c r="I1386" i="3"/>
  <c r="J1386" i="3" s="1"/>
  <c r="O822" i="3"/>
  <c r="I822" i="3"/>
  <c r="J822" i="3" s="1"/>
  <c r="O1488" i="3"/>
  <c r="I1488" i="3"/>
  <c r="J1488" i="3" s="1"/>
  <c r="O1003" i="3"/>
  <c r="I1003" i="3"/>
  <c r="J1003" i="3" s="1"/>
  <c r="I799" i="3"/>
  <c r="J799" i="3" s="1"/>
  <c r="O799" i="3" s="1"/>
  <c r="I918" i="3"/>
  <c r="J918" i="3" s="1"/>
  <c r="O918" i="3" s="1"/>
  <c r="I1508" i="3"/>
  <c r="J1508" i="3" s="1"/>
  <c r="O1508" i="3" s="1"/>
  <c r="O926" i="3"/>
  <c r="I926" i="3"/>
  <c r="J926" i="3" s="1"/>
  <c r="I776" i="3"/>
  <c r="J776" i="3" s="1"/>
  <c r="O776" i="3" s="1"/>
  <c r="I612" i="3"/>
  <c r="J612" i="3" s="1"/>
  <c r="O612" i="3" s="1"/>
  <c r="O1398" i="3"/>
  <c r="I1398" i="3"/>
  <c r="J1398" i="3" s="1"/>
  <c r="I789" i="3"/>
  <c r="J789" i="3" s="1"/>
  <c r="O789" i="3" s="1"/>
  <c r="O1524" i="3"/>
  <c r="I1524" i="3"/>
  <c r="J1524" i="3" s="1"/>
  <c r="I732" i="3"/>
  <c r="J732" i="3" s="1"/>
  <c r="O732" i="3" s="1"/>
  <c r="I1280" i="3"/>
  <c r="J1280" i="3" s="1"/>
  <c r="O1280" i="3" s="1"/>
  <c r="I1328" i="3"/>
  <c r="J1328" i="3" s="1"/>
  <c r="O1328" i="3" s="1"/>
  <c r="O1288" i="3"/>
  <c r="I1288" i="3"/>
  <c r="J1288" i="3" s="1"/>
  <c r="I1519" i="3"/>
  <c r="J1519" i="3" s="1"/>
  <c r="O1519" i="3" s="1"/>
  <c r="I966" i="3"/>
  <c r="J966" i="3" s="1"/>
  <c r="O966" i="3" s="1"/>
  <c r="I621" i="3"/>
  <c r="J621" i="3" s="1"/>
  <c r="O621" i="3" s="1"/>
  <c r="O577" i="3"/>
  <c r="I577" i="3"/>
  <c r="J577" i="3" s="1"/>
  <c r="I1632" i="3"/>
  <c r="J1632" i="3" s="1"/>
  <c r="O1632" i="3" s="1"/>
  <c r="O680" i="3"/>
  <c r="I680" i="3"/>
  <c r="J680" i="3" s="1"/>
  <c r="O931" i="3"/>
  <c r="I931" i="3"/>
  <c r="J931" i="3" s="1"/>
  <c r="I1352" i="3"/>
  <c r="J1352" i="3" s="1"/>
  <c r="O1352" i="3" s="1"/>
  <c r="I1626" i="3"/>
  <c r="J1626" i="3" s="1"/>
  <c r="O1626" i="3" s="1"/>
  <c r="I607" i="3"/>
  <c r="J607" i="3" s="1"/>
  <c r="O607" i="3" s="1"/>
  <c r="I920" i="3"/>
  <c r="J920" i="3" s="1"/>
  <c r="O920" i="3" s="1"/>
  <c r="O1020" i="3"/>
  <c r="I1020" i="3"/>
  <c r="J1020" i="3" s="1"/>
  <c r="I726" i="3"/>
  <c r="J726" i="3" s="1"/>
  <c r="O726" i="3" s="1"/>
  <c r="I501" i="3"/>
  <c r="J501" i="3" s="1"/>
  <c r="O501" i="3" s="1"/>
  <c r="I1638" i="3"/>
  <c r="J1638" i="3" s="1"/>
  <c r="O1638" i="3" s="1"/>
  <c r="I1706" i="3"/>
  <c r="J1706" i="3" s="1"/>
  <c r="O1706" i="3" s="1"/>
  <c r="O505" i="3"/>
  <c r="I505" i="3"/>
  <c r="J505" i="3" s="1"/>
  <c r="I786" i="3"/>
  <c r="J786" i="3" s="1"/>
  <c r="O786" i="3" s="1"/>
  <c r="O1051" i="3"/>
  <c r="I1051" i="3"/>
  <c r="J1051" i="3" s="1"/>
  <c r="I1210" i="3"/>
  <c r="J1210" i="3" s="1"/>
  <c r="O1210" i="3" s="1"/>
  <c r="O1144" i="3"/>
  <c r="I1144" i="3"/>
  <c r="J1144" i="3" s="1"/>
  <c r="I540" i="3"/>
  <c r="J540" i="3" s="1"/>
  <c r="O540" i="3" s="1"/>
  <c r="I810" i="3"/>
  <c r="J810" i="3" s="1"/>
  <c r="O810" i="3" s="1"/>
  <c r="I1364" i="3"/>
  <c r="J1364" i="3" s="1"/>
  <c r="O1364" i="3"/>
  <c r="I972" i="3"/>
  <c r="J972" i="3" s="1"/>
  <c r="O972" i="3"/>
  <c r="I1472" i="3"/>
  <c r="J1472" i="3" s="1"/>
  <c r="O1472" i="3" s="1"/>
  <c r="I740" i="3"/>
  <c r="J740" i="3" s="1"/>
  <c r="O740" i="3" s="1"/>
  <c r="I502" i="3"/>
  <c r="J502" i="3" s="1"/>
  <c r="O502" i="3"/>
  <c r="I1628" i="3"/>
  <c r="J1628" i="3" s="1"/>
  <c r="O1628" i="3" s="1"/>
  <c r="I894" i="3"/>
  <c r="J894" i="3" s="1"/>
  <c r="O894" i="3" s="1"/>
  <c r="I924" i="3"/>
  <c r="J924" i="3" s="1"/>
  <c r="O924" i="3"/>
  <c r="I650" i="3"/>
  <c r="J650" i="3" s="1"/>
  <c r="O650" i="3"/>
  <c r="I1354" i="3"/>
  <c r="J1354" i="3" s="1"/>
  <c r="O1354" i="3" s="1"/>
  <c r="I869" i="3"/>
  <c r="J869" i="3" s="1"/>
  <c r="O869" i="3" s="1"/>
  <c r="O1027" i="3"/>
  <c r="I1027" i="3"/>
  <c r="J1027" i="3" s="1"/>
  <c r="I1698" i="3"/>
  <c r="J1698" i="3" s="1"/>
  <c r="O1698" i="3" s="1"/>
  <c r="I1200" i="3"/>
  <c r="J1200" i="3" s="1"/>
  <c r="O1200" i="3" s="1"/>
  <c r="O1338" i="3"/>
  <c r="I1338" i="3"/>
  <c r="J1338" i="3" s="1"/>
  <c r="I1459" i="3"/>
  <c r="J1459" i="3" s="1"/>
  <c r="O1459" i="3" s="1"/>
  <c r="I559" i="3"/>
  <c r="J559" i="3" s="1"/>
  <c r="O559" i="3" s="1"/>
  <c r="I1423" i="3"/>
  <c r="J1423" i="3" s="1"/>
  <c r="O1423" i="3" s="1"/>
  <c r="O781" i="3"/>
  <c r="I781" i="3"/>
  <c r="J781" i="3" s="1"/>
  <c r="I871" i="3"/>
  <c r="J871" i="3" s="1"/>
  <c r="O871" i="3" s="1"/>
  <c r="I1689" i="3"/>
  <c r="J1689" i="3" s="1"/>
  <c r="O1689" i="3" s="1"/>
  <c r="O1464" i="3"/>
  <c r="I1464" i="3"/>
  <c r="J1464" i="3" s="1"/>
  <c r="I1674" i="3"/>
  <c r="J1674" i="3" s="1"/>
  <c r="O1674" i="3" s="1"/>
  <c r="I1499" i="3"/>
  <c r="J1499" i="3" s="1"/>
  <c r="O1499" i="3" s="1"/>
  <c r="O1056" i="3"/>
  <c r="I1056" i="3"/>
  <c r="J1056" i="3" s="1"/>
  <c r="I753" i="3"/>
  <c r="J753" i="3" s="1"/>
  <c r="O753" i="3" s="1"/>
  <c r="I1534" i="3"/>
  <c r="J1534" i="3" s="1"/>
  <c r="O1534" i="3" s="1"/>
  <c r="O1564" i="3"/>
  <c r="I1564" i="3"/>
  <c r="J1564" i="3" s="1"/>
  <c r="I1159" i="3"/>
  <c r="J1159" i="3" s="1"/>
  <c r="O1159" i="3" s="1"/>
  <c r="I1380" i="3"/>
  <c r="J1380" i="3" s="1"/>
  <c r="O1380" i="3" s="1"/>
  <c r="I1532" i="3"/>
  <c r="J1532" i="3" s="1"/>
  <c r="O1532" i="3" s="1"/>
  <c r="I956" i="3"/>
  <c r="J956" i="3" s="1"/>
  <c r="O956" i="3" s="1"/>
  <c r="I1063" i="3"/>
  <c r="J1063" i="3" s="1"/>
  <c r="O1063" i="3"/>
  <c r="I703" i="3"/>
  <c r="J703" i="3" s="1"/>
  <c r="O703" i="3" s="1"/>
  <c r="I1303" i="3"/>
  <c r="J1303" i="3" s="1"/>
  <c r="O1303" i="3" s="1"/>
  <c r="I1308" i="3"/>
  <c r="J1308" i="3" s="1"/>
  <c r="O1308" i="3" s="1"/>
  <c r="I688" i="3"/>
  <c r="J688" i="3" s="1"/>
  <c r="O688" i="3"/>
  <c r="I1496" i="3"/>
  <c r="J1496" i="3" s="1"/>
  <c r="O1496" i="3" s="1"/>
  <c r="I571" i="3"/>
  <c r="J571" i="3" s="1"/>
  <c r="O571" i="3" s="1"/>
  <c r="I1016" i="3"/>
  <c r="J1016" i="3" s="1"/>
  <c r="O1016" i="3" s="1"/>
  <c r="I693" i="3"/>
  <c r="J693" i="3" s="1"/>
  <c r="O693" i="3" s="1"/>
  <c r="I1436" i="3"/>
  <c r="J1436" i="3" s="1"/>
  <c r="O1436" i="3" s="1"/>
  <c r="O658" i="3"/>
  <c r="I658" i="3"/>
  <c r="J658" i="3" s="1"/>
  <c r="I1293" i="3"/>
  <c r="J1293" i="3" s="1"/>
  <c r="O1293" i="3" s="1"/>
  <c r="O1482" i="3"/>
  <c r="I1482" i="3"/>
  <c r="J1482" i="3" s="1"/>
  <c r="I1400" i="3"/>
  <c r="J1400" i="3" s="1"/>
  <c r="O1400" i="3" s="1"/>
  <c r="I1112" i="3"/>
  <c r="J1112" i="3" s="1"/>
  <c r="O1112" i="3" s="1"/>
  <c r="I520" i="3"/>
  <c r="J520" i="3" s="1"/>
  <c r="O520" i="3" s="1"/>
  <c r="I837" i="3"/>
  <c r="J837" i="3" s="1"/>
  <c r="O837" i="3" s="1"/>
  <c r="O1010" i="3"/>
  <c r="I1010" i="3"/>
  <c r="J1010" i="3" s="1"/>
  <c r="O711" i="3"/>
  <c r="I711" i="3"/>
  <c r="J711" i="3" s="1"/>
  <c r="I1563" i="3"/>
  <c r="J1563" i="3" s="1"/>
  <c r="O1563" i="3" s="1"/>
  <c r="O490" i="3"/>
  <c r="I490" i="3"/>
  <c r="J490" i="3" s="1"/>
  <c r="O1302" i="3"/>
  <c r="I1302" i="3"/>
  <c r="J1302" i="3" s="1"/>
  <c r="I1561" i="3"/>
  <c r="J1561" i="3" s="1"/>
  <c r="O1561" i="3" s="1"/>
  <c r="O1389" i="3"/>
  <c r="I1389" i="3"/>
  <c r="J1389" i="3" s="1"/>
  <c r="I1587" i="3"/>
  <c r="J1587" i="3" s="1"/>
  <c r="O1587" i="3" s="1"/>
  <c r="O1297" i="3"/>
  <c r="I1297" i="3"/>
  <c r="J1297" i="3" s="1"/>
  <c r="I715" i="3"/>
  <c r="J715" i="3" s="1"/>
  <c r="O715" i="3" s="1"/>
  <c r="I1000" i="3"/>
  <c r="J1000" i="3" s="1"/>
  <c r="O1000" i="3" s="1"/>
  <c r="I1597" i="3"/>
  <c r="J1597" i="3" s="1"/>
  <c r="O1597" i="3" s="1"/>
  <c r="I1243" i="3"/>
  <c r="J1243" i="3" s="1"/>
  <c r="O1243" i="3" s="1"/>
  <c r="I766" i="3"/>
  <c r="J766" i="3" s="1"/>
  <c r="O766" i="3" s="1"/>
  <c r="I1550" i="3"/>
  <c r="J1550" i="3" s="1"/>
  <c r="O1550" i="3" s="1"/>
  <c r="O877" i="3"/>
  <c r="I877" i="3"/>
  <c r="J877" i="3" s="1"/>
  <c r="O1500" i="3"/>
  <c r="I1500" i="3"/>
  <c r="J1500" i="3" s="1"/>
  <c r="I1396" i="3"/>
  <c r="J1396" i="3" s="1"/>
  <c r="O1396" i="3" s="1"/>
  <c r="O1391" i="3"/>
  <c r="I1391" i="3"/>
  <c r="J1391" i="3" s="1"/>
  <c r="O1315" i="3"/>
  <c r="I1315" i="3"/>
  <c r="J1315" i="3" s="1"/>
  <c r="I1038" i="3"/>
  <c r="J1038" i="3" s="1"/>
  <c r="O1038" i="3" s="1"/>
  <c r="O704" i="3"/>
  <c r="I704" i="3"/>
  <c r="J704" i="3" s="1"/>
  <c r="I762" i="3"/>
  <c r="J762" i="3" s="1"/>
  <c r="O762" i="3" s="1"/>
  <c r="I774" i="3"/>
  <c r="J774" i="3" s="1"/>
  <c r="O774" i="3" s="1"/>
  <c r="O1176" i="3"/>
  <c r="I1176" i="3"/>
  <c r="J1176" i="3" s="1"/>
  <c r="O1476" i="3"/>
  <c r="I1476" i="3"/>
  <c r="J1476" i="3" s="1"/>
  <c r="I1483" i="3"/>
  <c r="J1483" i="3" s="1"/>
  <c r="O1483" i="3" s="1"/>
  <c r="I566" i="3"/>
  <c r="J566" i="3" s="1"/>
  <c r="O566" i="3" s="1"/>
  <c r="O1128" i="3"/>
  <c r="I1128" i="3"/>
  <c r="J1128" i="3" s="1"/>
  <c r="I1573" i="3"/>
  <c r="J1573" i="3" s="1"/>
  <c r="O1573" i="3" s="1"/>
  <c r="I759" i="3"/>
  <c r="J759" i="3" s="1"/>
  <c r="O759" i="3" s="1"/>
  <c r="O885" i="3"/>
  <c r="I885" i="3"/>
  <c r="J885" i="3" s="1"/>
  <c r="I552" i="3"/>
  <c r="J552" i="3" s="1"/>
  <c r="O552" i="3" s="1"/>
  <c r="O1104" i="3"/>
  <c r="I1104" i="3"/>
  <c r="J1104" i="3" s="1"/>
  <c r="I993" i="3"/>
  <c r="J993" i="3" s="1"/>
  <c r="O993" i="3" s="1"/>
  <c r="O619" i="3"/>
  <c r="I619" i="3"/>
  <c r="J619" i="3" s="1"/>
  <c r="I1448" i="3"/>
  <c r="J1448" i="3" s="1"/>
  <c r="O1448" i="3" s="1"/>
  <c r="O1512" i="3"/>
  <c r="I1512" i="3"/>
  <c r="J1512" i="3" s="1"/>
  <c r="O1434" i="3"/>
  <c r="I1434" i="3"/>
  <c r="J1434" i="3" s="1"/>
  <c r="I1089" i="3"/>
  <c r="J1089" i="3" s="1"/>
  <c r="O1089" i="3" s="1"/>
  <c r="I844" i="3"/>
  <c r="J844" i="3" s="1"/>
  <c r="O844" i="3" s="1"/>
  <c r="I1412" i="3"/>
  <c r="J1412" i="3" s="1"/>
  <c r="O1412" i="3" s="1"/>
  <c r="O601" i="3"/>
  <c r="I601" i="3"/>
  <c r="J601" i="3" s="1"/>
  <c r="O824" i="3"/>
  <c r="I824" i="3"/>
  <c r="J824" i="3" s="1"/>
  <c r="O682" i="3"/>
  <c r="I682" i="3"/>
  <c r="J682" i="3" s="1"/>
  <c r="O1401" i="3"/>
  <c r="I1401" i="3"/>
  <c r="J1401" i="3" s="1"/>
  <c r="I666" i="3"/>
  <c r="J666" i="3" s="1"/>
  <c r="O666" i="3" s="1"/>
  <c r="O948" i="3"/>
  <c r="I948" i="3"/>
  <c r="J948" i="3" s="1"/>
  <c r="O1158" i="3"/>
  <c r="I1158" i="3"/>
  <c r="J1158" i="3" s="1"/>
  <c r="I896" i="3"/>
  <c r="J896" i="3" s="1"/>
  <c r="O896" i="3" s="1"/>
  <c r="O1290" i="3"/>
  <c r="I1290" i="3"/>
  <c r="J1290" i="3" s="1"/>
  <c r="I710" i="3"/>
  <c r="J710" i="3" s="1"/>
  <c r="O710" i="3" s="1"/>
  <c r="I907" i="3"/>
  <c r="J907" i="3" s="1"/>
  <c r="O907" i="3" s="1"/>
  <c r="K239" i="3" l="1"/>
  <c r="K1659" i="3"/>
  <c r="K1531" i="3"/>
  <c r="K761" i="3"/>
  <c r="K6" i="3"/>
  <c r="K237" i="3"/>
  <c r="K1680" i="3"/>
  <c r="K874" i="3"/>
  <c r="K291" i="3"/>
  <c r="K790" i="3"/>
  <c r="K643" i="3"/>
  <c r="K982" i="3"/>
  <c r="K36" i="3"/>
  <c r="K1471" i="3"/>
  <c r="K1198" i="3"/>
  <c r="K588" i="3"/>
  <c r="K474" i="3"/>
  <c r="K89" i="3"/>
  <c r="K689" i="3"/>
  <c r="K1411" i="3"/>
  <c r="K683" i="3"/>
  <c r="K423" i="3"/>
  <c r="K253" i="3"/>
  <c r="K116" i="3"/>
  <c r="K560" i="3"/>
  <c r="K226" i="3"/>
  <c r="K458" i="3"/>
  <c r="K532" i="3"/>
  <c r="K28" i="3"/>
  <c r="K1669" i="3"/>
  <c r="K775" i="3"/>
  <c r="K690" i="3"/>
  <c r="K1271" i="3"/>
  <c r="K324" i="3"/>
  <c r="K99" i="3"/>
  <c r="K648" i="3"/>
  <c r="K932" i="3"/>
  <c r="K482" i="3"/>
  <c r="K973" i="3"/>
  <c r="K1450" i="3"/>
  <c r="K235" i="3"/>
  <c r="K1583" i="3"/>
  <c r="K764" i="3"/>
  <c r="K1141" i="3"/>
  <c r="K1121" i="3"/>
  <c r="K1570" i="3"/>
  <c r="K1542" i="3"/>
  <c r="K254" i="3"/>
  <c r="K842" i="3"/>
  <c r="K528" i="3"/>
  <c r="K1535" i="3"/>
  <c r="K765" i="3"/>
  <c r="K1675" i="3"/>
  <c r="K1320" i="3"/>
  <c r="K147" i="3"/>
  <c r="K1325" i="3"/>
  <c r="K1552" i="3"/>
  <c r="K227" i="3"/>
  <c r="K299" i="3"/>
  <c r="K742" i="3"/>
  <c r="K1467" i="3"/>
  <c r="K1575" i="3"/>
  <c r="K718" i="3"/>
  <c r="K97" i="3"/>
  <c r="K126" i="3"/>
  <c r="K984" i="3"/>
  <c r="K1293" i="3"/>
  <c r="K1312" i="3"/>
  <c r="K372" i="3"/>
  <c r="K75" i="3"/>
  <c r="K398" i="3"/>
  <c r="K71" i="3"/>
  <c r="K1290" i="3"/>
  <c r="K1101" i="3"/>
  <c r="K1639" i="3"/>
  <c r="K865" i="3"/>
  <c r="K834" i="3"/>
  <c r="K955" i="3"/>
  <c r="K1414" i="3"/>
  <c r="K441" i="3"/>
  <c r="K464" i="3"/>
  <c r="K1208" i="3"/>
  <c r="K700" i="3"/>
  <c r="K1405" i="3"/>
  <c r="K345" i="3"/>
  <c r="K421" i="3"/>
  <c r="K120" i="3"/>
  <c r="K445" i="3"/>
  <c r="K306" i="3"/>
  <c r="O1099" i="3"/>
  <c r="K1142" i="3"/>
  <c r="K1572" i="3"/>
  <c r="K1015" i="3"/>
  <c r="K295" i="3"/>
  <c r="K442" i="3"/>
  <c r="K1303" i="3"/>
  <c r="K587" i="3"/>
  <c r="K11" i="3"/>
  <c r="K1437" i="3"/>
  <c r="K187" i="3"/>
  <c r="K521" i="3"/>
  <c r="K1316" i="3"/>
  <c r="K1604" i="3"/>
  <c r="K699" i="3"/>
  <c r="K1080" i="3"/>
  <c r="K1155" i="3"/>
  <c r="K814" i="3"/>
  <c r="O1342" i="3"/>
  <c r="K368" i="3"/>
  <c r="K318" i="3"/>
  <c r="K150" i="3"/>
  <c r="K222" i="3"/>
  <c r="K1245" i="3"/>
  <c r="K1540" i="3"/>
  <c r="K548" i="3"/>
  <c r="K1585" i="3"/>
  <c r="K1047" i="3"/>
  <c r="K1614" i="3"/>
  <c r="K1246" i="3"/>
  <c r="K995" i="3"/>
  <c r="K1063" i="3"/>
  <c r="K533" i="3"/>
  <c r="K1008" i="3"/>
  <c r="K110" i="3"/>
  <c r="K258" i="3"/>
  <c r="K358" i="3"/>
  <c r="K26" i="3"/>
  <c r="K762" i="3"/>
  <c r="K534" i="3"/>
  <c r="O796" i="3"/>
  <c r="K1368" i="3"/>
  <c r="K1556" i="3"/>
  <c r="K950" i="3"/>
  <c r="K1344" i="3"/>
  <c r="K889" i="3"/>
  <c r="K1691" i="3"/>
  <c r="K1574" i="3"/>
  <c r="K161" i="3"/>
  <c r="K369" i="3"/>
  <c r="O1557" i="3"/>
  <c r="K432" i="3"/>
  <c r="K399" i="3"/>
  <c r="K1628" i="3"/>
  <c r="K860" i="3"/>
  <c r="K1332" i="3"/>
  <c r="K1648" i="3"/>
  <c r="K1600" i="3"/>
  <c r="K1667" i="3"/>
  <c r="K1269" i="3"/>
  <c r="K1525" i="3"/>
  <c r="K728" i="3"/>
  <c r="K724" i="3"/>
  <c r="K1657" i="3"/>
  <c r="K622" i="3"/>
  <c r="K1443" i="3"/>
  <c r="K1085" i="3"/>
  <c r="K574" i="3"/>
  <c r="K1264" i="3"/>
  <c r="K23" i="3"/>
  <c r="K1566" i="3"/>
  <c r="K1162" i="3"/>
  <c r="K1076" i="3"/>
  <c r="K1265" i="3"/>
  <c r="K819" i="3"/>
  <c r="K777" i="3"/>
  <c r="K518" i="3"/>
  <c r="K1060" i="3"/>
  <c r="K435" i="3"/>
  <c r="K1483" i="3"/>
  <c r="K667" i="3"/>
  <c r="K1537" i="3"/>
  <c r="K1109" i="3"/>
  <c r="K1235" i="3"/>
  <c r="K538" i="3"/>
  <c r="K1068" i="3"/>
  <c r="K1613" i="3"/>
  <c r="K988" i="3"/>
  <c r="K350" i="3"/>
  <c r="K976" i="3"/>
  <c r="K1027" i="3"/>
  <c r="K1184" i="3"/>
  <c r="K1030" i="3"/>
  <c r="K1201" i="3"/>
  <c r="K1217" i="3"/>
  <c r="K1222" i="3"/>
  <c r="K954" i="3"/>
  <c r="K1012" i="3"/>
  <c r="K1098" i="3"/>
  <c r="K706" i="3"/>
  <c r="K274" i="3"/>
  <c r="K712" i="3"/>
  <c r="K208" i="3"/>
  <c r="K204" i="3"/>
  <c r="K51" i="3"/>
  <c r="K213" i="3"/>
  <c r="K1418" i="3"/>
  <c r="K1250" i="3"/>
  <c r="K1187" i="3"/>
  <c r="K855" i="3"/>
  <c r="K639" i="3"/>
  <c r="K1081" i="3"/>
  <c r="K78" i="3"/>
  <c r="K52" i="3"/>
  <c r="K1462" i="3"/>
  <c r="K444" i="3"/>
  <c r="K264" i="3"/>
  <c r="K991" i="3"/>
  <c r="K979" i="3"/>
  <c r="K1394" i="3"/>
  <c r="K1349" i="3"/>
  <c r="K616" i="3"/>
  <c r="K1336" i="3"/>
  <c r="K1048" i="3"/>
  <c r="K1058" i="3"/>
  <c r="K1533" i="3"/>
  <c r="K736" i="3"/>
  <c r="K496" i="3"/>
  <c r="K328" i="3"/>
  <c r="K1170" i="3"/>
  <c r="K1323" i="3"/>
  <c r="K1191" i="3"/>
  <c r="K1634" i="3"/>
  <c r="K215" i="3"/>
  <c r="K332" i="3"/>
  <c r="K131" i="3"/>
  <c r="K132" i="3"/>
  <c r="K181" i="3"/>
  <c r="K406" i="3"/>
  <c r="K115" i="3"/>
  <c r="K294" i="3"/>
  <c r="K723" i="3"/>
  <c r="K1591" i="3"/>
  <c r="K1337" i="3"/>
  <c r="K601" i="3"/>
  <c r="K1436" i="3"/>
  <c r="K931" i="3"/>
  <c r="K499" i="3"/>
  <c r="K113" i="3"/>
  <c r="K1550" i="3"/>
  <c r="K1389" i="3"/>
  <c r="K926" i="3"/>
  <c r="K847" i="3"/>
  <c r="K1647" i="3"/>
  <c r="K519" i="3"/>
  <c r="K349" i="3"/>
  <c r="K190" i="3"/>
  <c r="K109" i="3"/>
  <c r="K267" i="3"/>
  <c r="K123" i="3"/>
  <c r="K300" i="3"/>
  <c r="K448" i="3"/>
  <c r="K34" i="3"/>
  <c r="K268" i="3"/>
  <c r="K553" i="3"/>
  <c r="K1117" i="3"/>
  <c r="O1248" i="3"/>
  <c r="K739" i="3"/>
  <c r="K1278" i="3"/>
  <c r="K1244" i="3"/>
  <c r="K1502" i="3"/>
  <c r="K613" i="3"/>
  <c r="K1427" i="3"/>
  <c r="K1023" i="3"/>
  <c r="K737" i="3"/>
  <c r="K752" i="3"/>
  <c r="K829" i="3"/>
  <c r="K735" i="3"/>
  <c r="K845" i="3"/>
  <c r="K1304" i="3"/>
  <c r="K983" i="3"/>
  <c r="K1492" i="3"/>
  <c r="K321" i="3"/>
  <c r="K663" i="3"/>
  <c r="K1612" i="3"/>
  <c r="K260" i="3"/>
  <c r="K72" i="3"/>
  <c r="K69" i="3"/>
  <c r="K128" i="3"/>
  <c r="K340" i="3"/>
  <c r="K200" i="3"/>
  <c r="K388" i="3"/>
  <c r="K1173" i="3"/>
  <c r="K402" i="3"/>
  <c r="K914" i="3"/>
  <c r="K695" i="3"/>
  <c r="K675" i="3"/>
  <c r="K839" i="3"/>
  <c r="K669" i="3"/>
  <c r="K1700" i="3"/>
  <c r="K1607" i="3"/>
  <c r="K946" i="3"/>
  <c r="O1365" i="3"/>
  <c r="K685" i="3"/>
  <c r="K1650" i="3"/>
  <c r="K1102" i="3"/>
  <c r="K1169" i="3"/>
  <c r="K35" i="3"/>
  <c r="K1409" i="3"/>
  <c r="K805" i="3"/>
  <c r="K1149" i="3"/>
  <c r="K312" i="3"/>
  <c r="K73" i="3"/>
  <c r="K1625" i="3"/>
  <c r="K1006" i="3"/>
  <c r="K351" i="3"/>
  <c r="K106" i="3"/>
  <c r="K647" i="3"/>
  <c r="K922" i="3"/>
  <c r="K127" i="3"/>
  <c r="K47" i="3"/>
  <c r="K1087" i="3"/>
  <c r="K1354" i="3"/>
  <c r="K1390" i="3"/>
  <c r="K1451" i="3"/>
  <c r="K1171" i="3"/>
  <c r="K1477" i="3"/>
  <c r="K1118" i="3"/>
  <c r="K783" i="3"/>
  <c r="K1111" i="3"/>
  <c r="K670" i="3"/>
  <c r="K654" i="3"/>
  <c r="K498" i="3"/>
  <c r="K1086" i="3"/>
  <c r="K1103" i="3"/>
  <c r="K784" i="3"/>
  <c r="K25" i="3"/>
  <c r="K920" i="3"/>
  <c r="K1397" i="3"/>
  <c r="K1311" i="3"/>
  <c r="K701" i="3"/>
  <c r="K1234" i="3"/>
  <c r="K852" i="3"/>
  <c r="K554" i="3"/>
  <c r="K1040" i="3"/>
  <c r="K1683" i="3"/>
  <c r="K288" i="3"/>
  <c r="K1469" i="3"/>
  <c r="K419" i="3"/>
  <c r="K418" i="3"/>
  <c r="K329" i="3"/>
  <c r="K137" i="3"/>
  <c r="K1000" i="3"/>
  <c r="K1496" i="3"/>
  <c r="K1459" i="3"/>
  <c r="K972" i="3"/>
  <c r="K1003" i="3"/>
  <c r="K1314" i="3"/>
  <c r="K861" i="3"/>
  <c r="K782" i="3"/>
  <c r="K487" i="3"/>
  <c r="K307" i="3"/>
  <c r="K409" i="3"/>
  <c r="K167" i="3"/>
  <c r="K92" i="3"/>
  <c r="K1434" i="3"/>
  <c r="K621" i="3"/>
  <c r="K1309" i="3"/>
  <c r="K1284" i="3"/>
  <c r="K1677" i="3"/>
  <c r="K1095" i="3"/>
  <c r="O1555" i="3"/>
  <c r="K337" i="3"/>
  <c r="K220" i="3"/>
  <c r="K344" i="3"/>
  <c r="K229" i="3"/>
  <c r="K228" i="3"/>
  <c r="K465" i="3"/>
  <c r="K179" i="3"/>
  <c r="K1532" i="3"/>
  <c r="K933" i="3"/>
  <c r="K1686" i="3"/>
  <c r="K1242" i="3"/>
  <c r="K903" i="3"/>
  <c r="K1582" i="3"/>
  <c r="K1107" i="3"/>
  <c r="K1565" i="3"/>
  <c r="K514" i="3"/>
  <c r="K1690" i="3"/>
  <c r="K785" i="3"/>
  <c r="K1449" i="3"/>
  <c r="K117" i="3"/>
  <c r="K403" i="3"/>
  <c r="K453" i="3"/>
  <c r="K151" i="3"/>
  <c r="K362" i="3"/>
  <c r="K30" i="3"/>
  <c r="K279" i="3"/>
  <c r="K112" i="3"/>
  <c r="K141" i="3"/>
  <c r="K42" i="3"/>
  <c r="J1559" i="3"/>
  <c r="O1559" i="3" s="1"/>
  <c r="J656" i="3"/>
  <c r="O656" i="3" s="1"/>
  <c r="K693" i="3"/>
  <c r="K906" i="3"/>
  <c r="J902" i="3"/>
  <c r="O902" i="3" s="1"/>
  <c r="K1596" i="3"/>
  <c r="J1681" i="3"/>
  <c r="O1681" i="3" s="1"/>
  <c r="J729" i="3"/>
  <c r="O729" i="3" s="1"/>
  <c r="J1070" i="3"/>
  <c r="O1070" i="3" s="1"/>
  <c r="J778" i="3"/>
  <c r="O778" i="3" s="1"/>
  <c r="J641" i="3"/>
  <c r="K641" i="3"/>
  <c r="J1148" i="3"/>
  <c r="O1148" i="3" s="1"/>
  <c r="J1125" i="3"/>
  <c r="O1125" i="3" s="1"/>
  <c r="J890" i="3"/>
  <c r="O890" i="3" s="1"/>
  <c r="J433" i="3"/>
  <c r="K433" i="3"/>
  <c r="J1643" i="3"/>
  <c r="K1643" i="3"/>
  <c r="K1563" i="3"/>
  <c r="K546" i="3"/>
  <c r="K717" i="3"/>
  <c r="J1139" i="3"/>
  <c r="O1139" i="3" s="1"/>
  <c r="K1139" i="3"/>
  <c r="J1129" i="3"/>
  <c r="O1129" i="3" s="1"/>
  <c r="J1004" i="3"/>
  <c r="O1004" i="3" s="1"/>
  <c r="J1374" i="3"/>
  <c r="K1374" i="3"/>
  <c r="J1138" i="3"/>
  <c r="K1138" i="3"/>
  <c r="J806" i="3"/>
  <c r="O806" i="3" s="1"/>
  <c r="J250" i="3"/>
  <c r="K250" i="3"/>
  <c r="J1135" i="3"/>
  <c r="O1135" i="3" s="1"/>
  <c r="J330" i="3"/>
  <c r="K330" i="3"/>
  <c r="J909" i="3"/>
  <c r="O909" i="3" s="1"/>
  <c r="J1494" i="3"/>
  <c r="K1494" i="3"/>
  <c r="K666" i="3"/>
  <c r="K571" i="3"/>
  <c r="K1499" i="3"/>
  <c r="K1364" i="3"/>
  <c r="K1051" i="3"/>
  <c r="K787" i="3"/>
  <c r="K1416" i="3"/>
  <c r="K1326" i="3"/>
  <c r="K681" i="3"/>
  <c r="K1105" i="3"/>
  <c r="K1630" i="3"/>
  <c r="K1295" i="3"/>
  <c r="J1410" i="3"/>
  <c r="K1410" i="3"/>
  <c r="J1346" i="3"/>
  <c r="K1346" i="3"/>
  <c r="J1209" i="3"/>
  <c r="O1209" i="3" s="1"/>
  <c r="K603" i="3"/>
  <c r="J1153" i="3"/>
  <c r="K1153" i="3"/>
  <c r="J125" i="3"/>
  <c r="K125" i="3"/>
  <c r="J1307" i="3"/>
  <c r="K1307" i="3"/>
  <c r="J738" i="3"/>
  <c r="O738" i="3" s="1"/>
  <c r="K396" i="3"/>
  <c r="J1067" i="3"/>
  <c r="O1067" i="3" s="1"/>
  <c r="J537" i="3"/>
  <c r="O537" i="3" s="1"/>
  <c r="J198" i="3"/>
  <c r="K198" i="3"/>
  <c r="K1328" i="3"/>
  <c r="K502" i="3"/>
  <c r="K801" i="3"/>
  <c r="K1093" i="3"/>
  <c r="K523" i="3"/>
  <c r="K1240" i="3"/>
  <c r="K1560" i="3"/>
  <c r="K1479" i="3"/>
  <c r="K1329" i="3"/>
  <c r="J1090" i="3"/>
  <c r="O1090" i="3" s="1"/>
  <c r="K1090" i="3"/>
  <c r="J1084" i="3"/>
  <c r="O1084" i="3" s="1"/>
  <c r="J1167" i="3"/>
  <c r="O1167" i="3" s="1"/>
  <c r="J1175" i="3"/>
  <c r="O1175" i="3" s="1"/>
  <c r="J1035" i="3"/>
  <c r="O1035" i="3" s="1"/>
  <c r="J1216" i="3"/>
  <c r="O1216" i="3" s="1"/>
  <c r="J1649" i="3"/>
  <c r="K1649" i="3"/>
  <c r="J326" i="3"/>
  <c r="K326" i="3"/>
  <c r="J651" i="3"/>
  <c r="K651" i="3"/>
  <c r="J82" i="3"/>
  <c r="K82" i="3"/>
  <c r="K993" i="3"/>
  <c r="K703" i="3"/>
  <c r="K650" i="3"/>
  <c r="K586" i="3"/>
  <c r="J696" i="3"/>
  <c r="O696" i="3" s="1"/>
  <c r="J1207" i="3"/>
  <c r="K1207" i="3"/>
  <c r="K1045" i="3"/>
  <c r="J1050" i="3"/>
  <c r="O1050" i="3" s="1"/>
  <c r="K833" i="3"/>
  <c r="J969" i="3"/>
  <c r="O969" i="3" s="1"/>
  <c r="J1165" i="3"/>
  <c r="O1165" i="3" s="1"/>
  <c r="J1174" i="3"/>
  <c r="K1174" i="3"/>
  <c r="J1589" i="3"/>
  <c r="O1589" i="3" s="1"/>
  <c r="O211" i="3"/>
  <c r="K211" i="3"/>
  <c r="K1151" i="3"/>
  <c r="J751" i="3"/>
  <c r="K751" i="3"/>
  <c r="J1181" i="3"/>
  <c r="O1181" i="3" s="1"/>
  <c r="J1660" i="3"/>
  <c r="O1660" i="3" s="1"/>
  <c r="J878" i="3"/>
  <c r="O878" i="3" s="1"/>
  <c r="J944" i="3"/>
  <c r="O944" i="3" s="1"/>
  <c r="J1579" i="3"/>
  <c r="O1579" i="3" s="1"/>
  <c r="J1682" i="3"/>
  <c r="O1682" i="3" s="1"/>
  <c r="J397" i="3"/>
  <c r="K397" i="3"/>
  <c r="K851" i="3"/>
  <c r="J1233" i="3"/>
  <c r="O1233" i="3" s="1"/>
  <c r="J500" i="3"/>
  <c r="K500" i="3"/>
  <c r="J1253" i="3"/>
  <c r="O1253" i="3" s="1"/>
  <c r="J730" i="3"/>
  <c r="O730" i="3" s="1"/>
  <c r="J1224" i="3"/>
  <c r="O1224" i="3" s="1"/>
  <c r="K1460" i="3"/>
  <c r="J1515" i="3"/>
  <c r="K1515" i="3"/>
  <c r="J582" i="3"/>
  <c r="O582" i="3" s="1"/>
  <c r="J1355" i="3"/>
  <c r="O1355" i="3" s="1"/>
  <c r="J348" i="3"/>
  <c r="K348" i="3"/>
  <c r="J367" i="3"/>
  <c r="K367" i="3"/>
  <c r="J945" i="3"/>
  <c r="O945" i="3" s="1"/>
  <c r="J635" i="3"/>
  <c r="O635" i="3" s="1"/>
  <c r="J493" i="3"/>
  <c r="K493" i="3"/>
  <c r="K1564" i="3"/>
  <c r="K810" i="3"/>
  <c r="K919" i="3"/>
  <c r="K964" i="3"/>
  <c r="K1228" i="3"/>
  <c r="O1115" i="3"/>
  <c r="J713" i="3"/>
  <c r="K713" i="3"/>
  <c r="J1195" i="3"/>
  <c r="K1195" i="3"/>
  <c r="J660" i="3"/>
  <c r="O660" i="3" s="1"/>
  <c r="K660" i="3"/>
  <c r="J1478" i="3"/>
  <c r="K1478" i="3"/>
  <c r="J1622" i="3"/>
  <c r="K1622" i="3"/>
  <c r="J1267" i="3"/>
  <c r="O1267" i="3" s="1"/>
  <c r="J79" i="3"/>
  <c r="K79" i="3"/>
  <c r="J702" i="3"/>
  <c r="O702" i="3" s="1"/>
  <c r="J1642" i="3"/>
  <c r="O1642" i="3" s="1"/>
  <c r="J153" i="3"/>
  <c r="K153" i="3"/>
  <c r="K1391" i="3"/>
  <c r="K688" i="3"/>
  <c r="K1472" i="3"/>
  <c r="K789" i="3"/>
  <c r="K1694" i="3"/>
  <c r="O1270" i="3"/>
  <c r="K978" i="3"/>
  <c r="O632" i="3"/>
  <c r="K921" i="3"/>
  <c r="K1254" i="3"/>
  <c r="J1621" i="3"/>
  <c r="O1621" i="3" s="1"/>
  <c r="K1547" i="3"/>
  <c r="J981" i="3"/>
  <c r="O981" i="3" s="1"/>
  <c r="J524" i="3"/>
  <c r="K524" i="3"/>
  <c r="J1255" i="3"/>
  <c r="O1255" i="3" s="1"/>
  <c r="J585" i="3"/>
  <c r="O585" i="3" s="1"/>
  <c r="K585" i="3"/>
  <c r="J1474" i="3"/>
  <c r="O1474" i="3" s="1"/>
  <c r="J1549" i="3"/>
  <c r="O1549" i="3" s="1"/>
  <c r="J558" i="3"/>
  <c r="O558" i="3" s="1"/>
  <c r="J1132" i="3"/>
  <c r="K1132" i="3"/>
  <c r="K1219" i="3"/>
  <c r="J1578" i="3"/>
  <c r="K1578" i="3"/>
  <c r="J980" i="3"/>
  <c r="O980" i="3" s="1"/>
  <c r="J898" i="3"/>
  <c r="O898" i="3" s="1"/>
  <c r="J510" i="3"/>
  <c r="O510" i="3" s="1"/>
  <c r="K510" i="3"/>
  <c r="J1094" i="3"/>
  <c r="O1094" i="3" s="1"/>
  <c r="K1094" i="3"/>
  <c r="J572" i="3"/>
  <c r="K572" i="3"/>
  <c r="J835" i="3"/>
  <c r="O835" i="3" s="1"/>
  <c r="J965" i="3"/>
  <c r="K965" i="3"/>
  <c r="K759" i="3"/>
  <c r="K520" i="3"/>
  <c r="K871" i="3"/>
  <c r="K894" i="3"/>
  <c r="K1638" i="3"/>
  <c r="K1498" i="3"/>
  <c r="K1662" i="3"/>
  <c r="K849" i="3"/>
  <c r="K1509" i="3"/>
  <c r="K1672" i="3"/>
  <c r="K1260" i="3"/>
  <c r="J1641" i="3"/>
  <c r="O1641" i="3" s="1"/>
  <c r="K1641" i="3"/>
  <c r="J1528" i="3"/>
  <c r="K1528" i="3"/>
  <c r="J595" i="3"/>
  <c r="K595" i="3"/>
  <c r="J1420" i="3"/>
  <c r="O1420" i="3" s="1"/>
  <c r="J858" i="3"/>
  <c r="O858" i="3" s="1"/>
  <c r="K1668" i="3"/>
  <c r="K1705" i="3"/>
  <c r="J1544" i="3"/>
  <c r="O1544" i="3" s="1"/>
  <c r="K880" i="3"/>
  <c r="K1160" i="3"/>
  <c r="J1074" i="3"/>
  <c r="O1074" i="3" s="1"/>
  <c r="J816" i="3"/>
  <c r="O816" i="3" s="1"/>
  <c r="K816" i="3"/>
  <c r="J900" i="3"/>
  <c r="O900" i="3" s="1"/>
  <c r="J694" i="3"/>
  <c r="K694" i="3"/>
  <c r="J459" i="3"/>
  <c r="K459" i="3"/>
  <c r="J959" i="3"/>
  <c r="O959" i="3" s="1"/>
  <c r="J374" i="3"/>
  <c r="K374" i="3"/>
  <c r="K410" i="3"/>
  <c r="K334" i="3"/>
  <c r="K27" i="3"/>
  <c r="K84" i="3"/>
  <c r="K428" i="3"/>
  <c r="K461" i="3"/>
  <c r="K489" i="3"/>
  <c r="K668" i="3"/>
  <c r="K780" i="3"/>
  <c r="K825" i="3"/>
  <c r="K1092" i="3"/>
  <c r="K1602" i="3"/>
  <c r="K1362" i="3"/>
  <c r="K1011" i="3"/>
  <c r="K1442" i="3"/>
  <c r="K1504" i="3"/>
  <c r="K1152" i="3"/>
  <c r="K1608" i="3"/>
  <c r="K942" i="3"/>
  <c r="K545" i="3"/>
  <c r="K1026" i="3"/>
  <c r="K1322" i="3"/>
  <c r="K1353" i="3"/>
  <c r="K543" i="3"/>
  <c r="K1197" i="3"/>
  <c r="K883" i="3"/>
  <c r="K745" i="3"/>
  <c r="K1388" i="3"/>
  <c r="K392" i="3"/>
  <c r="K1605" i="3"/>
  <c r="K815" i="3"/>
  <c r="K590" i="3"/>
  <c r="K527" i="3"/>
  <c r="K614" i="3"/>
  <c r="K1407" i="3"/>
  <c r="K1230" i="3"/>
  <c r="K1347" i="3"/>
  <c r="K54" i="3"/>
  <c r="K1633" i="3"/>
  <c r="K1263" i="3"/>
  <c r="K1513" i="3"/>
  <c r="K262" i="3"/>
  <c r="K361" i="3"/>
  <c r="K1256" i="3"/>
  <c r="K63" i="3"/>
  <c r="K1370" i="3"/>
  <c r="K1701" i="3"/>
  <c r="K1372" i="3"/>
  <c r="K1511" i="3"/>
  <c r="K760" i="3"/>
  <c r="K840" i="3"/>
  <c r="K1113" i="3"/>
  <c r="K1339" i="3"/>
  <c r="K1356" i="3"/>
  <c r="K862" i="3"/>
  <c r="K618" i="3"/>
  <c r="K551" i="3"/>
  <c r="K1603" i="3"/>
  <c r="K522" i="3"/>
  <c r="K722" i="3"/>
  <c r="K1082" i="3"/>
  <c r="K1484" i="3"/>
  <c r="K531" i="3"/>
  <c r="K1546" i="3"/>
  <c r="K770" i="3"/>
  <c r="K664" i="3"/>
  <c r="K771" i="3"/>
  <c r="K994" i="3"/>
  <c r="K494" i="3"/>
  <c r="K1287" i="3"/>
  <c r="K1131" i="3"/>
  <c r="K382" i="3"/>
  <c r="K832" i="3"/>
  <c r="K1654" i="3"/>
  <c r="K1005" i="3"/>
  <c r="K962" i="3"/>
  <c r="K746" i="3"/>
  <c r="K1237" i="3"/>
  <c r="K1523" i="3"/>
  <c r="K1251" i="3"/>
  <c r="K438" i="3"/>
  <c r="K1192" i="3"/>
  <c r="K1456" i="3"/>
  <c r="K1431" i="3"/>
  <c r="K634" i="3"/>
  <c r="K617" i="3"/>
  <c r="K539" i="3"/>
  <c r="K556" i="3"/>
  <c r="K1581" i="3"/>
  <c r="K569" i="3"/>
  <c r="K64" i="3"/>
  <c r="K287" i="3"/>
  <c r="K411" i="3"/>
  <c r="K391" i="3"/>
  <c r="K87" i="3"/>
  <c r="K390" i="3"/>
  <c r="K470" i="3"/>
  <c r="K255" i="3"/>
  <c r="K1193" i="3"/>
  <c r="K1413" i="3"/>
  <c r="K346" i="3"/>
  <c r="K298" i="3"/>
  <c r="K405" i="3"/>
  <c r="K243" i="3"/>
  <c r="K454" i="3"/>
  <c r="K7" i="3"/>
  <c r="K74" i="3"/>
  <c r="K1367" i="3"/>
  <c r="K169" i="3"/>
  <c r="K50" i="3"/>
  <c r="K139" i="3"/>
  <c r="K630" i="3"/>
  <c r="K1590" i="3"/>
  <c r="K1640" i="3"/>
  <c r="K913" i="3"/>
  <c r="K1172" i="3"/>
  <c r="K594" i="3"/>
  <c r="K716" i="3"/>
  <c r="K1417" i="3"/>
  <c r="K975" i="3"/>
  <c r="K698" i="3"/>
  <c r="K817" i="3"/>
  <c r="K1501" i="3"/>
  <c r="K879" i="3"/>
  <c r="K1168" i="3"/>
  <c r="K989" i="3"/>
  <c r="K1444" i="3"/>
  <c r="K828" i="3"/>
  <c r="K863" i="3"/>
  <c r="K1631" i="3"/>
  <c r="K673" i="3"/>
  <c r="K1593" i="3"/>
  <c r="K591" i="3"/>
  <c r="K958" i="3"/>
  <c r="K820" i="3"/>
  <c r="K1123" i="3"/>
  <c r="K676" i="3"/>
  <c r="K1276" i="3"/>
  <c r="K773" i="3"/>
  <c r="K1395" i="3"/>
  <c r="K1225" i="3"/>
  <c r="K661" i="3"/>
  <c r="K322" i="3"/>
  <c r="K384" i="3"/>
  <c r="K938" i="3"/>
  <c r="K9" i="3"/>
  <c r="K1180" i="3"/>
  <c r="K413" i="3"/>
  <c r="K144" i="3"/>
  <c r="K80" i="3"/>
  <c r="K244" i="3"/>
  <c r="K425" i="3"/>
  <c r="K1214" i="3"/>
  <c r="K1029" i="3"/>
  <c r="K420" i="3"/>
  <c r="K412" i="3"/>
  <c r="K184" i="3"/>
  <c r="K142" i="3"/>
  <c r="K342" i="3"/>
  <c r="K415" i="3"/>
  <c r="K457" i="3"/>
  <c r="K21" i="3"/>
  <c r="K182" i="3"/>
  <c r="K209" i="3"/>
  <c r="K434" i="3"/>
  <c r="K284" i="3"/>
  <c r="K923" i="3"/>
  <c r="K233" i="3"/>
  <c r="K431" i="3"/>
  <c r="K232" i="3"/>
  <c r="K212" i="3"/>
  <c r="K22" i="3"/>
  <c r="K207" i="3"/>
  <c r="K473" i="3"/>
  <c r="K118" i="3"/>
  <c r="K286" i="3"/>
  <c r="K1106" i="3"/>
  <c r="K341" i="3"/>
  <c r="K1577" i="3"/>
  <c r="K1257" i="3"/>
  <c r="K1186" i="3"/>
  <c r="K1137" i="3"/>
  <c r="O626" i="3"/>
  <c r="K697" i="3"/>
  <c r="K1636" i="3"/>
  <c r="K850" i="3"/>
  <c r="K319" i="3"/>
  <c r="K1468" i="3"/>
  <c r="K512" i="3"/>
  <c r="K292" i="3"/>
  <c r="K290" i="3"/>
  <c r="K1695" i="3"/>
  <c r="K308" i="3"/>
  <c r="K734" i="3"/>
  <c r="K563" i="3"/>
  <c r="K206" i="3"/>
  <c r="K353" i="3"/>
  <c r="K185" i="3"/>
  <c r="K357" i="3"/>
  <c r="K163" i="3"/>
  <c r="K223" i="3"/>
  <c r="K61" i="3"/>
  <c r="K838" i="3"/>
  <c r="K119" i="3"/>
  <c r="K794" i="3"/>
  <c r="K1623" i="3"/>
  <c r="K469" i="3"/>
  <c r="K471" i="3"/>
  <c r="K662" i="3"/>
  <c r="K175" i="3"/>
  <c r="K242" i="3"/>
  <c r="K797" i="3"/>
  <c r="K509" i="3"/>
  <c r="K674" i="3"/>
  <c r="K1182" i="3"/>
  <c r="K1446" i="3"/>
  <c r="K772" i="3"/>
  <c r="K1430" i="3"/>
  <c r="K1379" i="3"/>
  <c r="K866" i="3"/>
  <c r="K1324" i="3"/>
  <c r="K1439" i="3"/>
  <c r="K1637" i="3"/>
  <c r="K935" i="3"/>
  <c r="K1666" i="3"/>
  <c r="K439" i="3"/>
  <c r="K37" i="3"/>
  <c r="K196" i="3"/>
  <c r="K293" i="3"/>
  <c r="K271" i="3"/>
  <c r="K111" i="3"/>
  <c r="K240" i="3"/>
  <c r="K436" i="3"/>
  <c r="K422" i="3"/>
  <c r="K1205" i="3"/>
  <c r="K8" i="3"/>
  <c r="K60" i="3"/>
  <c r="K992" i="3"/>
  <c r="K846" i="3"/>
  <c r="K1385" i="3"/>
  <c r="K709" i="3"/>
  <c r="K1520" i="3"/>
  <c r="K1282" i="3"/>
  <c r="K631" i="3"/>
  <c r="K1059" i="3"/>
  <c r="K807" i="3"/>
  <c r="K1313" i="3"/>
  <c r="K53" i="3"/>
  <c r="K77" i="3"/>
  <c r="K719" i="3"/>
  <c r="K440" i="3"/>
  <c r="K323" i="3"/>
  <c r="J893" i="3"/>
  <c r="K893" i="3"/>
  <c r="K570" i="3"/>
  <c r="K798" i="3"/>
  <c r="K1645" i="3"/>
  <c r="J525" i="3"/>
  <c r="O525" i="3" s="1"/>
  <c r="J1541" i="3"/>
  <c r="K1541" i="3"/>
  <c r="J31" i="3"/>
  <c r="K31" i="3"/>
  <c r="J429" i="3"/>
  <c r="K429" i="3"/>
  <c r="J251" i="3"/>
  <c r="K251" i="3"/>
  <c r="J997" i="3"/>
  <c r="O997" i="3" s="1"/>
  <c r="J38" i="3"/>
  <c r="K38" i="3"/>
  <c r="J302" i="3"/>
  <c r="K302" i="3"/>
  <c r="J1651" i="3"/>
  <c r="O1651" i="3" s="1"/>
  <c r="J1571" i="3"/>
  <c r="O1571" i="3" s="1"/>
  <c r="J1402" i="3"/>
  <c r="O1402" i="3" s="1"/>
  <c r="J812" i="3"/>
  <c r="O812" i="3" s="1"/>
  <c r="J899" i="3"/>
  <c r="K899" i="3"/>
  <c r="K1100" i="3"/>
  <c r="K1343" i="3"/>
  <c r="K1503" i="3"/>
  <c r="K1373" i="3"/>
  <c r="J1610" i="3"/>
  <c r="O1610" i="3" s="1"/>
  <c r="J1032" i="3"/>
  <c r="K1032" i="3"/>
  <c r="J887" i="3"/>
  <c r="O887" i="3" s="1"/>
  <c r="J1536" i="3"/>
  <c r="K1536" i="3"/>
  <c r="J624" i="3"/>
  <c r="O624" i="3" s="1"/>
  <c r="J1306" i="3"/>
  <c r="O1306" i="3" s="1"/>
  <c r="J1028" i="3"/>
  <c r="O1028" i="3" s="1"/>
  <c r="K896" i="3"/>
  <c r="K1401" i="3"/>
  <c r="K1412" i="3"/>
  <c r="K1512" i="3"/>
  <c r="K1104" i="3"/>
  <c r="K1573" i="3"/>
  <c r="K1476" i="3"/>
  <c r="K704" i="3"/>
  <c r="K1396" i="3"/>
  <c r="K766" i="3"/>
  <c r="K715" i="3"/>
  <c r="K1561" i="3"/>
  <c r="K711" i="3"/>
  <c r="K1112" i="3"/>
  <c r="K658" i="3"/>
  <c r="K1534" i="3"/>
  <c r="K1674" i="3"/>
  <c r="K781" i="3"/>
  <c r="K1338" i="3"/>
  <c r="K869" i="3"/>
  <c r="K540" i="3"/>
  <c r="K786" i="3"/>
  <c r="K501" i="3"/>
  <c r="K607" i="3"/>
  <c r="K680" i="3"/>
  <c r="K966" i="3"/>
  <c r="K1280" i="3"/>
  <c r="K1398" i="3"/>
  <c r="K1508" i="3"/>
  <c r="K1488" i="3"/>
  <c r="K1594" i="3"/>
  <c r="K550" i="3"/>
  <c r="K811" i="3"/>
  <c r="K952" i="3"/>
  <c r="K1221" i="3"/>
  <c r="K1258" i="3"/>
  <c r="K1241" i="3"/>
  <c r="K999" i="3"/>
  <c r="K1077" i="3"/>
  <c r="K506" i="3"/>
  <c r="K678" i="3"/>
  <c r="K1376" i="3"/>
  <c r="K1064" i="3"/>
  <c r="K836" i="3"/>
  <c r="K1136" i="3"/>
  <c r="K1163" i="3"/>
  <c r="K1521" i="3"/>
  <c r="K1281" i="3"/>
  <c r="K1619" i="3"/>
  <c r="K1164" i="3"/>
  <c r="K677" i="3"/>
  <c r="K1665" i="3"/>
  <c r="K888" i="3"/>
  <c r="K620" i="3"/>
  <c r="K1285" i="3"/>
  <c r="K1239" i="3"/>
  <c r="K1490" i="3"/>
  <c r="K638" i="3"/>
  <c r="K589" i="3"/>
  <c r="K1425" i="3"/>
  <c r="K1204" i="3"/>
  <c r="J665" i="3"/>
  <c r="O665" i="3" s="1"/>
  <c r="K788" i="3"/>
  <c r="J1350" i="3"/>
  <c r="K1350" i="3"/>
  <c r="J602" i="3"/>
  <c r="O602" i="3" s="1"/>
  <c r="J940" i="3"/>
  <c r="O940" i="3" s="1"/>
  <c r="K882" i="3"/>
  <c r="K1286" i="3"/>
  <c r="K1229" i="3"/>
  <c r="K1554" i="3"/>
  <c r="K536" i="3"/>
  <c r="K1194" i="3"/>
  <c r="K768" i="3"/>
  <c r="K1357" i="3"/>
  <c r="K953" i="3"/>
  <c r="K1615" i="3"/>
  <c r="K821" i="3"/>
  <c r="K1296" i="3"/>
  <c r="K1384" i="3"/>
  <c r="K1348" i="3"/>
  <c r="K859" i="3"/>
  <c r="K1611" i="3"/>
  <c r="K516" i="3"/>
  <c r="K1289" i="3"/>
  <c r="K884" i="3"/>
  <c r="K977" i="3"/>
  <c r="K1688" i="3"/>
  <c r="K1299" i="3"/>
  <c r="K813" i="3"/>
  <c r="K1454" i="3"/>
  <c r="K1545" i="3"/>
  <c r="J1033" i="3"/>
  <c r="O1033" i="3" s="1"/>
  <c r="J1119" i="3"/>
  <c r="K1119" i="3"/>
  <c r="J857" i="3"/>
  <c r="O857" i="3" s="1"/>
  <c r="J605" i="3"/>
  <c r="O605" i="3" s="1"/>
  <c r="J1440" i="3"/>
  <c r="K1440" i="3"/>
  <c r="J1034" i="3"/>
  <c r="O1034" i="3" s="1"/>
  <c r="J1548" i="3"/>
  <c r="K1548" i="3"/>
  <c r="J1140" i="3"/>
  <c r="K1140" i="3"/>
  <c r="J1543" i="3"/>
  <c r="O1543" i="3" s="1"/>
  <c r="J996" i="3"/>
  <c r="K996" i="3"/>
  <c r="J1671" i="3"/>
  <c r="O1671" i="3" s="1"/>
  <c r="J504" i="3"/>
  <c r="O504" i="3" s="1"/>
  <c r="J1703" i="3"/>
  <c r="K1703" i="3"/>
  <c r="J1294" i="3"/>
  <c r="O1294" i="3" s="1"/>
  <c r="J1429" i="3"/>
  <c r="O1429" i="3" s="1"/>
  <c r="J1122" i="3"/>
  <c r="K1122" i="3"/>
  <c r="J562" i="3"/>
  <c r="K562" i="3"/>
  <c r="K907" i="3"/>
  <c r="K1158" i="3"/>
  <c r="K682" i="3"/>
  <c r="K844" i="3"/>
  <c r="K1448" i="3"/>
  <c r="K552" i="3"/>
  <c r="K1128" i="3"/>
  <c r="K1176" i="3"/>
  <c r="K1038" i="3"/>
  <c r="K1500" i="3"/>
  <c r="K1243" i="3"/>
  <c r="K1297" i="3"/>
  <c r="K1302" i="3"/>
  <c r="K1010" i="3"/>
  <c r="K1400" i="3"/>
  <c r="K1380" i="3"/>
  <c r="K753" i="3"/>
  <c r="K1464" i="3"/>
  <c r="K1423" i="3"/>
  <c r="K1200" i="3"/>
  <c r="K1144" i="3"/>
  <c r="K505" i="3"/>
  <c r="K726" i="3"/>
  <c r="K1626" i="3"/>
  <c r="K1632" i="3"/>
  <c r="K1519" i="3"/>
  <c r="K732" i="3"/>
  <c r="K612" i="3"/>
  <c r="K918" i="3"/>
  <c r="K822" i="3"/>
  <c r="K1629" i="3"/>
  <c r="K1658" i="3"/>
  <c r="K1428" i="3"/>
  <c r="K606" i="3"/>
  <c r="K1576" i="3"/>
  <c r="K826" i="3"/>
  <c r="K1001" i="3"/>
  <c r="K1331" i="3"/>
  <c r="K1177" i="3"/>
  <c r="K967" i="3"/>
  <c r="K1359" i="3"/>
  <c r="K1422" i="3"/>
  <c r="K1644" i="3"/>
  <c r="K1157" i="3"/>
  <c r="K628" i="3"/>
  <c r="K1453" i="3"/>
  <c r="K1330" i="3"/>
  <c r="K927" i="3"/>
  <c r="K655" i="3"/>
  <c r="K1392" i="3"/>
  <c r="K642" i="3"/>
  <c r="J750" i="3"/>
  <c r="O750" i="3" s="1"/>
  <c r="J818" i="3"/>
  <c r="O818" i="3" s="1"/>
  <c r="J1124" i="3"/>
  <c r="O1124" i="3" s="1"/>
  <c r="J1419" i="3"/>
  <c r="O1419" i="3" s="1"/>
  <c r="J544" i="3"/>
  <c r="O544" i="3" s="1"/>
  <c r="J1656" i="3"/>
  <c r="O1656" i="3" s="1"/>
  <c r="K1305" i="3"/>
  <c r="K1013" i="3"/>
  <c r="K1684" i="3"/>
  <c r="J1318" i="3"/>
  <c r="O1318" i="3" s="1"/>
  <c r="J1161" i="3"/>
  <c r="O1161" i="3" s="1"/>
  <c r="J529" i="3"/>
  <c r="K529" i="3"/>
  <c r="J29" i="3"/>
  <c r="K29" i="3"/>
  <c r="J44" i="3"/>
  <c r="K44" i="3"/>
  <c r="K710" i="3"/>
  <c r="K948" i="3"/>
  <c r="K824" i="3"/>
  <c r="K1089" i="3"/>
  <c r="K619" i="3"/>
  <c r="K885" i="3"/>
  <c r="K566" i="3"/>
  <c r="K774" i="3"/>
  <c r="K1315" i="3"/>
  <c r="K877" i="3"/>
  <c r="K1597" i="3"/>
  <c r="K1587" i="3"/>
  <c r="K490" i="3"/>
  <c r="K837" i="3"/>
  <c r="K1482" i="3"/>
  <c r="K1159" i="3"/>
  <c r="K1056" i="3"/>
  <c r="K1689" i="3"/>
  <c r="K559" i="3"/>
  <c r="K1698" i="3"/>
  <c r="K1210" i="3"/>
  <c r="K1706" i="3"/>
  <c r="K1020" i="3"/>
  <c r="K1352" i="3"/>
  <c r="K577" i="3"/>
  <c r="K1288" i="3"/>
  <c r="K1524" i="3"/>
  <c r="K776" i="3"/>
  <c r="K799" i="3"/>
  <c r="K1386" i="3"/>
  <c r="K1387" i="3"/>
  <c r="K1586" i="3"/>
  <c r="K555" i="3"/>
  <c r="K1655" i="3"/>
  <c r="K1663" i="3"/>
  <c r="K1179" i="3"/>
  <c r="K513" i="3"/>
  <c r="K1238" i="3"/>
  <c r="K1609" i="3"/>
  <c r="K1145" i="3"/>
  <c r="K1327" i="3"/>
  <c r="K1458" i="3"/>
  <c r="K793" i="3"/>
  <c r="K823" i="3"/>
  <c r="K968" i="3"/>
  <c r="K708" i="3"/>
  <c r="K1143" i="3"/>
  <c r="K1220" i="3"/>
  <c r="K1538" i="3"/>
  <c r="K1687" i="3"/>
  <c r="K1185" i="3"/>
  <c r="K908" i="3"/>
  <c r="K1134" i="3"/>
  <c r="K1435" i="3"/>
  <c r="K1562" i="3"/>
  <c r="K915" i="3"/>
  <c r="K1075" i="3"/>
  <c r="K1652" i="3"/>
  <c r="K1202" i="3"/>
  <c r="K1599" i="3"/>
  <c r="K1553" i="3"/>
  <c r="K741" i="3"/>
  <c r="K1065" i="3"/>
  <c r="K1702" i="3"/>
  <c r="K684" i="3"/>
  <c r="J640" i="3"/>
  <c r="O640" i="3" s="1"/>
  <c r="K943" i="3"/>
  <c r="J1054" i="3"/>
  <c r="O1054" i="3" s="1"/>
  <c r="J1066" i="3"/>
  <c r="O1066" i="3" s="1"/>
  <c r="J636" i="3"/>
  <c r="O636" i="3" s="1"/>
  <c r="J1073" i="3"/>
  <c r="K1073" i="3"/>
  <c r="J565" i="3"/>
  <c r="K565" i="3"/>
  <c r="J1190" i="3"/>
  <c r="O1190" i="3" s="1"/>
  <c r="J917" i="3"/>
  <c r="O917" i="3" s="1"/>
  <c r="K1016" i="3"/>
  <c r="K1308" i="3"/>
  <c r="K956" i="3"/>
  <c r="K924" i="3"/>
  <c r="K740" i="3"/>
  <c r="K1627" i="3"/>
  <c r="K1704" i="3"/>
  <c r="K1497" i="3"/>
  <c r="K486" i="3"/>
  <c r="K1518" i="3"/>
  <c r="K615" i="3"/>
  <c r="K1223" i="3"/>
  <c r="K488" i="3"/>
  <c r="K549" i="3"/>
  <c r="K864" i="3"/>
  <c r="K541" i="3"/>
  <c r="K1279" i="3"/>
  <c r="K1268" i="3"/>
  <c r="K1301" i="3"/>
  <c r="K1071" i="3"/>
  <c r="K530" i="3"/>
  <c r="K657" i="3"/>
  <c r="K1188" i="3"/>
  <c r="K1480" i="3"/>
  <c r="K1261" i="3"/>
  <c r="K1014" i="3"/>
  <c r="K1236" i="3"/>
  <c r="K1399" i="3"/>
  <c r="K1232" i="3"/>
  <c r="K1461" i="3"/>
  <c r="K1606" i="3"/>
  <c r="K1039" i="3"/>
  <c r="K1432" i="3"/>
  <c r="K567" i="3"/>
  <c r="K1215" i="3"/>
  <c r="K584" i="3"/>
  <c r="K1584" i="3"/>
  <c r="K1452" i="3"/>
  <c r="K1699" i="3"/>
  <c r="K1116" i="3"/>
  <c r="K886" i="3"/>
  <c r="J535" i="3"/>
  <c r="O535" i="3" s="1"/>
  <c r="J1506" i="3"/>
  <c r="K1506" i="3"/>
  <c r="J1382" i="3"/>
  <c r="O1382" i="3" s="1"/>
  <c r="J1037" i="3"/>
  <c r="K1037" i="3"/>
  <c r="J1601" i="3"/>
  <c r="O1601" i="3" s="1"/>
  <c r="K1072" i="3"/>
  <c r="K912" i="3"/>
  <c r="K637" i="3"/>
  <c r="K1473" i="3"/>
  <c r="K1692" i="3"/>
  <c r="K1445" i="3"/>
  <c r="K1438" i="3"/>
  <c r="K809" i="3"/>
  <c r="K1049" i="3"/>
  <c r="K1404" i="3"/>
  <c r="K895" i="3"/>
  <c r="K1024" i="3"/>
  <c r="K1592" i="3"/>
  <c r="K748" i="3"/>
  <c r="K1275" i="3"/>
  <c r="K671" i="3"/>
  <c r="K1345" i="3"/>
  <c r="K1154" i="3"/>
  <c r="K1415" i="3"/>
  <c r="K1363" i="3"/>
  <c r="K870" i="3"/>
  <c r="K1495" i="3"/>
  <c r="K1053" i="3"/>
  <c r="K881" i="3"/>
  <c r="K1183" i="3"/>
  <c r="K1007" i="3"/>
  <c r="K1618" i="3"/>
  <c r="K1408" i="3"/>
  <c r="K1670" i="3"/>
  <c r="K1083" i="3"/>
  <c r="K515" i="3"/>
  <c r="K1340" i="3"/>
  <c r="K1291" i="3"/>
  <c r="K370" i="3"/>
  <c r="K1274" i="3"/>
  <c r="K1620" i="3"/>
  <c r="K929" i="3"/>
  <c r="K96" i="3"/>
  <c r="K1433" i="3"/>
  <c r="K1507" i="3"/>
  <c r="K791" i="3"/>
  <c r="K1361" i="3"/>
  <c r="K1189" i="3"/>
  <c r="K100" i="3"/>
  <c r="K450" i="3"/>
  <c r="K947" i="3"/>
  <c r="K578" i="3"/>
  <c r="J1317" i="3"/>
  <c r="O1317" i="3" s="1"/>
  <c r="K1673" i="3"/>
  <c r="K960" i="3"/>
  <c r="K497" i="3"/>
  <c r="J296" i="3"/>
  <c r="K296" i="3"/>
  <c r="J1231" i="3"/>
  <c r="O1231" i="3" s="1"/>
  <c r="J201" i="3"/>
  <c r="K201" i="3"/>
  <c r="J1069" i="3"/>
  <c r="K1069" i="3"/>
  <c r="J1526" i="3"/>
  <c r="O1526" i="3" s="1"/>
  <c r="J138" i="3"/>
  <c r="K138" i="3"/>
  <c r="J43" i="3"/>
  <c r="K43" i="3"/>
  <c r="J146" i="3"/>
  <c r="K146" i="3"/>
  <c r="O174" i="3"/>
  <c r="K174" i="3"/>
  <c r="O33" i="3"/>
  <c r="K33" i="3"/>
  <c r="O338" i="3"/>
  <c r="K338" i="3"/>
  <c r="O380" i="3"/>
  <c r="K380" i="3"/>
  <c r="O108" i="3"/>
  <c r="K108" i="3"/>
  <c r="O101" i="3"/>
  <c r="K101" i="3"/>
  <c r="J1196" i="3"/>
  <c r="O1196" i="3" s="1"/>
  <c r="J1441" i="3"/>
  <c r="O1441" i="3" s="1"/>
  <c r="J479" i="3"/>
  <c r="K479" i="3"/>
  <c r="J1517" i="3"/>
  <c r="K1517" i="3"/>
  <c r="J593" i="3"/>
  <c r="K593" i="3"/>
  <c r="J1206" i="3"/>
  <c r="K1206" i="3"/>
  <c r="J248" i="3"/>
  <c r="K248" i="3"/>
  <c r="J407" i="3"/>
  <c r="K407" i="3"/>
  <c r="J1277" i="3"/>
  <c r="O1277" i="3" s="1"/>
  <c r="J311" i="3"/>
  <c r="K311" i="3"/>
  <c r="J282" i="3"/>
  <c r="K282" i="3"/>
  <c r="J1017" i="3"/>
  <c r="O1017" i="3" s="1"/>
  <c r="K1017" i="3"/>
  <c r="J1025" i="3"/>
  <c r="K1025" i="3"/>
  <c r="J219" i="3"/>
  <c r="K219" i="3"/>
  <c r="J81" i="3"/>
  <c r="K81" i="3"/>
  <c r="J1212" i="3"/>
  <c r="O1212" i="3" s="1"/>
  <c r="J105" i="3"/>
  <c r="K105" i="3"/>
  <c r="J484" i="3"/>
  <c r="K484" i="3"/>
  <c r="J230" i="3"/>
  <c r="K230" i="3"/>
  <c r="J49" i="3"/>
  <c r="K49" i="3"/>
  <c r="J173" i="3"/>
  <c r="K173" i="3"/>
  <c r="K360" i="3"/>
  <c r="J48" i="3"/>
  <c r="K48" i="3"/>
  <c r="K1505" i="3"/>
  <c r="K830" i="3"/>
  <c r="K103" i="3"/>
  <c r="J511" i="3"/>
  <c r="O511" i="3" s="1"/>
  <c r="J67" i="3"/>
  <c r="K67" i="3"/>
  <c r="J754" i="3"/>
  <c r="O754" i="3" s="1"/>
  <c r="K679" i="3"/>
  <c r="K941" i="3"/>
  <c r="K1697" i="3"/>
  <c r="J1551" i="3"/>
  <c r="O1551" i="3" s="1"/>
  <c r="J386" i="3"/>
  <c r="K386" i="3"/>
  <c r="J192" i="3"/>
  <c r="K192" i="3"/>
  <c r="J1371" i="3"/>
  <c r="O1371" i="3" s="1"/>
  <c r="J456" i="3"/>
  <c r="K456" i="3"/>
  <c r="J56" i="3"/>
  <c r="K56" i="3"/>
  <c r="J856" i="3"/>
  <c r="K856" i="3"/>
  <c r="J1679" i="3"/>
  <c r="K1679" i="3"/>
  <c r="J310" i="3"/>
  <c r="K310" i="3"/>
  <c r="J205" i="3"/>
  <c r="K205" i="3"/>
  <c r="K644" i="3"/>
  <c r="K1424" i="3"/>
  <c r="K627" i="3"/>
  <c r="K609" i="3"/>
  <c r="K1096" i="3"/>
  <c r="K916" i="3"/>
  <c r="K1266" i="3"/>
  <c r="K802" i="3"/>
  <c r="K1617" i="3"/>
  <c r="K1300" i="3"/>
  <c r="K1178" i="3"/>
  <c r="K727" i="3"/>
  <c r="K1567" i="3"/>
  <c r="K987" i="3"/>
  <c r="K827" i="3"/>
  <c r="K1678" i="3"/>
  <c r="K1249" i="3"/>
  <c r="K1335" i="3"/>
  <c r="K1485" i="3"/>
  <c r="K1088" i="3"/>
  <c r="K576" i="3"/>
  <c r="K1252" i="3"/>
  <c r="K645" i="3"/>
  <c r="K1057" i="3"/>
  <c r="K1529" i="3"/>
  <c r="K557" i="3"/>
  <c r="K1127" i="3"/>
  <c r="K876" i="3"/>
  <c r="K1685" i="3"/>
  <c r="K1530" i="3"/>
  <c r="K1211" i="3"/>
  <c r="K1522" i="3"/>
  <c r="K692" i="3"/>
  <c r="K1393" i="3"/>
  <c r="K417" i="3"/>
  <c r="K592" i="3"/>
  <c r="K686" i="3"/>
  <c r="K1421" i="3"/>
  <c r="K1487" i="3"/>
  <c r="K1463" i="3"/>
  <c r="K625" i="3"/>
  <c r="K934" i="3"/>
  <c r="K1262" i="3"/>
  <c r="K1199" i="3"/>
  <c r="K937" i="3"/>
  <c r="K383" i="3"/>
  <c r="K930" i="3"/>
  <c r="K804" i="3"/>
  <c r="K1378" i="3"/>
  <c r="J1514" i="3"/>
  <c r="O1514" i="3" s="1"/>
  <c r="K194" i="3"/>
  <c r="K257" i="3"/>
  <c r="J180" i="3"/>
  <c r="K180" i="3"/>
  <c r="J653" i="3"/>
  <c r="O653" i="3" s="1"/>
  <c r="K1381" i="3"/>
  <c r="J1273" i="3"/>
  <c r="K1273" i="3"/>
  <c r="J140" i="3"/>
  <c r="K140" i="3"/>
  <c r="J191" i="3"/>
  <c r="K191" i="3"/>
  <c r="J437" i="3"/>
  <c r="K437" i="3"/>
  <c r="J1481" i="3"/>
  <c r="O1481" i="3" s="1"/>
  <c r="J366" i="3"/>
  <c r="K366" i="3"/>
  <c r="J455" i="3"/>
  <c r="K455" i="3"/>
  <c r="J157" i="3"/>
  <c r="K157" i="3"/>
  <c r="J1156" i="3"/>
  <c r="K1156" i="3"/>
  <c r="J32" i="3"/>
  <c r="K32" i="3"/>
  <c r="K1002" i="3"/>
  <c r="K1062" i="3"/>
  <c r="K1114" i="3"/>
  <c r="K897" i="3"/>
  <c r="K970" i="3"/>
  <c r="K1259" i="3"/>
  <c r="K1693" i="3"/>
  <c r="K705" i="3"/>
  <c r="K1653" i="3"/>
  <c r="K687" i="3"/>
  <c r="K1676" i="3"/>
  <c r="K1213" i="3"/>
  <c r="K1120" i="3"/>
  <c r="K426" i="3"/>
  <c r="K1018" i="3"/>
  <c r="K561" i="3"/>
  <c r="K1108" i="3"/>
  <c r="J466" i="3"/>
  <c r="K466" i="3"/>
  <c r="K875" i="3"/>
  <c r="K714" i="3"/>
  <c r="J1447" i="3"/>
  <c r="O1447" i="3" s="1"/>
  <c r="J1539" i="3"/>
  <c r="K1539" i="3"/>
  <c r="K1146" i="3"/>
  <c r="J452" i="3"/>
  <c r="K452" i="3"/>
  <c r="J325" i="3"/>
  <c r="K325" i="3"/>
  <c r="J1042" i="3"/>
  <c r="O1042" i="3" s="1"/>
  <c r="K1042" i="3"/>
  <c r="J66" i="3"/>
  <c r="K66" i="3"/>
  <c r="K755" i="3"/>
  <c r="K1150" i="3"/>
  <c r="K905" i="3"/>
  <c r="K583" i="3"/>
  <c r="K868" i="3"/>
  <c r="J1475" i="3"/>
  <c r="O1475" i="3" s="1"/>
  <c r="K1616" i="3"/>
  <c r="K843" i="3"/>
  <c r="J70" i="3"/>
  <c r="K70" i="3"/>
  <c r="J145" i="3"/>
  <c r="K145" i="3"/>
  <c r="J720" i="3"/>
  <c r="O720" i="3" s="1"/>
  <c r="J597" i="3"/>
  <c r="O597" i="3" s="1"/>
  <c r="J1624" i="3"/>
  <c r="O1624" i="3" s="1"/>
  <c r="J381" i="3"/>
  <c r="K381" i="3"/>
  <c r="J575" i="3"/>
  <c r="O575" i="3" s="1"/>
  <c r="J303" i="3"/>
  <c r="K303" i="3"/>
  <c r="K939" i="3"/>
  <c r="K963" i="3"/>
  <c r="K910" i="3"/>
  <c r="K1097" i="3"/>
  <c r="K646" i="3"/>
  <c r="K1598" i="3"/>
  <c r="K744" i="3"/>
  <c r="K853" i="3"/>
  <c r="K1377" i="3"/>
  <c r="K691" i="3"/>
  <c r="K1333" i="3"/>
  <c r="K1664" i="3"/>
  <c r="K1360" i="3"/>
  <c r="K1147" i="3"/>
  <c r="K928" i="3"/>
  <c r="K1044" i="3"/>
  <c r="K911" i="3"/>
  <c r="K1226" i="3"/>
  <c r="K763" i="3"/>
  <c r="K1466" i="3"/>
  <c r="K1298" i="3"/>
  <c r="K1130" i="3"/>
  <c r="K1516" i="3"/>
  <c r="K767" i="3"/>
  <c r="K1558" i="3"/>
  <c r="K1527" i="3"/>
  <c r="K652" i="3"/>
  <c r="K1696" i="3"/>
  <c r="K831" i="3"/>
  <c r="K1022" i="3"/>
  <c r="K1465" i="3"/>
  <c r="K1486" i="3"/>
  <c r="K1218" i="3"/>
  <c r="K88" i="3"/>
  <c r="J986" i="3"/>
  <c r="K986" i="3"/>
  <c r="J1321" i="3"/>
  <c r="K1321" i="3"/>
  <c r="J1036" i="3"/>
  <c r="O1036" i="3" s="1"/>
  <c r="K1455" i="3"/>
  <c r="J364" i="3"/>
  <c r="K364" i="3"/>
  <c r="J725" i="3"/>
  <c r="O725" i="3" s="1"/>
  <c r="J354" i="3"/>
  <c r="K354" i="3"/>
  <c r="J95" i="3"/>
  <c r="K95" i="3"/>
  <c r="J867" i="3"/>
  <c r="K867" i="3"/>
  <c r="J225" i="3"/>
  <c r="K225" i="3"/>
  <c r="J542" i="3"/>
  <c r="O542" i="3" s="1"/>
  <c r="J1009" i="3"/>
  <c r="O1009" i="3" s="1"/>
  <c r="J375" i="3"/>
  <c r="K375" i="3"/>
  <c r="J273" i="3"/>
  <c r="K273" i="3"/>
  <c r="J136" i="3"/>
  <c r="K136" i="3"/>
  <c r="J1031" i="3"/>
  <c r="O1031" i="3" s="1"/>
  <c r="J1635" i="3"/>
  <c r="O1635" i="3" s="1"/>
  <c r="J803" i="3"/>
  <c r="O803" i="3" s="1"/>
  <c r="J1043" i="3"/>
  <c r="O1043" i="3" s="1"/>
  <c r="K951" i="3"/>
  <c r="K1126" i="3"/>
  <c r="J1568" i="3"/>
  <c r="O1568" i="3" s="1"/>
  <c r="K841" i="3"/>
  <c r="K848" i="3"/>
  <c r="J304" i="3"/>
  <c r="K304" i="3"/>
  <c r="J210" i="3"/>
  <c r="K210" i="3"/>
  <c r="J1133" i="3"/>
  <c r="O1133" i="3" s="1"/>
  <c r="K1133" i="3"/>
  <c r="J936" i="3"/>
  <c r="K936" i="3"/>
  <c r="J297" i="3"/>
  <c r="K297" i="3"/>
  <c r="J156" i="3"/>
  <c r="K156" i="3"/>
  <c r="J217" i="3"/>
  <c r="K217" i="3"/>
  <c r="J443" i="3"/>
  <c r="K443" i="3"/>
  <c r="K1078" i="3"/>
  <c r="K130" i="3"/>
  <c r="K483" i="3"/>
  <c r="K1272" i="3"/>
  <c r="K152" i="3"/>
  <c r="K633" i="3"/>
  <c r="K492" i="3"/>
  <c r="K1310" i="3"/>
  <c r="K507" i="3"/>
  <c r="K747" i="3"/>
  <c r="K214" i="3"/>
  <c r="K65" i="3"/>
  <c r="K379" i="3"/>
  <c r="K186" i="3"/>
  <c r="K460" i="3"/>
  <c r="K1319" i="3"/>
  <c r="K1470" i="3"/>
  <c r="K389" i="3"/>
  <c r="K1061" i="3"/>
  <c r="K333" i="3"/>
  <c r="K1383" i="3"/>
  <c r="K1366" i="3"/>
  <c r="K166" i="3"/>
  <c r="K263" i="3"/>
  <c r="K114" i="3"/>
  <c r="K352" i="3"/>
  <c r="K1227" i="3"/>
  <c r="K1358" i="3"/>
  <c r="K1203" i="3"/>
  <c r="K331" i="3"/>
  <c r="K236" i="3"/>
  <c r="K104" i="3"/>
  <c r="K475" i="3"/>
  <c r="K393" i="3"/>
  <c r="K599" i="3"/>
  <c r="J1457" i="3"/>
  <c r="K1334" i="3"/>
  <c r="K800" i="3"/>
  <c r="K85" i="3"/>
  <c r="O971" i="3"/>
  <c r="K779" i="3"/>
  <c r="K659" i="3"/>
  <c r="K62" i="3"/>
  <c r="K218" i="3"/>
  <c r="K743" i="3"/>
  <c r="K272" i="3"/>
  <c r="K974" i="3"/>
  <c r="K961" i="3"/>
  <c r="K480" i="3"/>
  <c r="K373" i="3"/>
  <c r="K18" i="3"/>
  <c r="K270" i="3"/>
  <c r="K188" i="3"/>
  <c r="K447" i="3"/>
  <c r="K526" i="3"/>
  <c r="K758" i="3"/>
  <c r="K203" i="3"/>
  <c r="K580" i="3"/>
  <c r="K629" i="3"/>
  <c r="K336" i="3"/>
  <c r="K604" i="3"/>
  <c r="K957" i="3"/>
  <c r="K904" i="3"/>
  <c r="K792" i="3"/>
  <c r="K301" i="3"/>
  <c r="K1055" i="3"/>
  <c r="K1580" i="3"/>
  <c r="K568" i="3"/>
  <c r="K1292" i="3"/>
  <c r="K1021" i="3"/>
  <c r="K1041" i="3"/>
  <c r="K600" i="3"/>
  <c r="K769" i="3"/>
  <c r="K1019" i="3"/>
  <c r="K757" i="3"/>
  <c r="K176" i="3"/>
  <c r="K278" i="3"/>
  <c r="K289" i="3"/>
  <c r="K408" i="3"/>
  <c r="K155" i="3"/>
  <c r="K283" i="3"/>
  <c r="K649" i="3"/>
  <c r="K376" i="3"/>
  <c r="K985" i="3"/>
  <c r="K275" i="3"/>
  <c r="K503" i="3"/>
  <c r="K949" i="3"/>
  <c r="K394" i="3"/>
  <c r="K45" i="3"/>
  <c r="K199" i="3"/>
  <c r="K378" i="3"/>
  <c r="K102" i="3"/>
  <c r="K564" i="3"/>
  <c r="K165" i="3"/>
  <c r="K1403" i="3"/>
  <c r="K1079" i="3"/>
  <c r="K808" i="3"/>
  <c r="K68" i="3"/>
  <c r="K1493" i="3"/>
  <c r="K143" i="3"/>
  <c r="K13" i="3"/>
  <c r="K134" i="3"/>
  <c r="K24" i="3"/>
  <c r="K177" i="3"/>
  <c r="K414" i="3"/>
  <c r="K873" i="3"/>
  <c r="K269" i="3"/>
  <c r="K94" i="3"/>
  <c r="K247" i="3"/>
  <c r="K261" i="3"/>
  <c r="K16" i="3"/>
  <c r="K371" i="3"/>
  <c r="K168" i="3"/>
  <c r="K395" i="3"/>
  <c r="K256" i="3"/>
  <c r="K93" i="3"/>
  <c r="K573" i="3"/>
  <c r="K39" i="3"/>
  <c r="K495" i="3"/>
  <c r="K481" i="3"/>
  <c r="K20" i="3"/>
  <c r="K19" i="3"/>
  <c r="K401" i="3"/>
  <c r="K316" i="3"/>
  <c r="K162" i="3"/>
  <c r="K249" i="3"/>
  <c r="K508" i="3"/>
  <c r="K135" i="3"/>
  <c r="K216" i="3"/>
  <c r="K12" i="3"/>
  <c r="K133" i="3"/>
  <c r="K1661" i="3"/>
  <c r="K320" i="3"/>
  <c r="K424" i="3"/>
  <c r="K17" i="3"/>
  <c r="K1646" i="3"/>
  <c r="K463" i="3"/>
  <c r="K55" i="3"/>
  <c r="K159" i="3"/>
  <c r="K313" i="3"/>
  <c r="K10" i="3"/>
  <c r="K164" i="3"/>
  <c r="K387" i="3"/>
  <c r="K171" i="3"/>
  <c r="K276" i="3"/>
  <c r="K160" i="3"/>
  <c r="K245" i="3"/>
  <c r="K365" i="3"/>
  <c r="K197" i="3"/>
  <c r="K1341" i="3"/>
  <c r="K446" i="3"/>
  <c r="K309" i="3"/>
  <c r="K122" i="3"/>
  <c r="K347" i="3"/>
  <c r="K202" i="3"/>
  <c r="K90" i="3"/>
  <c r="K46" i="3"/>
  <c r="K241" i="3"/>
  <c r="K317" i="3"/>
  <c r="K427" i="3"/>
  <c r="K266" i="3"/>
  <c r="K462" i="3"/>
  <c r="O1283" i="3"/>
  <c r="O892" i="3"/>
  <c r="O1569" i="3"/>
  <c r="K1247" i="3"/>
  <c r="K285" i="3"/>
  <c r="K672" i="3"/>
  <c r="K41" i="3"/>
  <c r="K1351" i="3"/>
  <c r="K581" i="3"/>
  <c r="K172" i="3"/>
  <c r="K476" i="3"/>
  <c r="K547" i="3"/>
  <c r="K385" i="3"/>
  <c r="K472" i="3"/>
  <c r="K477" i="3"/>
  <c r="K749" i="3"/>
  <c r="K1595" i="3"/>
  <c r="K231" i="3"/>
  <c r="K281" i="3"/>
  <c r="K404" i="3"/>
  <c r="K400" i="3"/>
  <c r="K416" i="3"/>
  <c r="K854" i="3"/>
  <c r="K478" i="3"/>
  <c r="K193" i="3"/>
  <c r="K178" i="3"/>
  <c r="K107" i="3"/>
  <c r="K1588" i="3"/>
  <c r="K246" i="3"/>
  <c r="K1110" i="3"/>
  <c r="K339" i="3"/>
  <c r="K1406" i="3"/>
  <c r="K468" i="3"/>
  <c r="K183" i="3"/>
  <c r="K359" i="3"/>
  <c r="K314" i="3"/>
  <c r="K15" i="3"/>
  <c r="K356" i="3"/>
  <c r="K83" i="3"/>
  <c r="K154" i="3"/>
  <c r="K451" i="3"/>
  <c r="K327" i="3"/>
  <c r="K252" i="3"/>
  <c r="K195" i="3"/>
  <c r="K86" i="3"/>
  <c r="K449" i="3"/>
  <c r="K377" i="3"/>
  <c r="K14" i="3"/>
  <c r="K623" i="3"/>
  <c r="K517" i="3"/>
  <c r="K610" i="3"/>
  <c r="K598" i="3"/>
  <c r="K990" i="3"/>
  <c r="K1491" i="3"/>
  <c r="K59" i="3"/>
  <c r="K756" i="3"/>
  <c r="K707" i="3"/>
  <c r="K98" i="3"/>
  <c r="K872" i="3"/>
  <c r="K1052" i="3"/>
  <c r="K1510" i="3"/>
  <c r="K485" i="3"/>
  <c r="K1091" i="3"/>
  <c r="K1426" i="3"/>
  <c r="K1375" i="3"/>
  <c r="K238" i="3"/>
  <c r="K221" i="3"/>
  <c r="K121" i="3"/>
  <c r="K1489" i="3"/>
  <c r="K259" i="3"/>
  <c r="K579" i="3"/>
  <c r="K998" i="3"/>
  <c r="K721" i="3"/>
  <c r="K731" i="3"/>
  <c r="K91" i="3"/>
  <c r="K189" i="3"/>
  <c r="K277" i="3"/>
  <c r="K596" i="3"/>
  <c r="K124" i="3"/>
  <c r="K40" i="3"/>
  <c r="K1369" i="3"/>
  <c r="K315" i="3"/>
  <c r="K611" i="3"/>
  <c r="K733" i="3"/>
  <c r="K1166" i="3"/>
  <c r="K925" i="3"/>
  <c r="K234" i="3"/>
  <c r="K343" i="3"/>
  <c r="K149" i="3"/>
  <c r="K795" i="3"/>
  <c r="K355" i="3"/>
  <c r="K363" i="3"/>
  <c r="K158" i="3"/>
  <c r="K148" i="3"/>
  <c r="K430" i="3"/>
  <c r="K608" i="3"/>
  <c r="K305" i="3"/>
  <c r="K491" i="3"/>
  <c r="K901" i="3"/>
  <c r="K224" i="3"/>
  <c r="K57" i="3"/>
  <c r="K265" i="3"/>
  <c r="K76" i="3"/>
  <c r="K335" i="3"/>
  <c r="K467" i="3"/>
  <c r="K58" i="3"/>
  <c r="K129" i="3"/>
  <c r="K170" i="3"/>
  <c r="K280" i="3"/>
  <c r="K597" i="3" l="1"/>
  <c r="K1671" i="3"/>
  <c r="K1682" i="3"/>
  <c r="K878" i="3"/>
  <c r="K1475" i="3"/>
  <c r="K1624" i="3"/>
  <c r="K1382" i="3"/>
  <c r="K1224" i="3"/>
  <c r="K1035" i="3"/>
  <c r="K1481" i="3"/>
  <c r="K887" i="3"/>
  <c r="K1148" i="3"/>
  <c r="K1036" i="3"/>
  <c r="K525" i="3"/>
  <c r="K696" i="3"/>
  <c r="K738" i="3"/>
  <c r="K582" i="3"/>
  <c r="K1233" i="3"/>
  <c r="K1167" i="3"/>
  <c r="K1125" i="3"/>
  <c r="K1043" i="3"/>
  <c r="K917" i="3"/>
  <c r="K640" i="3"/>
  <c r="K665" i="3"/>
  <c r="K1420" i="3"/>
  <c r="K1642" i="3"/>
  <c r="K720" i="3"/>
  <c r="K1549" i="3"/>
  <c r="K635" i="3"/>
  <c r="K656" i="3"/>
  <c r="K1559" i="3"/>
  <c r="K1070" i="3"/>
  <c r="K575" i="3"/>
  <c r="K1371" i="3"/>
  <c r="K636" i="3"/>
  <c r="K812" i="3"/>
  <c r="K980" i="3"/>
  <c r="K1267" i="3"/>
  <c r="K1253" i="3"/>
  <c r="K1681" i="3"/>
  <c r="K1317" i="3"/>
  <c r="K818" i="3"/>
  <c r="K959" i="3"/>
  <c r="K1660" i="3"/>
  <c r="K969" i="3"/>
  <c r="K909" i="3"/>
  <c r="K1004" i="3"/>
  <c r="K504" i="3"/>
  <c r="K602" i="3"/>
  <c r="K945" i="3"/>
  <c r="K1181" i="3"/>
  <c r="K1067" i="3"/>
  <c r="K1209" i="3"/>
  <c r="K1135" i="3"/>
  <c r="K1129" i="3"/>
  <c r="K605" i="3"/>
  <c r="K1074" i="3"/>
  <c r="K558" i="3"/>
  <c r="K981" i="3"/>
  <c r="K730" i="3"/>
  <c r="K1175" i="3"/>
  <c r="K1066" i="3"/>
  <c r="K1579" i="3"/>
  <c r="K1050" i="3"/>
  <c r="K806" i="3"/>
  <c r="K902" i="3"/>
  <c r="K1054" i="3"/>
  <c r="K1419" i="3"/>
  <c r="K898" i="3"/>
  <c r="K1621" i="3"/>
  <c r="K1355" i="3"/>
  <c r="K944" i="3"/>
  <c r="K1544" i="3"/>
  <c r="K1474" i="3"/>
  <c r="K1589" i="3"/>
  <c r="K1084" i="3"/>
  <c r="K778" i="3"/>
  <c r="K1294" i="3"/>
  <c r="K1033" i="3"/>
  <c r="O1707" i="3"/>
  <c r="O1708" i="3" s="1"/>
  <c r="B2" i="3" s="1"/>
  <c r="K1231" i="3"/>
  <c r="K1161" i="3"/>
  <c r="K624" i="3"/>
  <c r="K997" i="3"/>
  <c r="K835" i="3"/>
  <c r="K702" i="3"/>
  <c r="K537" i="3"/>
  <c r="K1034" i="3"/>
  <c r="K900" i="3"/>
  <c r="K858" i="3"/>
  <c r="K1255" i="3"/>
  <c r="K1165" i="3"/>
  <c r="K1216" i="3"/>
  <c r="K890" i="3"/>
  <c r="K729" i="3"/>
  <c r="K544" i="3"/>
  <c r="K940" i="3"/>
  <c r="K1306" i="3"/>
  <c r="K1651" i="3"/>
  <c r="K1551" i="3"/>
  <c r="K1190" i="3"/>
  <c r="K1447" i="3"/>
  <c r="K803" i="3"/>
  <c r="K1009" i="3"/>
  <c r="K725" i="3"/>
  <c r="K1514" i="3"/>
  <c r="K1212" i="3"/>
  <c r="K535" i="3"/>
  <c r="K1124" i="3"/>
  <c r="K1318" i="3"/>
  <c r="K1429" i="3"/>
  <c r="K1543" i="3"/>
  <c r="K857" i="3"/>
  <c r="K1635" i="3"/>
  <c r="K542" i="3"/>
  <c r="K754" i="3"/>
  <c r="K1277" i="3"/>
  <c r="K1526" i="3"/>
  <c r="K1031" i="3"/>
  <c r="K1441" i="3"/>
  <c r="K1601" i="3"/>
  <c r="K750" i="3"/>
  <c r="K1402" i="3"/>
  <c r="K1568" i="3"/>
  <c r="K653" i="3"/>
  <c r="K511" i="3"/>
  <c r="K1196" i="3"/>
  <c r="K1656" i="3"/>
  <c r="K1028" i="3"/>
  <c r="K1610" i="3"/>
  <c r="K1571" i="3"/>
  <c r="K1707" i="3" l="1"/>
  <c r="K1708" i="3" s="1"/>
  <c r="B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<sst xmlns="http://schemas.openxmlformats.org/spreadsheetml/2006/main" count="1072" uniqueCount="908">
  <si>
    <t>Seconds per year (s/y)</t>
  </si>
  <si>
    <t>Name</t>
  </si>
  <si>
    <t>Red Shift (z)</t>
  </si>
  <si>
    <t>Aphrodite</t>
  </si>
  <si>
    <t>Lancaster</t>
  </si>
  <si>
    <t>Sasquatch</t>
  </si>
  <si>
    <t>Bulge Mass</t>
  </si>
  <si>
    <t>Disk Mass</t>
  </si>
  <si>
    <t>SolarLuminosity</t>
  </si>
  <si>
    <t>Radius
(kpc)</t>
  </si>
  <si>
    <t>Bulge Mass
(kg)</t>
  </si>
  <si>
    <t>Total Mass
(kg)</t>
  </si>
  <si>
    <t>Bulge Effective Radius</t>
  </si>
  <si>
    <t>Electron Mass</t>
  </si>
  <si>
    <t>Total Error</t>
  </si>
  <si>
    <t>05D3mq</t>
  </si>
  <si>
    <t>04D3ez</t>
  </si>
  <si>
    <t>06D3fp</t>
  </si>
  <si>
    <t>06D3dt</t>
  </si>
  <si>
    <t>05D2ab</t>
  </si>
  <si>
    <t>03D1fc</t>
  </si>
  <si>
    <t>04D3kr</t>
  </si>
  <si>
    <t>04D3nh</t>
  </si>
  <si>
    <t>03D1bp</t>
  </si>
  <si>
    <t>04D2mc</t>
  </si>
  <si>
    <t>05D2ie</t>
  </si>
  <si>
    <t>05D2hc</t>
  </si>
  <si>
    <t>05D2mp</t>
  </si>
  <si>
    <t>04D2fs</t>
  </si>
  <si>
    <t>04D3fk</t>
  </si>
  <si>
    <t>04D1hd</t>
  </si>
  <si>
    <t>04D2cf</t>
  </si>
  <si>
    <t>05D3jr</t>
  </si>
  <si>
    <t>05D4bm</t>
  </si>
  <si>
    <t>05D4fo</t>
  </si>
  <si>
    <t>05D4cw</t>
  </si>
  <si>
    <t>05D4ff</t>
  </si>
  <si>
    <t>06D3ed</t>
  </si>
  <si>
    <t>05D4dt</t>
  </si>
  <si>
    <t>06D4cq</t>
  </si>
  <si>
    <t>04D2fp</t>
  </si>
  <si>
    <t>05D2dw</t>
  </si>
  <si>
    <t>05D3cf</t>
  </si>
  <si>
    <t>04D4gg</t>
  </si>
  <si>
    <t>05D2cb</t>
  </si>
  <si>
    <t>04D1rh</t>
  </si>
  <si>
    <t>06D4co</t>
  </si>
  <si>
    <t>06D2gb</t>
  </si>
  <si>
    <t>06D3df</t>
  </si>
  <si>
    <t>04D2gb</t>
  </si>
  <si>
    <t>04D3gt</t>
  </si>
  <si>
    <t>05D3lc</t>
  </si>
  <si>
    <t>03D4au</t>
  </si>
  <si>
    <t>05D3mx</t>
  </si>
  <si>
    <t>04D4jr</t>
  </si>
  <si>
    <t>04D4ju</t>
  </si>
  <si>
    <t>05D2bv</t>
  </si>
  <si>
    <t>05D2ac</t>
  </si>
  <si>
    <t>05D3dd</t>
  </si>
  <si>
    <t>05D1ix</t>
  </si>
  <si>
    <t>03D1ax</t>
  </si>
  <si>
    <t>05D4af</t>
  </si>
  <si>
    <t>06D2bk</t>
  </si>
  <si>
    <t>03D1au</t>
  </si>
  <si>
    <t>05D4av</t>
  </si>
  <si>
    <t>05D2dy</t>
  </si>
  <si>
    <t>04D2mj</t>
  </si>
  <si>
    <t>04D1pg</t>
  </si>
  <si>
    <t>04D4in</t>
  </si>
  <si>
    <t>06D3el</t>
  </si>
  <si>
    <t>04D2gc</t>
  </si>
  <si>
    <t>06D2ca</t>
  </si>
  <si>
    <t>06D2cc</t>
  </si>
  <si>
    <t>05D2eb</t>
  </si>
  <si>
    <t>05D4ek</t>
  </si>
  <si>
    <t>05D4be</t>
  </si>
  <si>
    <t>04D4bq</t>
  </si>
  <si>
    <t>04D3hn</t>
  </si>
  <si>
    <t>06D2ck</t>
  </si>
  <si>
    <t>06D4bo</t>
  </si>
  <si>
    <t>05D1ee</t>
  </si>
  <si>
    <t>04D1hx</t>
  </si>
  <si>
    <t>05D1kl</t>
  </si>
  <si>
    <t>05D1cc</t>
  </si>
  <si>
    <t>05D1dn</t>
  </si>
  <si>
    <t>05D2dt</t>
  </si>
  <si>
    <t>06D3et</t>
  </si>
  <si>
    <t>05D3jq</t>
  </si>
  <si>
    <t>05D3gp</t>
  </si>
  <si>
    <t>03D4gf</t>
  </si>
  <si>
    <t>05D1dx</t>
  </si>
  <si>
    <t>03D1aw</t>
  </si>
  <si>
    <t>04D1jg</t>
  </si>
  <si>
    <t>04D1kj</t>
  </si>
  <si>
    <t>05D4ej</t>
  </si>
  <si>
    <t>04D1sa</t>
  </si>
  <si>
    <t>05D1hm</t>
  </si>
  <si>
    <t>05D4bf</t>
  </si>
  <si>
    <t>04D2mh</t>
  </si>
  <si>
    <t>04D1oh</t>
  </si>
  <si>
    <t>03D4gg</t>
  </si>
  <si>
    <t>05D3lr</t>
  </si>
  <si>
    <t>05D4ef</t>
  </si>
  <si>
    <t>05D2he</t>
  </si>
  <si>
    <t>03D4dy</t>
  </si>
  <si>
    <t>04D3do</t>
  </si>
  <si>
    <t>04D4an</t>
  </si>
  <si>
    <t>05D1ck</t>
  </si>
  <si>
    <t>04D2an</t>
  </si>
  <si>
    <t>04D3co</t>
  </si>
  <si>
    <t>03D4dh</t>
  </si>
  <si>
    <t>04D4fx</t>
  </si>
  <si>
    <t>05D2ci</t>
  </si>
  <si>
    <t>05D1cb</t>
  </si>
  <si>
    <t>03D4at</t>
  </si>
  <si>
    <t>04D1pu</t>
  </si>
  <si>
    <t>05D2ec</t>
  </si>
  <si>
    <t>05D4ag</t>
  </si>
  <si>
    <t>05D3ax</t>
  </si>
  <si>
    <t>04D3cy</t>
  </si>
  <si>
    <t>05D3lb</t>
  </si>
  <si>
    <t>05D3kt</t>
  </si>
  <si>
    <t>04D1sk</t>
  </si>
  <si>
    <t>05D3hs</t>
  </si>
  <si>
    <t>05D3mh</t>
  </si>
  <si>
    <t>03D1co</t>
  </si>
  <si>
    <t>05D2bt</t>
  </si>
  <si>
    <t>06D3cc</t>
  </si>
  <si>
    <t>04D4ic</t>
  </si>
  <si>
    <t>06D3em</t>
  </si>
  <si>
    <t>05D1ke</t>
  </si>
  <si>
    <t>03D4cz</t>
  </si>
  <si>
    <t>05D2ck</t>
  </si>
  <si>
    <t>04D4ib</t>
  </si>
  <si>
    <t>04D2iu</t>
  </si>
  <si>
    <t>06D4ba</t>
  </si>
  <si>
    <t>05D2le</t>
  </si>
  <si>
    <t>05D4cq</t>
  </si>
  <si>
    <t>05D4bj</t>
  </si>
  <si>
    <t>04D1si</t>
  </si>
  <si>
    <t>04D4hu</t>
  </si>
  <si>
    <t>05D3gv</t>
  </si>
  <si>
    <t>05D3jh</t>
  </si>
  <si>
    <t>06D3gh</t>
  </si>
  <si>
    <t>04D1aj</t>
  </si>
  <si>
    <t>05D4ev</t>
  </si>
  <si>
    <t>06D3do</t>
  </si>
  <si>
    <t>06D3bz</t>
  </si>
  <si>
    <t>04D2gp</t>
  </si>
  <si>
    <t>06D4bw</t>
  </si>
  <si>
    <t>05D2fq</t>
  </si>
  <si>
    <t>05D2ct</t>
  </si>
  <si>
    <t>04D1pp</t>
  </si>
  <si>
    <t>05D3jk</t>
  </si>
  <si>
    <t>05D1eo</t>
  </si>
  <si>
    <t>04D2ja</t>
  </si>
  <si>
    <t>04D3fq</t>
  </si>
  <si>
    <t>04D2kr</t>
  </si>
  <si>
    <t>05D3jb</t>
  </si>
  <si>
    <t>04D3ks</t>
  </si>
  <si>
    <t>04D4im</t>
  </si>
  <si>
    <t>05D2nt</t>
  </si>
  <si>
    <t>05D3mn</t>
  </si>
  <si>
    <t>05D4cn</t>
  </si>
  <si>
    <t>05D1if</t>
  </si>
  <si>
    <t>05D3hh</t>
  </si>
  <si>
    <t>04D1qd</t>
  </si>
  <si>
    <t>04D1de</t>
  </si>
  <si>
    <t>04D4id</t>
  </si>
  <si>
    <t>04D1pc</t>
  </si>
  <si>
    <t>05D4bi</t>
  </si>
  <si>
    <t>05D4cs</t>
  </si>
  <si>
    <t>03D4fd</t>
  </si>
  <si>
    <t>04D1ks</t>
  </si>
  <si>
    <t>03D1fq</t>
  </si>
  <si>
    <t>Elvis</t>
  </si>
  <si>
    <t>Vilas</t>
  </si>
  <si>
    <t>Ombo</t>
  </si>
  <si>
    <t>Strolger</t>
  </si>
  <si>
    <t>Eagle</t>
  </si>
  <si>
    <t>Ferguson</t>
  </si>
  <si>
    <t>Gabi</t>
  </si>
  <si>
    <t>Borg</t>
  </si>
  <si>
    <t>Primo</t>
  </si>
  <si>
    <t>DDO210</t>
  </si>
  <si>
    <t>1,2</t>
  </si>
  <si>
    <t>CamB</t>
  </si>
  <si>
    <t>UGC8215</t>
  </si>
  <si>
    <t>DDO183</t>
  </si>
  <si>
    <t>UGC8833</t>
  </si>
  <si>
    <t>D564-8</t>
  </si>
  <si>
    <t>DDO181</t>
  </si>
  <si>
    <t>P51659</t>
  </si>
  <si>
    <t>KK9824</t>
  </si>
  <si>
    <t>UGCA92</t>
  </si>
  <si>
    <t>D512-2</t>
  </si>
  <si>
    <t>UGCA444</t>
  </si>
  <si>
    <t>KK98251</t>
  </si>
  <si>
    <t>UGC7242</t>
  </si>
  <si>
    <t>UGC6145</t>
  </si>
  <si>
    <t>NGC3741</t>
  </si>
  <si>
    <t>D500-3</t>
  </si>
  <si>
    <t>D631-7</t>
  </si>
  <si>
    <t>DDO168</t>
  </si>
  <si>
    <t>KKH11</t>
  </si>
  <si>
    <t>UGC8550</t>
  </si>
  <si>
    <t>D575-2</t>
  </si>
  <si>
    <t>UGC4115</t>
  </si>
  <si>
    <t>UGC3851</t>
  </si>
  <si>
    <t>UGC9211</t>
  </si>
  <si>
    <t>NGC3109</t>
  </si>
  <si>
    <t>UGC8055</t>
  </si>
  <si>
    <t>D500-2</t>
  </si>
  <si>
    <t>IC2574</t>
  </si>
  <si>
    <t>UGC6818</t>
  </si>
  <si>
    <t>UGC4499</t>
  </si>
  <si>
    <t>NGC1560</t>
  </si>
  <si>
    <t>UGC8490</t>
  </si>
  <si>
    <t>UGC5721</t>
  </si>
  <si>
    <t>F565-V2</t>
  </si>
  <si>
    <t>F571-V1</t>
  </si>
  <si>
    <t>IC2233</t>
  </si>
  <si>
    <t>NGC2915</t>
  </si>
  <si>
    <t>NGC5585</t>
  </si>
  <si>
    <t>UGC3711</t>
  </si>
  <si>
    <t>UGC6983</t>
  </si>
  <si>
    <t>F563-V2</t>
  </si>
  <si>
    <t>F568-1</t>
  </si>
  <si>
    <t>F568-3</t>
  </si>
  <si>
    <t>F568-V1</t>
  </si>
  <si>
    <t>NGC2403</t>
  </si>
  <si>
    <t>NGC3198</t>
  </si>
  <si>
    <t>McGaugh (2011)</t>
  </si>
  <si>
    <t>Red Shift of CMB</t>
  </si>
  <si>
    <t>Observed Luminous Distance (Mpc)</t>
  </si>
  <si>
    <t>Temperature of CMB</t>
  </si>
  <si>
    <t>LDCM</t>
  </si>
  <si>
    <t>Halo Representative Density</t>
  </si>
  <si>
    <t>Central Surface Density</t>
  </si>
  <si>
    <t>Disk Scale Radius</t>
  </si>
  <si>
    <t>Halo Scale Radius</t>
  </si>
  <si>
    <r>
      <t xml:space="preserve">Halo Mass at </t>
    </r>
    <r>
      <rPr>
        <i/>
        <sz val="11"/>
        <color theme="1"/>
        <rFont val="Calibri"/>
        <family val="2"/>
        <scheme val="minor"/>
      </rPr>
      <t>h</t>
    </r>
  </si>
  <si>
    <t>Hubble Constant from SNe Ia</t>
  </si>
  <si>
    <r>
      <t>Boltzman Constant (J K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</si>
  <si>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QES 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</si>
  <si>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t>QES</t>
  </si>
  <si>
    <t>Angular Scale (θ100)</t>
  </si>
  <si>
    <t>Hubble Constant from CMB (Plank 2018)</t>
  </si>
  <si>
    <t>Angular Scale (100θ)(Planck 2018)</t>
  </si>
  <si>
    <t>Thousand Years (kyr)</t>
  </si>
  <si>
    <t>Billion Years (Gyr)</t>
  </si>
  <si>
    <t>Million Years (Myr)</t>
  </si>
  <si>
    <t>Hydrogen Mass (kg)</t>
  </si>
  <si>
    <t>Helium Mass (kg)</t>
  </si>
  <si>
    <r>
      <t>QES Hubble Constant (H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</si>
  <si>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Parsec (m)</t>
  </si>
  <si>
    <t>Kiloparsec(m)</t>
  </si>
  <si>
    <t>Megaparsec (m)</t>
  </si>
  <si>
    <t>Gigaparsec (m)</t>
  </si>
  <si>
    <t>kilometer (m)</t>
  </si>
  <si>
    <r>
      <t>Gravitational Constant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</si>
  <si>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SolarMass (kg)</t>
  </si>
  <si>
    <r>
      <t>Universe Acceleration (m s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²)</t>
    </r>
  </si>
  <si>
    <r>
      <t>Planck Constant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</si>
  <si>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t>Reduced Planck Constant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</si>
  <si>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Velocity of Light (m/s)</t>
  </si>
  <si>
    <t>QES Luminous Distance (m)</t>
  </si>
  <si>
    <t>Observed Velocity
(km)</t>
  </si>
  <si>
    <t>Radius
(m)</t>
  </si>
  <si>
    <t>Hydrogen Abundance</t>
  </si>
  <si>
    <t>Helium Abundance</t>
  </si>
  <si>
    <t>ζ(3)</t>
  </si>
  <si>
    <t>Stefan–Boltzmann constant</t>
  </si>
  <si>
    <t>Radiation Density constant</t>
  </si>
  <si>
    <t>Proton Mass (kg)</t>
  </si>
  <si>
    <t>ΛCDM CMBR Redshift</t>
  </si>
  <si>
    <t>Age of CMB (s) (Myr)</t>
  </si>
  <si>
    <t>ΛCDM Unverse Age (s) (Gyr)</t>
  </si>
  <si>
    <t>QES Universe Age (s) (Gyr)</t>
  </si>
  <si>
    <t>Light Year</t>
  </si>
  <si>
    <t>Sound Horizon (Mpc)</t>
  </si>
  <si>
    <r>
      <t>FLRW 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</si>
  <si>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D</t>
    </r>
    <r>
      <rPr>
        <vertAlign val="subscript"/>
        <sz val="11"/>
        <color theme="1"/>
        <rFont val="Calibri"/>
        <family val="2"/>
        <scheme val="minor"/>
      </rPr>
      <t>LSS</t>
    </r>
    <r>
      <rPr>
        <sz val="11"/>
        <color theme="1"/>
        <rFont val="Calibri"/>
        <family val="2"/>
        <scheme val="minor"/>
      </rPr>
      <t xml:space="preserve"> (m) (Gpc)</t>
    </r>
  </si>
  <si>
    <t>Error</t>
  </si>
  <si>
    <t>ref</t>
  </si>
  <si>
    <t>Distance
 (Mpc)</t>
  </si>
  <si>
    <r>
      <t>Velocity
(km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</si>
  <si>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log(M</t>
    </r>
    <r>
      <rPr>
        <vertAlign val="sub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)
(M</t>
    </r>
    <r>
      <rPr>
        <vertAlign val="subscript"/>
        <sz val="11"/>
        <color theme="1"/>
        <rFont val="Calibri"/>
        <family val="2"/>
        <scheme val="minor"/>
      </rPr>
      <t>⊙</t>
    </r>
    <r>
      <rPr>
        <sz val="11"/>
        <color theme="1"/>
        <rFont val="Calibri"/>
        <family val="2"/>
        <scheme val="minor"/>
      </rPr>
      <t>)</t>
    </r>
  </si>
  <si>
    <r>
      <t>log(M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
(M</t>
    </r>
    <r>
      <rPr>
        <vertAlign val="subscript"/>
        <sz val="11"/>
        <color theme="1"/>
        <rFont val="Calibri"/>
        <family val="2"/>
        <scheme val="minor"/>
      </rPr>
      <t>⊙</t>
    </r>
    <r>
      <rPr>
        <sz val="11"/>
        <color theme="1"/>
        <rFont val="Calibri"/>
        <family val="2"/>
        <scheme val="minor"/>
      </rPr>
      <t>)</t>
    </r>
  </si>
  <si>
    <t>Error
(kg)</t>
  </si>
  <si>
    <t>Predicted Mass
(kg)</t>
  </si>
  <si>
    <t>Observed
Mass
(kg)</t>
  </si>
  <si>
    <t>Log
(velocity)</t>
  </si>
  <si>
    <t>Log
(observed
Mass)</t>
  </si>
  <si>
    <t>Log
(predicted
Mass)</t>
  </si>
  <si>
    <t>Residual
Mass
(kg)</t>
  </si>
  <si>
    <r>
      <t>QES
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</si>
  <si>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ΛCDM
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</si>
  <si>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χ</t>
    </r>
    <r>
      <rPr>
        <vertAlign val="superscript"/>
        <sz val="11"/>
        <color theme="1"/>
        <rFont val="Calibri"/>
        <family val="2"/>
        <scheme val="minor"/>
      </rPr>
      <t>2</t>
    </r>
  </si>
  <si>
    <t>Initial Tangent Velocity</t>
  </si>
  <si>
    <t>QES Error</t>
  </si>
  <si>
    <t>ΛCDM Error</t>
  </si>
  <si>
    <t>Core Radius (kpc)</t>
  </si>
  <si>
    <r>
      <t>Core Mass (M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</t>
    </r>
  </si>
  <si>
    <t>Mass
(kg)</t>
  </si>
  <si>
    <t>Density</t>
  </si>
  <si>
    <t>QES Inflection Point (Gyr)</t>
  </si>
  <si>
    <t>End of the Universe (Gyr)</t>
  </si>
  <si>
    <t>Acceleration of the Sun</t>
  </si>
  <si>
    <t>Distance</t>
  </si>
  <si>
    <t>Acceleration of the Earth</t>
  </si>
  <si>
    <t>Mass</t>
  </si>
  <si>
    <t>acceleration</t>
  </si>
  <si>
    <t>Rotation Curves</t>
  </si>
  <si>
    <t>Radius of Curvature</t>
  </si>
  <si>
    <t>CMB Angular Scale</t>
  </si>
  <si>
    <t>Flat</t>
  </si>
  <si>
    <t>Universe Size</t>
  </si>
  <si>
    <t>Ratio</t>
  </si>
  <si>
    <t>Slope</t>
  </si>
  <si>
    <t>Univesre Size (m) (Gpc)(Gly)</t>
  </si>
  <si>
    <t>Billion Light Years (Gly)</t>
  </si>
  <si>
    <t>Radius of Curvature (Gpc)</t>
  </si>
  <si>
    <t>2011fe</t>
  </si>
  <si>
    <t>2012cg</t>
  </si>
  <si>
    <t>2017cbv</t>
  </si>
  <si>
    <t>2013aa</t>
  </si>
  <si>
    <t>1990N</t>
  </si>
  <si>
    <t>2001el</t>
  </si>
  <si>
    <t>2021pit</t>
  </si>
  <si>
    <t>2011by</t>
  </si>
  <si>
    <t>2005df</t>
  </si>
  <si>
    <t>2015bp</t>
  </si>
  <si>
    <t>2013dy</t>
  </si>
  <si>
    <t>2012ht</t>
  </si>
  <si>
    <t>2015F</t>
  </si>
  <si>
    <t>1998aq</t>
  </si>
  <si>
    <t>2011B</t>
  </si>
  <si>
    <t>2018aoz</t>
  </si>
  <si>
    <t>2016coj</t>
  </si>
  <si>
    <t>2007sr</t>
  </si>
  <si>
    <t>2007gi</t>
  </si>
  <si>
    <t>2012fr</t>
  </si>
  <si>
    <t>1994ae</t>
  </si>
  <si>
    <t>2006dd</t>
  </si>
  <si>
    <t>1980N</t>
  </si>
  <si>
    <t>1981D</t>
  </si>
  <si>
    <t>1996X</t>
  </si>
  <si>
    <t>2019np</t>
  </si>
  <si>
    <t>2007af</t>
  </si>
  <si>
    <t>2007le</t>
  </si>
  <si>
    <t>1998dm</t>
  </si>
  <si>
    <t>2018gv</t>
  </si>
  <si>
    <t>1992A</t>
  </si>
  <si>
    <t>2017erp</t>
  </si>
  <si>
    <t>2014bv</t>
  </si>
  <si>
    <t>1997br</t>
  </si>
  <si>
    <t>2007on</t>
  </si>
  <si>
    <t>2011iv</t>
  </si>
  <si>
    <t>1981B</t>
  </si>
  <si>
    <t>1992G</t>
  </si>
  <si>
    <t>1995al</t>
  </si>
  <si>
    <t>2005cf</t>
  </si>
  <si>
    <t>2002fk</t>
  </si>
  <si>
    <t>2008Q</t>
  </si>
  <si>
    <t>2003du</t>
  </si>
  <si>
    <t>2005W</t>
  </si>
  <si>
    <t>2003kf</t>
  </si>
  <si>
    <t>1995D</t>
  </si>
  <si>
    <t>2012hr</t>
  </si>
  <si>
    <t>2009ig</t>
  </si>
  <si>
    <t>1996Z</t>
  </si>
  <si>
    <t>1998dh</t>
  </si>
  <si>
    <t>1991M</t>
  </si>
  <si>
    <t>2013gh</t>
  </si>
  <si>
    <t>2001bg</t>
  </si>
  <si>
    <t>ASASSN-15so</t>
  </si>
  <si>
    <t>PSNJ0717457</t>
  </si>
  <si>
    <t>1997bp</t>
  </si>
  <si>
    <t>2019ein</t>
  </si>
  <si>
    <t>2005am</t>
  </si>
  <si>
    <t>2002er</t>
  </si>
  <si>
    <t>2006D</t>
  </si>
  <si>
    <t>2013cs</t>
  </si>
  <si>
    <t>2002dj</t>
  </si>
  <si>
    <t>1998es</t>
  </si>
  <si>
    <t>PTF10icb</t>
  </si>
  <si>
    <t>2009Y</t>
  </si>
  <si>
    <t>2002cr</t>
  </si>
  <si>
    <t>1999cp</t>
  </si>
  <si>
    <t>1999ac</t>
  </si>
  <si>
    <t>2013E</t>
  </si>
  <si>
    <t>2006bh</t>
  </si>
  <si>
    <t>2004S</t>
  </si>
  <si>
    <t>1997bq</t>
  </si>
  <si>
    <t>2021hpr</t>
  </si>
  <si>
    <t>2009ab</t>
  </si>
  <si>
    <t>2002dp</t>
  </si>
  <si>
    <t>2009an</t>
  </si>
  <si>
    <t>2007cv</t>
  </si>
  <si>
    <t>1997do</t>
  </si>
  <si>
    <t>2013ex</t>
  </si>
  <si>
    <t>2010ko</t>
  </si>
  <si>
    <t>ASASSN-16jf</t>
  </si>
  <si>
    <t>iPTF13ebh</t>
  </si>
  <si>
    <t>1999ej</t>
  </si>
  <si>
    <t>2005al</t>
  </si>
  <si>
    <t>2011ao</t>
  </si>
  <si>
    <t>2010Y</t>
  </si>
  <si>
    <t>2009kk</t>
  </si>
  <si>
    <t>2008R</t>
  </si>
  <si>
    <t>2009kq</t>
  </si>
  <si>
    <t>2001ep</t>
  </si>
  <si>
    <t>AT2017cfd</t>
  </si>
  <si>
    <t>2007hj</t>
  </si>
  <si>
    <t>1999dq</t>
  </si>
  <si>
    <t>2002ha</t>
  </si>
  <si>
    <t>2013gy</t>
  </si>
  <si>
    <t>1992al</t>
  </si>
  <si>
    <t>2008hv</t>
  </si>
  <si>
    <t>1999dk</t>
  </si>
  <si>
    <t>ASASSN-16dn</t>
  </si>
  <si>
    <t>2013gq</t>
  </si>
  <si>
    <t>ASASSN-16la</t>
  </si>
  <si>
    <t>1997E</t>
  </si>
  <si>
    <t>2005kc</t>
  </si>
  <si>
    <t>2007ca</t>
  </si>
  <si>
    <t>2006td</t>
  </si>
  <si>
    <t>2003gt</t>
  </si>
  <si>
    <t>2005bo</t>
  </si>
  <si>
    <t>2001bt</t>
  </si>
  <si>
    <t>2001fe</t>
  </si>
  <si>
    <t>2013fa</t>
  </si>
  <si>
    <t>2000dm</t>
  </si>
  <si>
    <t>2009nq</t>
  </si>
  <si>
    <t>2006N</t>
  </si>
  <si>
    <t>PSNJ2043531</t>
  </si>
  <si>
    <t>2011df</t>
  </si>
  <si>
    <t>2005el</t>
  </si>
  <si>
    <t>2001en</t>
  </si>
  <si>
    <t>2004eo</t>
  </si>
  <si>
    <t>2001cn</t>
  </si>
  <si>
    <t>2005de</t>
  </si>
  <si>
    <t>SN2017jl</t>
  </si>
  <si>
    <t>ASASSN-16ad</t>
  </si>
  <si>
    <t>1999aa</t>
  </si>
  <si>
    <t>ATLAS16cxr</t>
  </si>
  <si>
    <t>iPTF16auf</t>
  </si>
  <si>
    <t>2008bc</t>
  </si>
  <si>
    <t>2013hn</t>
  </si>
  <si>
    <t>2011im</t>
  </si>
  <si>
    <t>2001bf</t>
  </si>
  <si>
    <t>2008ec</t>
  </si>
  <si>
    <t>2008eo</t>
  </si>
  <si>
    <t>2001V</t>
  </si>
  <si>
    <t>ASASSN-15oh</t>
  </si>
  <si>
    <t>1994S</t>
  </si>
  <si>
    <t>2002cs</t>
  </si>
  <si>
    <t>iPTF14bdn</t>
  </si>
  <si>
    <t>2013Q</t>
  </si>
  <si>
    <t>2007ss</t>
  </si>
  <si>
    <t>2001da</t>
  </si>
  <si>
    <t>iPTF13dge</t>
  </si>
  <si>
    <t>2007fs</t>
  </si>
  <si>
    <t>2001cz</t>
  </si>
  <si>
    <t>SN2016gfr</t>
  </si>
  <si>
    <t>2008hs</t>
  </si>
  <si>
    <t>2013fw</t>
  </si>
  <si>
    <t>ASASSN-16ip</t>
  </si>
  <si>
    <t>2007A</t>
  </si>
  <si>
    <t>PSNJ0107203</t>
  </si>
  <si>
    <t>1997Y</t>
  </si>
  <si>
    <t>ASASSN-15ti</t>
  </si>
  <si>
    <t>2010kg</t>
  </si>
  <si>
    <t>ASASSN-15od</t>
  </si>
  <si>
    <t>1996bv</t>
  </si>
  <si>
    <t>ASASSN-15kx</t>
  </si>
  <si>
    <t>2000dk</t>
  </si>
  <si>
    <t>2007fb</t>
  </si>
  <si>
    <t>2006ef</t>
  </si>
  <si>
    <t>2008C</t>
  </si>
  <si>
    <t>1998ef</t>
  </si>
  <si>
    <t>2004fz</t>
  </si>
  <si>
    <t>2006ax</t>
  </si>
  <si>
    <t>1998V</t>
  </si>
  <si>
    <t>2013gs</t>
  </si>
  <si>
    <t>2009le</t>
  </si>
  <si>
    <t>2007ci</t>
  </si>
  <si>
    <t>2000dr</t>
  </si>
  <si>
    <t>2007as</t>
  </si>
  <si>
    <t>1992bo</t>
  </si>
  <si>
    <t>2010ai</t>
  </si>
  <si>
    <t>ASASSN-17co</t>
  </si>
  <si>
    <t>PS15coh</t>
  </si>
  <si>
    <t>2009gf</t>
  </si>
  <si>
    <t>ATLAS16cpu</t>
  </si>
  <si>
    <t>2000cu</t>
  </si>
  <si>
    <t>ASASSN-16cs</t>
  </si>
  <si>
    <t>2006kf</t>
  </si>
  <si>
    <t>2016W</t>
  </si>
  <si>
    <t>2010A</t>
  </si>
  <si>
    <t>2002kf</t>
  </si>
  <si>
    <t>1992bc</t>
  </si>
  <si>
    <t>2002jy</t>
  </si>
  <si>
    <t>2009ds</t>
  </si>
  <si>
    <t>2006ej</t>
  </si>
  <si>
    <t>2008L</t>
  </si>
  <si>
    <t>ATLAS16dqf</t>
  </si>
  <si>
    <t>2005ki</t>
  </si>
  <si>
    <t>ASASSN-15lg</t>
  </si>
  <si>
    <t>2001dl</t>
  </si>
  <si>
    <t>PSNJ1602512</t>
  </si>
  <si>
    <t>ASASSN-17bs</t>
  </si>
  <si>
    <t>2007st</t>
  </si>
  <si>
    <t>2001br</t>
  </si>
  <si>
    <t>ASASSN-16lc</t>
  </si>
  <si>
    <t>AT2016eoa</t>
  </si>
  <si>
    <t>2003W</t>
  </si>
  <si>
    <t>2004bw</t>
  </si>
  <si>
    <t>ASASSN-16lg</t>
  </si>
  <si>
    <t>2008Z</t>
  </si>
  <si>
    <t>2007bc</t>
  </si>
  <si>
    <t>2010cr</t>
  </si>
  <si>
    <t>SN2016ajf</t>
  </si>
  <si>
    <t>2009dc</t>
  </si>
  <si>
    <t>2011fs</t>
  </si>
  <si>
    <t>2018fop</t>
  </si>
  <si>
    <t>2007au</t>
  </si>
  <si>
    <t>ASASSN-15uv</t>
  </si>
  <si>
    <t>ASASSN-18da</t>
  </si>
  <si>
    <t>2006bq</t>
  </si>
  <si>
    <t>2009cz</t>
  </si>
  <si>
    <t>2001cp</t>
  </si>
  <si>
    <t>1999dg</t>
  </si>
  <si>
    <t>2009na</t>
  </si>
  <si>
    <t>1995ak</t>
  </si>
  <si>
    <t>ASASSN-18iu</t>
  </si>
  <si>
    <t>2006et</t>
  </si>
  <si>
    <t>ATLAS16dpb</t>
  </si>
  <si>
    <t>ASASSN-14fa</t>
  </si>
  <si>
    <t>SNF20080514-002</t>
  </si>
  <si>
    <t>2006dm</t>
  </si>
  <si>
    <t>2008ia</t>
  </si>
  <si>
    <t>2004bg</t>
  </si>
  <si>
    <t>2002cu</t>
  </si>
  <si>
    <t>2006cp</t>
  </si>
  <si>
    <t>2000fa</t>
  </si>
  <si>
    <t>ASASSN-16bn</t>
  </si>
  <si>
    <t>ASASSN-17aj</t>
  </si>
  <si>
    <t>AT2017cfb</t>
  </si>
  <si>
    <t>2002ef</t>
  </si>
  <si>
    <t>ASASSN-15il</t>
  </si>
  <si>
    <t>2017hoq</t>
  </si>
  <si>
    <t>2009jb</t>
  </si>
  <si>
    <t>2004at</t>
  </si>
  <si>
    <t>PS15cku</t>
  </si>
  <si>
    <t>2014ai</t>
  </si>
  <si>
    <t>2000cn</t>
  </si>
  <si>
    <t>2009al</t>
  </si>
  <si>
    <t>ASASSN-15nr</t>
  </si>
  <si>
    <t>2004bk</t>
  </si>
  <si>
    <t>2018enc</t>
  </si>
  <si>
    <t>2007qe</t>
  </si>
  <si>
    <t>ATLAS17bas</t>
  </si>
  <si>
    <t>2010ao</t>
  </si>
  <si>
    <t>ASASSN-15tz</t>
  </si>
  <si>
    <t>2008bf</t>
  </si>
  <si>
    <t>2006sr</t>
  </si>
  <si>
    <t>ASASSN-15jt</t>
  </si>
  <si>
    <t>ASASSN-16em</t>
  </si>
  <si>
    <t>2000ca</t>
  </si>
  <si>
    <t>1998eg</t>
  </si>
  <si>
    <t>2000bh</t>
  </si>
  <si>
    <t>PS1-14xw</t>
  </si>
  <si>
    <t>2010gp</t>
  </si>
  <si>
    <t>2007F</t>
  </si>
  <si>
    <t>AT2016bln</t>
  </si>
  <si>
    <t>2006ac</t>
  </si>
  <si>
    <t>ASASSN-15sf</t>
  </si>
  <si>
    <t>2005bg</t>
  </si>
  <si>
    <t>2009D</t>
  </si>
  <si>
    <t>PS16ccn</t>
  </si>
  <si>
    <t>1994M</t>
  </si>
  <si>
    <t>2004br</t>
  </si>
  <si>
    <t>ASASSN-16hz</t>
  </si>
  <si>
    <t>2003it</t>
  </si>
  <si>
    <t>1993H</t>
  </si>
  <si>
    <t>2003he</t>
  </si>
  <si>
    <t>2001cj</t>
  </si>
  <si>
    <t>Gaia16agf</t>
  </si>
  <si>
    <t>2007cq</t>
  </si>
  <si>
    <t>AT2017cfc</t>
  </si>
  <si>
    <t>2011dn</t>
  </si>
  <si>
    <t>2018jjd</t>
  </si>
  <si>
    <t>2002bf</t>
  </si>
  <si>
    <t>ASASSN-16bq</t>
  </si>
  <si>
    <t>PS15ahs</t>
  </si>
  <si>
    <t>2002he</t>
  </si>
  <si>
    <t>2013fn</t>
  </si>
  <si>
    <t>PSNJ0153424</t>
  </si>
  <si>
    <t>SN2017hn</t>
  </si>
  <si>
    <t>1992ag</t>
  </si>
  <si>
    <t>SN2017ms</t>
  </si>
  <si>
    <t>PSNJ2352371</t>
  </si>
  <si>
    <t>2005M</t>
  </si>
  <si>
    <t>SN2017mf</t>
  </si>
  <si>
    <t>2005mc</t>
  </si>
  <si>
    <t>ASASSN-15uu</t>
  </si>
  <si>
    <t>2007sw</t>
  </si>
  <si>
    <t>2002de</t>
  </si>
  <si>
    <t>2005ms</t>
  </si>
  <si>
    <t>2010ii</t>
  </si>
  <si>
    <t>1999gp</t>
  </si>
  <si>
    <t>2005na</t>
  </si>
  <si>
    <t>ASASSN-15mf</t>
  </si>
  <si>
    <t>2013bs</t>
  </si>
  <si>
    <t>ASASSN-17at</t>
  </si>
  <si>
    <t>SNF20071021-000</t>
  </si>
  <si>
    <t>2002eb</t>
  </si>
  <si>
    <t>2007co</t>
  </si>
  <si>
    <t>1992P</t>
  </si>
  <si>
    <t>2007su</t>
  </si>
  <si>
    <t>ASASSN-15fa</t>
  </si>
  <si>
    <t>ASASSN-16av</t>
  </si>
  <si>
    <t>2009fv</t>
  </si>
  <si>
    <t>2006gj</t>
  </si>
  <si>
    <t>2006ev</t>
  </si>
  <si>
    <t>PSNJ0252467</t>
  </si>
  <si>
    <t>2009aa</t>
  </si>
  <si>
    <t>2011hb</t>
  </si>
  <si>
    <t>2005eq</t>
  </si>
  <si>
    <t>2009ad</t>
  </si>
  <si>
    <t>2008ar</t>
  </si>
  <si>
    <t>2002el</t>
  </si>
  <si>
    <t>AT2017ns</t>
  </si>
  <si>
    <t>2004gs</t>
  </si>
  <si>
    <t>1998ab</t>
  </si>
  <si>
    <t>SN2017ckx</t>
  </si>
  <si>
    <t>2007is</t>
  </si>
  <si>
    <t>1993ah</t>
  </si>
  <si>
    <t>2009eu</t>
  </si>
  <si>
    <t>2003U</t>
  </si>
  <si>
    <t>ASASSN-15la</t>
  </si>
  <si>
    <t>2013fy</t>
  </si>
  <si>
    <t>1996C</t>
  </si>
  <si>
    <t>PS16cvc</t>
  </si>
  <si>
    <t>ASASSN-15fs</t>
  </si>
  <si>
    <t>ASASSN-16ay</t>
  </si>
  <si>
    <t>PSNJ0859349</t>
  </si>
  <si>
    <t>ASASSN-16fs</t>
  </si>
  <si>
    <t>LSQ12gdj</t>
  </si>
  <si>
    <t>2000cw</t>
  </si>
  <si>
    <t>ASASSN-16aj</t>
  </si>
  <si>
    <t>ASASSN-16br</t>
  </si>
  <si>
    <t>AT2017zd</t>
  </si>
  <si>
    <t>ATLAS17ajn</t>
  </si>
  <si>
    <t>ASASSN-16hh</t>
  </si>
  <si>
    <t>2003ch</t>
  </si>
  <si>
    <t>Gaia16bba</t>
  </si>
  <si>
    <t>1997dg</t>
  </si>
  <si>
    <t>2004ef</t>
  </si>
  <si>
    <t>2001ba</t>
  </si>
  <si>
    <t>ASASSN-15nq</t>
  </si>
  <si>
    <t>AT2017lm</t>
  </si>
  <si>
    <t>ASASSN-16fo</t>
  </si>
  <si>
    <t>ASASSN-16es</t>
  </si>
  <si>
    <t>1990O</t>
  </si>
  <si>
    <t>AT2016cyt</t>
  </si>
  <si>
    <t>2006qo</t>
  </si>
  <si>
    <t>ASASSN-15uw</t>
  </si>
  <si>
    <t>ASASSN-16hr</t>
  </si>
  <si>
    <t>PS15cwx</t>
  </si>
  <si>
    <t>SNF20080909-030</t>
  </si>
  <si>
    <t>2008gg</t>
  </si>
  <si>
    <t>AT2017wb</t>
  </si>
  <si>
    <t>MASTEROTJ08</t>
  </si>
  <si>
    <t>2007bd</t>
  </si>
  <si>
    <t>2006bt</t>
  </si>
  <si>
    <t>1999cc</t>
  </si>
  <si>
    <t>2006bw</t>
  </si>
  <si>
    <t>ASASSN-15hg</t>
  </si>
  <si>
    <t>ATLAS17axb</t>
  </si>
  <si>
    <t>2010gn</t>
  </si>
  <si>
    <t>2000dn</t>
  </si>
  <si>
    <t>CSS160428</t>
  </si>
  <si>
    <t>2006en</t>
  </si>
  <si>
    <t>ASASSN-16oz</t>
  </si>
  <si>
    <t>2006az</t>
  </si>
  <si>
    <t>AT2017po</t>
  </si>
  <si>
    <t>2007ai</t>
  </si>
  <si>
    <t>2007ux</t>
  </si>
  <si>
    <t>ASASSN-15pr</t>
  </si>
  <si>
    <t>SN2016hpx</t>
  </si>
  <si>
    <t>SN2017cii</t>
  </si>
  <si>
    <t>2006te</t>
  </si>
  <si>
    <t>2006os</t>
  </si>
  <si>
    <t>2004as</t>
  </si>
  <si>
    <t>ASASSN-16bc</t>
  </si>
  <si>
    <t>2005iq</t>
  </si>
  <si>
    <t>2008gl</t>
  </si>
  <si>
    <t>2010ag</t>
  </si>
  <si>
    <t>PS15bsq</t>
  </si>
  <si>
    <t>2008bq</t>
  </si>
  <si>
    <t>2004L</t>
  </si>
  <si>
    <t>2003gn</t>
  </si>
  <si>
    <t>2008gp</t>
  </si>
  <si>
    <t>2006S</t>
  </si>
  <si>
    <t>2011dl</t>
  </si>
  <si>
    <t>2003cq</t>
  </si>
  <si>
    <t>2006gr</t>
  </si>
  <si>
    <t>ASASSN-16dw</t>
  </si>
  <si>
    <t>ATLAS17ajs</t>
  </si>
  <si>
    <t>1996bl</t>
  </si>
  <si>
    <t>2003kc</t>
  </si>
  <si>
    <t>2002G</t>
  </si>
  <si>
    <t>2003iv</t>
  </si>
  <si>
    <t>ASASSN-15jl</t>
  </si>
  <si>
    <t>1992bg</t>
  </si>
  <si>
    <t>2005eu</t>
  </si>
  <si>
    <t>ASASSN-15tg</t>
  </si>
  <si>
    <t>2008at</t>
  </si>
  <si>
    <t>2007hu</t>
  </si>
  <si>
    <t>PTSS-16efw</t>
  </si>
  <si>
    <t>AT2016fbk</t>
  </si>
  <si>
    <t>1994T</t>
  </si>
  <si>
    <t>ASASSN-15mi</t>
  </si>
  <si>
    <t>ASASSN-15ss</t>
  </si>
  <si>
    <t>2001ck</t>
  </si>
  <si>
    <t>PS15bbn</t>
  </si>
  <si>
    <t>ASASSN-15lu</t>
  </si>
  <si>
    <t>2008hj</t>
  </si>
  <si>
    <t>2000dg</t>
  </si>
  <si>
    <t>2006mo</t>
  </si>
  <si>
    <t>2008ei</t>
  </si>
  <si>
    <t>2002hu</t>
  </si>
  <si>
    <t>2000cf</t>
  </si>
  <si>
    <t>2007O</t>
  </si>
  <si>
    <t>2001eh</t>
  </si>
  <si>
    <t>ASASSN-16db</t>
  </si>
  <si>
    <t>AT2016hns</t>
  </si>
  <si>
    <t>ASASSN-15bc</t>
  </si>
  <si>
    <t>AT2016cvw</t>
  </si>
  <si>
    <t>2002eu</t>
  </si>
  <si>
    <t>2008gb</t>
  </si>
  <si>
    <t>2008fr</t>
  </si>
  <si>
    <t>SN2017ciy</t>
  </si>
  <si>
    <t>2009bv</t>
  </si>
  <si>
    <t>2008O</t>
  </si>
  <si>
    <t>ASASSN-15np</t>
  </si>
  <si>
    <t>2010dw</t>
  </si>
  <si>
    <t>ASASSN-15pn</t>
  </si>
  <si>
    <t>1999aw</t>
  </si>
  <si>
    <t>2007ba</t>
  </si>
  <si>
    <t>2008dr</t>
  </si>
  <si>
    <t>PS15cze</t>
  </si>
  <si>
    <t>2003fa</t>
  </si>
  <si>
    <t>SN2016glz</t>
  </si>
  <si>
    <t>PS16axi</t>
  </si>
  <si>
    <t>SN2017coa</t>
  </si>
  <si>
    <t>2009do</t>
  </si>
  <si>
    <t>2001az</t>
  </si>
  <si>
    <t>1992bl</t>
  </si>
  <si>
    <t>2007kk</t>
  </si>
  <si>
    <t>2014bj</t>
  </si>
  <si>
    <t>2006cf</t>
  </si>
  <si>
    <t>2006cz</t>
  </si>
  <si>
    <t>AT2016htm</t>
  </si>
  <si>
    <t>ASASSN-16ct</t>
  </si>
  <si>
    <t>SN2016ayg</t>
  </si>
  <si>
    <t>MASTERJ0134</t>
  </si>
  <si>
    <t>ASASSN-15mg</t>
  </si>
  <si>
    <t>AT2016cvv</t>
  </si>
  <si>
    <t>1992bh</t>
  </si>
  <si>
    <t>2005lz</t>
  </si>
  <si>
    <t>2006gt</t>
  </si>
  <si>
    <t>2007nq</t>
  </si>
  <si>
    <t>PS16cqa</t>
  </si>
  <si>
    <t>PSNJ1204051</t>
  </si>
  <si>
    <t>SN2016esh</t>
  </si>
  <si>
    <t>PS17tn</t>
  </si>
  <si>
    <t>AT2016ews</t>
  </si>
  <si>
    <t>2004gu</t>
  </si>
  <si>
    <t>2008cf</t>
  </si>
  <si>
    <t>AT2017yk</t>
  </si>
  <si>
    <t>2016afk</t>
  </si>
  <si>
    <t>PS16fa</t>
  </si>
  <si>
    <t>PS15aii</t>
  </si>
  <si>
    <t>PS17akj</t>
  </si>
  <si>
    <t>ATLAS16agv</t>
  </si>
  <si>
    <t>ASASSN-15pm</t>
  </si>
  <si>
    <t>1995ac</t>
  </si>
  <si>
    <t>AT2016gmg</t>
  </si>
  <si>
    <t>1990af</t>
  </si>
  <si>
    <t>PS16el</t>
  </si>
  <si>
    <t>2006cq</t>
  </si>
  <si>
    <t>1993ag</t>
  </si>
  <si>
    <t>PS15asb</t>
  </si>
  <si>
    <t>PS16dnp</t>
  </si>
  <si>
    <t>2007kh</t>
  </si>
  <si>
    <t>2008hu</t>
  </si>
  <si>
    <t>ASASSN-17eb</t>
  </si>
  <si>
    <t>PS15brr</t>
  </si>
  <si>
    <t>AT2016cor</t>
  </si>
  <si>
    <t>PS16fbb</t>
  </si>
  <si>
    <t>ASASSN-16hc</t>
  </si>
  <si>
    <t>1993O</t>
  </si>
  <si>
    <t>2006ot</t>
  </si>
  <si>
    <t>AT2016htn</t>
  </si>
  <si>
    <t>PS16evk</t>
  </si>
  <si>
    <t>PS16n</t>
  </si>
  <si>
    <t>2010dt</t>
  </si>
  <si>
    <t>2006lu</t>
  </si>
  <si>
    <t>2003ic</t>
  </si>
  <si>
    <t>1998dx</t>
  </si>
  <si>
    <t>PS16bby</t>
  </si>
  <si>
    <t>PS16ayd</t>
  </si>
  <si>
    <t>SN2017cpu</t>
  </si>
  <si>
    <t>AT2017oz</t>
  </si>
  <si>
    <t>PS16aer</t>
  </si>
  <si>
    <t>2008eq</t>
  </si>
  <si>
    <t>SN2016gmb</t>
  </si>
  <si>
    <t>2001ah</t>
  </si>
  <si>
    <t>LSQ13crf</t>
  </si>
  <si>
    <t>SN2017cjv</t>
  </si>
  <si>
    <t>2008bz</t>
  </si>
  <si>
    <t>SN2016hhv</t>
  </si>
  <si>
    <t>2008go</t>
  </si>
  <si>
    <t>1992bs</t>
  </si>
  <si>
    <t>SN2016aqb</t>
  </si>
  <si>
    <t>PS16bnz</t>
  </si>
  <si>
    <t>2007ae</t>
  </si>
  <si>
    <t>PS15cms</t>
  </si>
  <si>
    <t>SN2016ixf</t>
  </si>
  <si>
    <t>AT2016aj</t>
  </si>
  <si>
    <t>PS15bjg</t>
  </si>
  <si>
    <t>CSS160129</t>
  </si>
  <si>
    <t>2006al</t>
  </si>
  <si>
    <t>PTSS17-niq</t>
  </si>
  <si>
    <t>1993B</t>
  </si>
  <si>
    <t>2008Y</t>
  </si>
  <si>
    <t>PS17yt</t>
  </si>
  <si>
    <t>PS16em</t>
  </si>
  <si>
    <t>ATLAS16bwu</t>
  </si>
  <si>
    <t>PS15bdr</t>
  </si>
  <si>
    <t>PS15bwh</t>
  </si>
  <si>
    <t>PS15mt</t>
  </si>
  <si>
    <t>PS15atx</t>
  </si>
  <si>
    <t>Gaia16aki</t>
  </si>
  <si>
    <t>1992ae</t>
  </si>
  <si>
    <t>PS17bii</t>
  </si>
  <si>
    <t>2010hs</t>
  </si>
  <si>
    <t>AT2016gsu</t>
  </si>
  <si>
    <t>PS15bif</t>
  </si>
  <si>
    <t>Gaia16acv</t>
  </si>
  <si>
    <t>PS15bzz</t>
  </si>
  <si>
    <t>2005ag</t>
  </si>
  <si>
    <t>SN2016glp</t>
  </si>
  <si>
    <t>SN2016grz</t>
  </si>
  <si>
    <t>iPTF17dz</t>
  </si>
  <si>
    <t>Spock</t>
  </si>
  <si>
    <t>Manipogo</t>
  </si>
  <si>
    <t>SCP05D0</t>
  </si>
  <si>
    <t>SCP06U4</t>
  </si>
  <si>
    <t>SCP06H5</t>
  </si>
  <si>
    <t>Thoth</t>
  </si>
  <si>
    <t>Inanna</t>
  </si>
  <si>
    <t>SCP05D6</t>
  </si>
  <si>
    <t>washington</t>
  </si>
  <si>
    <t>SCP06G4</t>
  </si>
  <si>
    <t>Mcguire</t>
  </si>
  <si>
    <t>SCP06K0</t>
  </si>
  <si>
    <t>carter</t>
  </si>
  <si>
    <t>rutledge</t>
  </si>
  <si>
    <t>geta</t>
  </si>
  <si>
    <t>stone</t>
  </si>
  <si>
    <t>wilson</t>
  </si>
  <si>
    <t>colfax</t>
  </si>
  <si>
    <t>1994DRichmond</t>
  </si>
  <si>
    <t>2005df_ANU</t>
  </si>
  <si>
    <t>SN2016coj</t>
  </si>
  <si>
    <t>2008fv_comb</t>
  </si>
  <si>
    <t>2017cfd</t>
  </si>
  <si>
    <t>2016ffh</t>
  </si>
  <si>
    <t>2016hpw</t>
  </si>
  <si>
    <t>2012bh</t>
  </si>
  <si>
    <t>2016fbk</t>
  </si>
  <si>
    <t>2007jg</t>
  </si>
  <si>
    <t>2007jh</t>
  </si>
  <si>
    <t>2005ku</t>
  </si>
  <si>
    <t>2006hx</t>
  </si>
  <si>
    <t>2005hc</t>
  </si>
  <si>
    <t>2006py</t>
  </si>
  <si>
    <t>2005hj</t>
  </si>
  <si>
    <t>2006ob</t>
  </si>
  <si>
    <t>2006oa</t>
  </si>
  <si>
    <t>2006on</t>
  </si>
  <si>
    <t>2007jd</t>
  </si>
  <si>
    <t>2005ir</t>
  </si>
  <si>
    <t>2007hx</t>
  </si>
  <si>
    <t>projected</t>
  </si>
  <si>
    <t>Age of oldest Sne Ia</t>
  </si>
  <si>
    <t>Oldest Sne Ia Redshift</t>
  </si>
  <si>
    <t>QES Luminous Distance (Gpc)</t>
  </si>
  <si>
    <t>FLRW
Luminous Distance (Gpc)</t>
  </si>
  <si>
    <t>Observed</t>
  </si>
  <si>
    <t>Baryon Density</t>
  </si>
  <si>
    <t>Universe Mass (kg)</t>
  </si>
  <si>
    <t>FLRW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</si>
</sst>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0"/>
    <numFmt numFmtId="165" formatCode="0.00000"/>
    <numFmt numFmtId="166" formatCode="0.0"/>
    <numFmt numFmtId="167" formatCode="0.000E+00"/>
    <numFmt numFmtId="168" formatCode="0.000000000000"/>
    <numFmt numFmtId="169" formatCode="0.0000E+00"/>
    <numFmt numFmtId="170" formatCode="#,##0.00000"/>
    <numFmt numFmtId="171" formatCode="#,##0.0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0" borderId="0"/>
    <xf numFmtId="0" fontId="6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</cellStyleXfs>
  <cellXfs count="49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 vertical="top" wrapText="1"/>
    </xf>
    <xf numFmtId="11" fontId="0" fillId="0" borderId="0" xfId="0" applyNumberFormat="1" applyAlignment="1">
      <alignment horizontal="right" vertical="top" wrapText="1"/>
    </xf>
    <xf numFmtId="1" fontId="0" fillId="0" borderId="0" xfId="0" applyNumberFormat="1" applyAlignment="1">
      <alignment horizontal="right" vertical="top" wrapText="1"/>
    </xf>
    <xf numFmtId="1" fontId="0" fillId="0" borderId="0" xfId="0" applyNumberFormat="1"/>
    <xf numFmtId="2" fontId="0" fillId="0" borderId="0" xfId="0" applyNumberFormat="1" applyAlignment="1">
      <alignment horizontal="right" vertical="top" wrapText="1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6" fontId="0" fillId="0" borderId="0" xfId="0" applyNumberFormat="1"/>
    <xf numFmtId="3" fontId="0" fillId="0" borderId="0" xfId="0" applyNumberFormat="1"/>
    <xf numFmtId="0" fontId="2" fillId="0" borderId="0" xfId="0" applyFont="1"/>
    <xf numFmtId="166" fontId="0" fillId="0" borderId="0" xfId="0" applyNumberFormat="1" applyAlignment="1">
      <alignment horizontal="right" vertical="top" wrapText="1"/>
    </xf>
    <xf numFmtId="2" fontId="1" fillId="0" borderId="0" xfId="0" applyNumberFormat="1" applyFont="1"/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left" vertical="top" wrapText="1"/>
    </xf>
    <xf numFmtId="168" fontId="0" fillId="0" borderId="0" xfId="0" applyNumberFormat="1"/>
    <xf numFmtId="2" fontId="0" fillId="0" borderId="0" xfId="0" applyNumberFormat="1" applyAlignment="1">
      <alignment horizontal="right" vertical="top"/>
    </xf>
    <xf numFmtId="169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left" vertical="center" wrapText="1"/>
    </xf>
    <xf numFmtId="4" fontId="0" fillId="0" borderId="0" xfId="4" applyNumberFormat="1" applyFont="1"/>
    <xf numFmtId="9" fontId="0" fillId="0" borderId="0" xfId="3" applyFont="1"/>
    <xf numFmtId="170" fontId="0" fillId="0" borderId="0" xfId="0" applyNumberFormat="1"/>
    <xf numFmtId="170" fontId="0" fillId="0" borderId="0" xfId="0" applyNumberFormat="1" applyAlignment="1">
      <alignment horizontal="right"/>
    </xf>
    <xf numFmtId="170" fontId="0" fillId="0" borderId="0" xfId="4" applyNumberFormat="1" applyFont="1"/>
    <xf numFmtId="171" fontId="0" fillId="0" borderId="0" xfId="0" applyNumberFormat="1"/>
    <xf numFmtId="4" fontId="0" fillId="0" borderId="0" xfId="0" applyNumberFormat="1"/>
    <xf numFmtId="3" fontId="0" fillId="0" borderId="0" xfId="3" applyNumberFormat="1" applyFont="1"/>
    <xf numFmtId="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center" wrapText="1"/>
    </xf>
    <xf numFmtId="1" fontId="24" fillId="0" borderId="0" xfId="0" applyNumberFormat="1" applyFont="1"/>
    <xf numFmtId="1" fontId="2" fillId="0" borderId="0" xfId="0" applyNumberFormat="1" applyFont="1"/>
    <xf numFmtId="2" fontId="0" fillId="0" borderId="0" xfId="4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11" fontId="1" fillId="0" borderId="0" xfId="0" applyNumberFormat="1" applyFont="1"/>
  </cellXfs>
  <cellStyles count="47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4" builtinId="3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2" xfId="1" xr:uid="{00000000-0005-0000-0000-000026000000}"/>
    <cellStyle name="Normal 3" xfId="2" xr:uid="{00000000-0005-0000-0000-000027000000}"/>
    <cellStyle name="Normal 4" xfId="5" xr:uid="{00000000-0005-0000-0000-000028000000}"/>
    <cellStyle name="Note" xfId="20" builtinId="10" customBuiltin="1"/>
    <cellStyle name="Output" xfId="15" builtinId="21" customBuiltin="1"/>
    <cellStyle name="Percent" xfId="3" builtinId="5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colors>
    <mruColors>
      <color rgb="FFFF00FF"/>
      <color rgb="FFFF49FF"/>
      <color rgb="FF7E75EF"/>
      <color rgb="FF000000"/>
      <color rgb="FFE7C6C6"/>
      <color rgb="FFFF0000"/>
      <color rgb="FF00FFFF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992523661815"/>
          <c:y val="4.6146106736657914E-2"/>
          <c:w val="0.84291656724727593"/>
          <c:h val="0.73719532995913373"/>
        </c:manualLayout>
      </c:layout>
      <c:scatterChart>
        <c:scatterStyle val="lineMarker"/>
        <c:varyColors val="0"/>
        <c:ser>
          <c:idx val="1"/>
          <c:order val="0"/>
          <c:tx>
            <c:strRef>
              <c:f>'SNe Ia Data'!$N$5</c:f>
              <c:strCache>
                <c:ptCount val="1"/>
                <c:pt idx="0">
                  <c:v>ΛCDM Error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chemeClr val="tx2">
                  <a:alpha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'SNe Ia Data'!$C$6:$C$1706</c:f>
              <c:numCache>
                <c:formatCode>0.00</c:formatCode>
                <c:ptCount val="1701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</c:numCache>
            </c:numRef>
          </c:xVal>
          <c:yVal>
            <c:numRef>
              <c:f>'SNe Ia Data'!$N$6:$N$1706</c:f>
              <c:numCache>
                <c:formatCode>0.00</c:formatCode>
                <c:ptCount val="1701"/>
                <c:pt idx="0">
                  <c:v>0.32407558870249531</c:v>
                </c:pt>
                <c:pt idx="1">
                  <c:v>0.381275588702497</c:v>
                </c:pt>
                <c:pt idx="2">
                  <c:v>0.4370591440484688</c:v>
                </c:pt>
                <c:pt idx="3">
                  <c:v>0.45865914404847175</c:v>
                </c:pt>
                <c:pt idx="4">
                  <c:v>0.1515929419337283</c:v>
                </c:pt>
                <c:pt idx="5">
                  <c:v>4.3255462747985973E-2</c:v>
                </c:pt>
                <c:pt idx="6">
                  <c:v>-0.38501922490691598</c:v>
                </c:pt>
                <c:pt idx="7">
                  <c:v>-0.29261922490691461</c:v>
                </c:pt>
                <c:pt idx="8">
                  <c:v>-0.4441192249069168</c:v>
                </c:pt>
                <c:pt idx="9">
                  <c:v>-0.33471922490691597</c:v>
                </c:pt>
                <c:pt idx="10">
                  <c:v>0.64256657613503876</c:v>
                </c:pt>
                <c:pt idx="11">
                  <c:v>0.83259664207543693</c:v>
                </c:pt>
                <c:pt idx="12">
                  <c:v>0.53599664207543896</c:v>
                </c:pt>
                <c:pt idx="13">
                  <c:v>0.67468658690626171</c:v>
                </c:pt>
                <c:pt idx="14">
                  <c:v>-0.16890955148354081</c:v>
                </c:pt>
                <c:pt idx="15">
                  <c:v>9.7795382055302582E-2</c:v>
                </c:pt>
                <c:pt idx="16">
                  <c:v>8.2395382055302946E-2</c:v>
                </c:pt>
                <c:pt idx="17">
                  <c:v>7.3636731364381092E-2</c:v>
                </c:pt>
                <c:pt idx="18">
                  <c:v>0.13573673136438202</c:v>
                </c:pt>
                <c:pt idx="19">
                  <c:v>0.34514714660464563</c:v>
                </c:pt>
                <c:pt idx="20">
                  <c:v>0.44724714660464571</c:v>
                </c:pt>
                <c:pt idx="21">
                  <c:v>-0.41640318805654175</c:v>
                </c:pt>
                <c:pt idx="22">
                  <c:v>-0.53542011356974584</c:v>
                </c:pt>
                <c:pt idx="23">
                  <c:v>-1.6020113569744865E-2</c:v>
                </c:pt>
                <c:pt idx="24">
                  <c:v>-0.44512011356974313</c:v>
                </c:pt>
                <c:pt idx="25">
                  <c:v>-0.32852011356974486</c:v>
                </c:pt>
                <c:pt idx="26">
                  <c:v>9.4979886430255789E-2</c:v>
                </c:pt>
                <c:pt idx="27">
                  <c:v>-0.24366588087295327</c:v>
                </c:pt>
                <c:pt idx="28">
                  <c:v>-0.15196588087295027</c:v>
                </c:pt>
                <c:pt idx="29">
                  <c:v>-0.25240092041729056</c:v>
                </c:pt>
                <c:pt idx="30">
                  <c:v>-0.21555681476680277</c:v>
                </c:pt>
                <c:pt idx="31">
                  <c:v>-0.11789007051586609</c:v>
                </c:pt>
                <c:pt idx="32">
                  <c:v>-0.1310900705158673</c:v>
                </c:pt>
                <c:pt idx="33">
                  <c:v>-0.35351277463088948</c:v>
                </c:pt>
                <c:pt idx="34">
                  <c:v>-0.40421277463088856</c:v>
                </c:pt>
                <c:pt idx="35">
                  <c:v>-0.35338576610558547</c:v>
                </c:pt>
                <c:pt idx="36">
                  <c:v>8.4801672691554586E-2</c:v>
                </c:pt>
                <c:pt idx="37">
                  <c:v>0.35631402367972953</c:v>
                </c:pt>
                <c:pt idx="38">
                  <c:v>-0.20832424619998235</c:v>
                </c:pt>
                <c:pt idx="39">
                  <c:v>-8.2124246199981599E-2</c:v>
                </c:pt>
                <c:pt idx="40">
                  <c:v>-0.23852424619998303</c:v>
                </c:pt>
                <c:pt idx="41">
                  <c:v>-1.290975395452886</c:v>
                </c:pt>
                <c:pt idx="42">
                  <c:v>-1.0131753954528868</c:v>
                </c:pt>
                <c:pt idx="43">
                  <c:v>-0.16381978176280398</c:v>
                </c:pt>
                <c:pt idx="44">
                  <c:v>-0.22821978176280311</c:v>
                </c:pt>
                <c:pt idx="45">
                  <c:v>-0.1306197817628032</c:v>
                </c:pt>
                <c:pt idx="46">
                  <c:v>-0.19681978176279813</c:v>
                </c:pt>
                <c:pt idx="47">
                  <c:v>-0.17250457836874489</c:v>
                </c:pt>
                <c:pt idx="48">
                  <c:v>-0.16360457836874787</c:v>
                </c:pt>
                <c:pt idx="49">
                  <c:v>-0.22760457836874792</c:v>
                </c:pt>
                <c:pt idx="50">
                  <c:v>0.58193494620514485</c:v>
                </c:pt>
                <c:pt idx="51">
                  <c:v>0.13838617507367701</c:v>
                </c:pt>
                <c:pt idx="52">
                  <c:v>0.15142750067512623</c:v>
                </c:pt>
                <c:pt idx="53">
                  <c:v>0.1244275006751252</c:v>
                </c:pt>
                <c:pt idx="54">
                  <c:v>-0.63378483778636863</c:v>
                </c:pt>
                <c:pt idx="55">
                  <c:v>-1.1540081764991044</c:v>
                </c:pt>
                <c:pt idx="56">
                  <c:v>-3.2683268407154742E-2</c:v>
                </c:pt>
                <c:pt idx="57">
                  <c:v>-0.42839067394421804</c:v>
                </c:pt>
                <c:pt idx="58">
                  <c:v>-0.20981695281957968</c:v>
                </c:pt>
                <c:pt idx="59">
                  <c:v>-0.23201695281957768</c:v>
                </c:pt>
                <c:pt idx="60">
                  <c:v>-0.20011695281957742</c:v>
                </c:pt>
                <c:pt idx="61">
                  <c:v>-1.2250279542655562E-2</c:v>
                </c:pt>
                <c:pt idx="62">
                  <c:v>-0.18950691529042984</c:v>
                </c:pt>
                <c:pt idx="63">
                  <c:v>-0.17610691529042555</c:v>
                </c:pt>
                <c:pt idx="64">
                  <c:v>-0.18670691529042927</c:v>
                </c:pt>
                <c:pt idx="65">
                  <c:v>-9.4007275971449644E-2</c:v>
                </c:pt>
                <c:pt idx="66">
                  <c:v>-7.2107275971454499E-2</c:v>
                </c:pt>
                <c:pt idx="67">
                  <c:v>0.17457493120354428</c:v>
                </c:pt>
                <c:pt idx="68">
                  <c:v>0.12257493120354468</c:v>
                </c:pt>
                <c:pt idx="69">
                  <c:v>0.14877493120354757</c:v>
                </c:pt>
                <c:pt idx="70">
                  <c:v>-0.29727756907968939</c:v>
                </c:pt>
                <c:pt idx="71">
                  <c:v>-0.32867756907969436</c:v>
                </c:pt>
                <c:pt idx="72">
                  <c:v>-0.11394451634119918</c:v>
                </c:pt>
                <c:pt idx="73">
                  <c:v>-9.0942188287407077E-2</c:v>
                </c:pt>
                <c:pt idx="74">
                  <c:v>-0.19224218828740902</c:v>
                </c:pt>
                <c:pt idx="75">
                  <c:v>-9.8142188287404508E-2</c:v>
                </c:pt>
                <c:pt idx="76">
                  <c:v>-0.4389245888143023</c:v>
                </c:pt>
                <c:pt idx="77">
                  <c:v>-6.6624588814299557E-2</c:v>
                </c:pt>
                <c:pt idx="78">
                  <c:v>-0.13932458881430421</c:v>
                </c:pt>
                <c:pt idx="79">
                  <c:v>-0.36987958958690825</c:v>
                </c:pt>
                <c:pt idx="80">
                  <c:v>-0.33405220581886397</c:v>
                </c:pt>
                <c:pt idx="81">
                  <c:v>0.38774938679942039</c:v>
                </c:pt>
                <c:pt idx="82">
                  <c:v>-0.34983333987851495</c:v>
                </c:pt>
                <c:pt idx="83">
                  <c:v>-0.17863333987851604</c:v>
                </c:pt>
                <c:pt idx="84">
                  <c:v>-0.22192216865992975</c:v>
                </c:pt>
                <c:pt idx="85">
                  <c:v>-6.2722168659931299E-2</c:v>
                </c:pt>
                <c:pt idx="86">
                  <c:v>-0.16712844683727468</c:v>
                </c:pt>
                <c:pt idx="87">
                  <c:v>-0.20770557595402295</c:v>
                </c:pt>
                <c:pt idx="88">
                  <c:v>-0.56067653652411309</c:v>
                </c:pt>
                <c:pt idx="89">
                  <c:v>-0.54057653652411375</c:v>
                </c:pt>
                <c:pt idx="90">
                  <c:v>-0.60007653652411364</c:v>
                </c:pt>
                <c:pt idx="91">
                  <c:v>-0.51780763960623943</c:v>
                </c:pt>
                <c:pt idx="92">
                  <c:v>-0.12355341457179492</c:v>
                </c:pt>
                <c:pt idx="93">
                  <c:v>-0.24236720352613617</c:v>
                </c:pt>
                <c:pt idx="94">
                  <c:v>-0.29156720352613519</c:v>
                </c:pt>
                <c:pt idx="95">
                  <c:v>-0.19534565294384976</c:v>
                </c:pt>
                <c:pt idx="96">
                  <c:v>-0.18944565294384574</c:v>
                </c:pt>
                <c:pt idx="97">
                  <c:v>-0.17084565294384646</c:v>
                </c:pt>
                <c:pt idx="98">
                  <c:v>-0.77495857345110153</c:v>
                </c:pt>
                <c:pt idx="99">
                  <c:v>-0.11435303191501589</c:v>
                </c:pt>
                <c:pt idx="100">
                  <c:v>5.924696808498453E-2</c:v>
                </c:pt>
                <c:pt idx="101">
                  <c:v>7.6646968084979505E-2</c:v>
                </c:pt>
                <c:pt idx="102">
                  <c:v>9.2646968084977743E-2</c:v>
                </c:pt>
                <c:pt idx="103">
                  <c:v>-0.26011988751986337</c:v>
                </c:pt>
                <c:pt idx="104">
                  <c:v>-0.29571988751986567</c:v>
                </c:pt>
                <c:pt idx="105">
                  <c:v>-0.37869293823305128</c:v>
                </c:pt>
                <c:pt idx="106">
                  <c:v>-0.26509293823305313</c:v>
                </c:pt>
                <c:pt idx="107">
                  <c:v>0.23340524760747172</c:v>
                </c:pt>
                <c:pt idx="108">
                  <c:v>-0.60279421367696528</c:v>
                </c:pt>
                <c:pt idx="109">
                  <c:v>-0.50269421367696054</c:v>
                </c:pt>
                <c:pt idx="110">
                  <c:v>-0.34699421367696459</c:v>
                </c:pt>
                <c:pt idx="111">
                  <c:v>-0.51259274939447863</c:v>
                </c:pt>
                <c:pt idx="112">
                  <c:v>-0.37594530610877541</c:v>
                </c:pt>
                <c:pt idx="113">
                  <c:v>-0.32674530610877639</c:v>
                </c:pt>
                <c:pt idx="114">
                  <c:v>2.437567905491278E-2</c:v>
                </c:pt>
                <c:pt idx="115">
                  <c:v>-8.8124320945091483E-2</c:v>
                </c:pt>
                <c:pt idx="116">
                  <c:v>-3.8885748914253782E-2</c:v>
                </c:pt>
                <c:pt idx="117">
                  <c:v>-0.22368735295332698</c:v>
                </c:pt>
                <c:pt idx="118">
                  <c:v>-0.26458390220641093</c:v>
                </c:pt>
                <c:pt idx="119">
                  <c:v>-6.235820249145263E-3</c:v>
                </c:pt>
                <c:pt idx="120">
                  <c:v>-9.3735820249143842E-2</c:v>
                </c:pt>
                <c:pt idx="121">
                  <c:v>-0.30335334472447784</c:v>
                </c:pt>
                <c:pt idx="122">
                  <c:v>-0.35535986221125171</c:v>
                </c:pt>
                <c:pt idx="123">
                  <c:v>-0.24275986221125123</c:v>
                </c:pt>
                <c:pt idx="124">
                  <c:v>0.11301724375700672</c:v>
                </c:pt>
                <c:pt idx="125">
                  <c:v>0.24015047590447125</c:v>
                </c:pt>
                <c:pt idx="126">
                  <c:v>0.14335047590446948</c:v>
                </c:pt>
                <c:pt idx="127">
                  <c:v>0.32548168888679641</c:v>
                </c:pt>
                <c:pt idx="128">
                  <c:v>-7.5618311113203163E-2</c:v>
                </c:pt>
                <c:pt idx="129">
                  <c:v>-1.45183111131999E-2</c:v>
                </c:pt>
                <c:pt idx="130">
                  <c:v>1.059808369863191E-2</c:v>
                </c:pt>
                <c:pt idx="131">
                  <c:v>-0.14988324920769713</c:v>
                </c:pt>
                <c:pt idx="132">
                  <c:v>0.19825912250545485</c:v>
                </c:pt>
                <c:pt idx="133">
                  <c:v>9.6499918298249554E-3</c:v>
                </c:pt>
                <c:pt idx="134">
                  <c:v>2.4422113667206702E-2</c:v>
                </c:pt>
                <c:pt idx="135">
                  <c:v>8.973567757094969E-2</c:v>
                </c:pt>
                <c:pt idx="136">
                  <c:v>-5.1872609852992468E-2</c:v>
                </c:pt>
                <c:pt idx="137">
                  <c:v>-3.5272609852988523E-2</c:v>
                </c:pt>
                <c:pt idx="138">
                  <c:v>-0.17421432772378864</c:v>
                </c:pt>
                <c:pt idx="139">
                  <c:v>-0.24381432772378986</c:v>
                </c:pt>
                <c:pt idx="140">
                  <c:v>-4.6963806095959626E-2</c:v>
                </c:pt>
                <c:pt idx="141">
                  <c:v>-0.16650943521739237</c:v>
                </c:pt>
                <c:pt idx="142">
                  <c:v>-0.30020943521738985</c:v>
                </c:pt>
                <c:pt idx="143">
                  <c:v>-0.10142352180488956</c:v>
                </c:pt>
                <c:pt idx="144">
                  <c:v>-7.6223521804891448E-2</c:v>
                </c:pt>
                <c:pt idx="145">
                  <c:v>-0.26340566216618555</c:v>
                </c:pt>
                <c:pt idx="146">
                  <c:v>-0.2713056621661849</c:v>
                </c:pt>
                <c:pt idx="147">
                  <c:v>-0.33201696720050933</c:v>
                </c:pt>
                <c:pt idx="148">
                  <c:v>-0.380316967200514</c:v>
                </c:pt>
                <c:pt idx="149">
                  <c:v>9.4561458700312073E-2</c:v>
                </c:pt>
                <c:pt idx="150">
                  <c:v>0.11096145870030938</c:v>
                </c:pt>
                <c:pt idx="151">
                  <c:v>5.1061458700310425E-2</c:v>
                </c:pt>
                <c:pt idx="152">
                  <c:v>-0.15788517366402743</c:v>
                </c:pt>
                <c:pt idx="153">
                  <c:v>-0.18658517366402094</c:v>
                </c:pt>
                <c:pt idx="154">
                  <c:v>-0.18288517366402601</c:v>
                </c:pt>
                <c:pt idx="155">
                  <c:v>-0.19158009680212729</c:v>
                </c:pt>
                <c:pt idx="156">
                  <c:v>-0.29826651006729321</c:v>
                </c:pt>
                <c:pt idx="157">
                  <c:v>-0.2787301726496807</c:v>
                </c:pt>
                <c:pt idx="158">
                  <c:v>-0.17181031206348507</c:v>
                </c:pt>
                <c:pt idx="159">
                  <c:v>-0.31201031206348517</c:v>
                </c:pt>
                <c:pt idx="160">
                  <c:v>-0.19099139985649316</c:v>
                </c:pt>
                <c:pt idx="161">
                  <c:v>-0.18731732337391094</c:v>
                </c:pt>
                <c:pt idx="162">
                  <c:v>-4.0585828435943938E-2</c:v>
                </c:pt>
                <c:pt idx="163">
                  <c:v>-3.4385828435944177E-2</c:v>
                </c:pt>
                <c:pt idx="164">
                  <c:v>0.27731417156405058</c:v>
                </c:pt>
                <c:pt idx="165">
                  <c:v>0.11881417156405405</c:v>
                </c:pt>
                <c:pt idx="166">
                  <c:v>0.1927141715640559</c:v>
                </c:pt>
                <c:pt idx="167">
                  <c:v>-0.15756590279856653</c:v>
                </c:pt>
                <c:pt idx="168">
                  <c:v>0.1012706432066679</c:v>
                </c:pt>
                <c:pt idx="169">
                  <c:v>-0.32336609527533255</c:v>
                </c:pt>
                <c:pt idx="170">
                  <c:v>-0.20391587662211919</c:v>
                </c:pt>
                <c:pt idx="171">
                  <c:v>-0.16422090832008962</c:v>
                </c:pt>
                <c:pt idx="172">
                  <c:v>-0.33572189922977458</c:v>
                </c:pt>
                <c:pt idx="173">
                  <c:v>-0.37212189922977501</c:v>
                </c:pt>
                <c:pt idx="174">
                  <c:v>-0.20541572896816973</c:v>
                </c:pt>
                <c:pt idx="175">
                  <c:v>-0.31508531824837149</c:v>
                </c:pt>
                <c:pt idx="176">
                  <c:v>-0.11141040864296059</c:v>
                </c:pt>
                <c:pt idx="177">
                  <c:v>5.6085242623517217E-2</c:v>
                </c:pt>
                <c:pt idx="178">
                  <c:v>-0.28318589645020609</c:v>
                </c:pt>
                <c:pt idx="179">
                  <c:v>-0.17039231377698627</c:v>
                </c:pt>
                <c:pt idx="180">
                  <c:v>-0.21829231377698477</c:v>
                </c:pt>
                <c:pt idx="181">
                  <c:v>-0.28000671571455626</c:v>
                </c:pt>
                <c:pt idx="182">
                  <c:v>5.8027383405416799E-3</c:v>
                </c:pt>
                <c:pt idx="183">
                  <c:v>-0.41155486473898151</c:v>
                </c:pt>
                <c:pt idx="184">
                  <c:v>-0.1545079045369917</c:v>
                </c:pt>
                <c:pt idx="185">
                  <c:v>0.13609697942506216</c:v>
                </c:pt>
                <c:pt idx="186">
                  <c:v>-0.13352698635657845</c:v>
                </c:pt>
                <c:pt idx="187">
                  <c:v>-0.17909341462392803</c:v>
                </c:pt>
                <c:pt idx="188">
                  <c:v>5.6748335995223442E-2</c:v>
                </c:pt>
                <c:pt idx="189">
                  <c:v>4.0230731591023527E-2</c:v>
                </c:pt>
                <c:pt idx="190">
                  <c:v>-6.6692684089773024E-3</c:v>
                </c:pt>
                <c:pt idx="191">
                  <c:v>-0.21846926840897396</c:v>
                </c:pt>
                <c:pt idx="192">
                  <c:v>-0.33266926840897781</c:v>
                </c:pt>
                <c:pt idx="193">
                  <c:v>-0.43756725007294506</c:v>
                </c:pt>
                <c:pt idx="194">
                  <c:v>-0.42056725007294204</c:v>
                </c:pt>
                <c:pt idx="195">
                  <c:v>-6.1610334600139538E-2</c:v>
                </c:pt>
                <c:pt idx="196">
                  <c:v>-0.1046103346001388</c:v>
                </c:pt>
                <c:pt idx="197">
                  <c:v>9.267450679649869E-2</c:v>
                </c:pt>
                <c:pt idx="198">
                  <c:v>-8.8713019580630714E-2</c:v>
                </c:pt>
                <c:pt idx="199">
                  <c:v>-0.25859933958907533</c:v>
                </c:pt>
                <c:pt idx="200">
                  <c:v>-0.18749933958908116</c:v>
                </c:pt>
                <c:pt idx="201">
                  <c:v>-0.26877228018528854</c:v>
                </c:pt>
                <c:pt idx="202">
                  <c:v>-0.36097228018529393</c:v>
                </c:pt>
                <c:pt idx="203">
                  <c:v>0.12190527161816078</c:v>
                </c:pt>
                <c:pt idx="204">
                  <c:v>-0.24237877823161824</c:v>
                </c:pt>
                <c:pt idx="205">
                  <c:v>-0.10754429499129969</c:v>
                </c:pt>
                <c:pt idx="206">
                  <c:v>-0.14154429499129861</c:v>
                </c:pt>
                <c:pt idx="207">
                  <c:v>-0.24094429499130143</c:v>
                </c:pt>
                <c:pt idx="208">
                  <c:v>-0.18553676810040542</c:v>
                </c:pt>
                <c:pt idx="209">
                  <c:v>5.5787636599582413E-2</c:v>
                </c:pt>
                <c:pt idx="210">
                  <c:v>-0.35801236340041953</c:v>
                </c:pt>
                <c:pt idx="211">
                  <c:v>-0.202428519202698</c:v>
                </c:pt>
                <c:pt idx="212">
                  <c:v>-0.39195557557209781</c:v>
                </c:pt>
                <c:pt idx="213">
                  <c:v>-9.1879009683658808E-2</c:v>
                </c:pt>
                <c:pt idx="214">
                  <c:v>-3.5663596630762129E-2</c:v>
                </c:pt>
                <c:pt idx="215">
                  <c:v>-0.48455172886089315</c:v>
                </c:pt>
                <c:pt idx="216">
                  <c:v>-0.22434246709531891</c:v>
                </c:pt>
                <c:pt idx="217">
                  <c:v>6.7422674654665116E-2</c:v>
                </c:pt>
                <c:pt idx="218">
                  <c:v>0.13662267465466726</c:v>
                </c:pt>
                <c:pt idx="219">
                  <c:v>-0.43017732534533337</c:v>
                </c:pt>
                <c:pt idx="220">
                  <c:v>-0.5669102463424025</c:v>
                </c:pt>
                <c:pt idx="221">
                  <c:v>-0.51041024634240273</c:v>
                </c:pt>
                <c:pt idx="222">
                  <c:v>7.8889146811548017E-2</c:v>
                </c:pt>
                <c:pt idx="223">
                  <c:v>-7.7394492627576028E-2</c:v>
                </c:pt>
                <c:pt idx="224">
                  <c:v>-0.3440891238254693</c:v>
                </c:pt>
                <c:pt idx="225">
                  <c:v>-0.23004113941679805</c:v>
                </c:pt>
                <c:pt idx="226">
                  <c:v>-0.42204514263335824</c:v>
                </c:pt>
                <c:pt idx="227">
                  <c:v>-0.24374514263335811</c:v>
                </c:pt>
                <c:pt idx="228">
                  <c:v>0.16179609739788958</c:v>
                </c:pt>
                <c:pt idx="229">
                  <c:v>-0.31575378379301355</c:v>
                </c:pt>
                <c:pt idx="230">
                  <c:v>-0.30765378379301467</c:v>
                </c:pt>
                <c:pt idx="231">
                  <c:v>-6.226455704791789E-2</c:v>
                </c:pt>
                <c:pt idx="232">
                  <c:v>4.6935442952083406E-2</c:v>
                </c:pt>
                <c:pt idx="233">
                  <c:v>-0.10343336714078077</c:v>
                </c:pt>
                <c:pt idx="234">
                  <c:v>-0.15823546611503048</c:v>
                </c:pt>
                <c:pt idx="235">
                  <c:v>-0.20133546611503306</c:v>
                </c:pt>
                <c:pt idx="236">
                  <c:v>-0.6959202478079618</c:v>
                </c:pt>
                <c:pt idx="237">
                  <c:v>-0.15806245794315998</c:v>
                </c:pt>
                <c:pt idx="238">
                  <c:v>-0.16756245794316271</c:v>
                </c:pt>
                <c:pt idx="239">
                  <c:v>-0.34064921273546389</c:v>
                </c:pt>
                <c:pt idx="240">
                  <c:v>-0.29498112565518397</c:v>
                </c:pt>
                <c:pt idx="241">
                  <c:v>-0.18315739659576025</c:v>
                </c:pt>
                <c:pt idx="242">
                  <c:v>-0.27315739659575655</c:v>
                </c:pt>
                <c:pt idx="243">
                  <c:v>-0.23306974279887527</c:v>
                </c:pt>
                <c:pt idx="244">
                  <c:v>-0.28516974279887819</c:v>
                </c:pt>
                <c:pt idx="245">
                  <c:v>-0.23685751801127708</c:v>
                </c:pt>
                <c:pt idx="246">
                  <c:v>-0.28296001137766069</c:v>
                </c:pt>
                <c:pt idx="247">
                  <c:v>5.1424946601599686E-2</c:v>
                </c:pt>
                <c:pt idx="248">
                  <c:v>0.40102272962133867</c:v>
                </c:pt>
                <c:pt idx="249">
                  <c:v>-0.37767727037866194</c:v>
                </c:pt>
                <c:pt idx="250">
                  <c:v>-0.15449179447197992</c:v>
                </c:pt>
                <c:pt idx="251">
                  <c:v>-0.12086080862022897</c:v>
                </c:pt>
                <c:pt idx="252">
                  <c:v>-3.6860808620225782E-2</c:v>
                </c:pt>
                <c:pt idx="253">
                  <c:v>-7.5966949727828137E-3</c:v>
                </c:pt>
                <c:pt idx="254">
                  <c:v>-5.3096694972786906E-2</c:v>
                </c:pt>
                <c:pt idx="255">
                  <c:v>-1.9276837519051071E-2</c:v>
                </c:pt>
                <c:pt idx="256">
                  <c:v>-8.9870125934730538E-2</c:v>
                </c:pt>
                <c:pt idx="257">
                  <c:v>-0.14987012593472571</c:v>
                </c:pt>
                <c:pt idx="258">
                  <c:v>-0.24282227571642068</c:v>
                </c:pt>
                <c:pt idx="259">
                  <c:v>5.5246175513921969E-2</c:v>
                </c:pt>
                <c:pt idx="260">
                  <c:v>8.9046175513921355E-2</c:v>
                </c:pt>
                <c:pt idx="261">
                  <c:v>6.0895408308780929E-3</c:v>
                </c:pt>
                <c:pt idx="262">
                  <c:v>-1.1510459169116416E-2</c:v>
                </c:pt>
                <c:pt idx="263">
                  <c:v>-6.5525760441666137E-2</c:v>
                </c:pt>
                <c:pt idx="264">
                  <c:v>-0.40831141047998187</c:v>
                </c:pt>
                <c:pt idx="265">
                  <c:v>-9.4328920162460861E-2</c:v>
                </c:pt>
                <c:pt idx="266">
                  <c:v>-0.27312858599555767</c:v>
                </c:pt>
                <c:pt idx="267">
                  <c:v>-0.29226471981010604</c:v>
                </c:pt>
                <c:pt idx="268">
                  <c:v>-9.7464719810105294E-2</c:v>
                </c:pt>
                <c:pt idx="269">
                  <c:v>-0.20432689465597775</c:v>
                </c:pt>
                <c:pt idx="270">
                  <c:v>-0.30262689465597958</c:v>
                </c:pt>
                <c:pt idx="271">
                  <c:v>-0.22782689465597628</c:v>
                </c:pt>
                <c:pt idx="272">
                  <c:v>-0.15562689465597401</c:v>
                </c:pt>
                <c:pt idx="273">
                  <c:v>0.19388389003032103</c:v>
                </c:pt>
                <c:pt idx="274">
                  <c:v>7.2081781389243815E-4</c:v>
                </c:pt>
                <c:pt idx="275">
                  <c:v>-0.24087918218610582</c:v>
                </c:pt>
                <c:pt idx="276">
                  <c:v>-0.24596259275417509</c:v>
                </c:pt>
                <c:pt idx="277">
                  <c:v>-0.2512625927541734</c:v>
                </c:pt>
                <c:pt idx="278">
                  <c:v>-0.32376259275417851</c:v>
                </c:pt>
                <c:pt idx="279">
                  <c:v>-0.17138974274959651</c:v>
                </c:pt>
                <c:pt idx="280">
                  <c:v>0.29432450844115721</c:v>
                </c:pt>
                <c:pt idx="281">
                  <c:v>-0.27920072735001611</c:v>
                </c:pt>
                <c:pt idx="282">
                  <c:v>-0.42269382088155538</c:v>
                </c:pt>
                <c:pt idx="283">
                  <c:v>-0.27479382088155546</c:v>
                </c:pt>
                <c:pt idx="284">
                  <c:v>-0.37984060931225372</c:v>
                </c:pt>
                <c:pt idx="285">
                  <c:v>-0.19319990857671598</c:v>
                </c:pt>
                <c:pt idx="286">
                  <c:v>-0.23229990857671368</c:v>
                </c:pt>
                <c:pt idx="287">
                  <c:v>-6.3856300250400011E-2</c:v>
                </c:pt>
                <c:pt idx="288">
                  <c:v>-0.18637769145384908</c:v>
                </c:pt>
                <c:pt idx="289">
                  <c:v>-0.22317383201674801</c:v>
                </c:pt>
                <c:pt idx="290">
                  <c:v>-0.52792098855515235</c:v>
                </c:pt>
                <c:pt idx="291">
                  <c:v>-8.3520988555150666E-2</c:v>
                </c:pt>
                <c:pt idx="292">
                  <c:v>0.21299541747733031</c:v>
                </c:pt>
                <c:pt idx="293">
                  <c:v>0.3005954174773251</c:v>
                </c:pt>
                <c:pt idx="294">
                  <c:v>-0.16240088645568562</c:v>
                </c:pt>
                <c:pt idx="295">
                  <c:v>-0.18410088645568834</c:v>
                </c:pt>
                <c:pt idx="296">
                  <c:v>-0.17660088645568806</c:v>
                </c:pt>
                <c:pt idx="297">
                  <c:v>-0.15890390010456912</c:v>
                </c:pt>
                <c:pt idx="298">
                  <c:v>-0.57790262011012317</c:v>
                </c:pt>
                <c:pt idx="299">
                  <c:v>-0.34920689439550756</c:v>
                </c:pt>
                <c:pt idx="300">
                  <c:v>-0.32975710677813197</c:v>
                </c:pt>
                <c:pt idx="301">
                  <c:v>-0.18760856755906019</c:v>
                </c:pt>
                <c:pt idx="302">
                  <c:v>-0.21338724963163003</c:v>
                </c:pt>
                <c:pt idx="303">
                  <c:v>-0.197487249631628</c:v>
                </c:pt>
                <c:pt idx="304">
                  <c:v>-0.12689353509953349</c:v>
                </c:pt>
                <c:pt idx="305">
                  <c:v>-2.1397737673950701E-2</c:v>
                </c:pt>
                <c:pt idx="306">
                  <c:v>-0.31791201310945638</c:v>
                </c:pt>
                <c:pt idx="307">
                  <c:v>-0.24611458675239106</c:v>
                </c:pt>
                <c:pt idx="308">
                  <c:v>-0.11111537296455509</c:v>
                </c:pt>
                <c:pt idx="309">
                  <c:v>4.4299291897814896E-2</c:v>
                </c:pt>
                <c:pt idx="310">
                  <c:v>5.8172651828272137E-3</c:v>
                </c:pt>
                <c:pt idx="311">
                  <c:v>-0.21081652100159687</c:v>
                </c:pt>
                <c:pt idx="312">
                  <c:v>-0.19331652100159857</c:v>
                </c:pt>
                <c:pt idx="313">
                  <c:v>-9.5186557231741631E-2</c:v>
                </c:pt>
                <c:pt idx="314">
                  <c:v>-0.2499526648838355</c:v>
                </c:pt>
                <c:pt idx="315">
                  <c:v>-0.15225266488383937</c:v>
                </c:pt>
                <c:pt idx="316">
                  <c:v>-0.2432278926478304</c:v>
                </c:pt>
                <c:pt idx="317">
                  <c:v>-0.25618747606785774</c:v>
                </c:pt>
                <c:pt idx="318">
                  <c:v>-0.16728747606785532</c:v>
                </c:pt>
                <c:pt idx="319">
                  <c:v>-0.26957313656561865</c:v>
                </c:pt>
                <c:pt idx="320">
                  <c:v>-0.22887313656561759</c:v>
                </c:pt>
                <c:pt idx="321">
                  <c:v>9.641635946202598E-3</c:v>
                </c:pt>
                <c:pt idx="322">
                  <c:v>-0.31270629818939</c:v>
                </c:pt>
                <c:pt idx="323">
                  <c:v>-0.21024944363746556</c:v>
                </c:pt>
                <c:pt idx="324">
                  <c:v>-0.1886433216830028</c:v>
                </c:pt>
                <c:pt idx="325">
                  <c:v>-0.37595930162800073</c:v>
                </c:pt>
                <c:pt idx="326">
                  <c:v>0.18637185304747561</c:v>
                </c:pt>
                <c:pt idx="327">
                  <c:v>-0.2237281469525243</c:v>
                </c:pt>
                <c:pt idx="328">
                  <c:v>-8.5812888767790696E-2</c:v>
                </c:pt>
                <c:pt idx="329">
                  <c:v>-0.11381288876778939</c:v>
                </c:pt>
                <c:pt idx="330">
                  <c:v>-0.10481256776543546</c:v>
                </c:pt>
                <c:pt idx="331">
                  <c:v>-0.32704493501386622</c:v>
                </c:pt>
                <c:pt idx="332">
                  <c:v>-7.6881245814824695E-2</c:v>
                </c:pt>
                <c:pt idx="333">
                  <c:v>-0.2192439138013782</c:v>
                </c:pt>
                <c:pt idx="334">
                  <c:v>-0.19020693031401237</c:v>
                </c:pt>
                <c:pt idx="335">
                  <c:v>-5.7110081487699915E-2</c:v>
                </c:pt>
                <c:pt idx="336">
                  <c:v>-0.46870275680551998</c:v>
                </c:pt>
                <c:pt idx="337">
                  <c:v>-0.68640275680551355</c:v>
                </c:pt>
                <c:pt idx="338">
                  <c:v>-0.14180199268218985</c:v>
                </c:pt>
                <c:pt idx="339">
                  <c:v>-0.11880199268219371</c:v>
                </c:pt>
                <c:pt idx="340">
                  <c:v>-0.14860199268219532</c:v>
                </c:pt>
                <c:pt idx="341">
                  <c:v>-0.26964499417557874</c:v>
                </c:pt>
                <c:pt idx="342">
                  <c:v>-0.26964499417557874</c:v>
                </c:pt>
                <c:pt idx="343">
                  <c:v>-0.29568759987337501</c:v>
                </c:pt>
                <c:pt idx="344">
                  <c:v>-0.29721423721754547</c:v>
                </c:pt>
                <c:pt idx="345">
                  <c:v>-0.13839196211862514</c:v>
                </c:pt>
                <c:pt idx="346">
                  <c:v>-0.10040560949585853</c:v>
                </c:pt>
                <c:pt idx="347">
                  <c:v>-0.19010560949585908</c:v>
                </c:pt>
                <c:pt idx="348">
                  <c:v>-0.56950560949585594</c:v>
                </c:pt>
                <c:pt idx="349">
                  <c:v>-0.19419148455818913</c:v>
                </c:pt>
                <c:pt idx="350">
                  <c:v>-0.20922508825226771</c:v>
                </c:pt>
                <c:pt idx="351">
                  <c:v>-0.17497546585370571</c:v>
                </c:pt>
                <c:pt idx="352">
                  <c:v>-0.28272536057070141</c:v>
                </c:pt>
                <c:pt idx="353">
                  <c:v>-0.17772536057070454</c:v>
                </c:pt>
                <c:pt idx="354">
                  <c:v>-0.27334973718381406</c:v>
                </c:pt>
                <c:pt idx="355">
                  <c:v>-8.0072651566197806E-2</c:v>
                </c:pt>
                <c:pt idx="356">
                  <c:v>-8.6157874078537589E-2</c:v>
                </c:pt>
                <c:pt idx="357">
                  <c:v>-0.7199578740785384</c:v>
                </c:pt>
                <c:pt idx="358">
                  <c:v>-0.31377433531591237</c:v>
                </c:pt>
                <c:pt idx="359">
                  <c:v>-0.25445104536994023</c:v>
                </c:pt>
                <c:pt idx="360">
                  <c:v>-0.11255104536994054</c:v>
                </c:pt>
                <c:pt idx="361">
                  <c:v>-2.6287130225142619E-2</c:v>
                </c:pt>
                <c:pt idx="362">
                  <c:v>-0.13039728398007355</c:v>
                </c:pt>
                <c:pt idx="363">
                  <c:v>-0.22312553676888314</c:v>
                </c:pt>
                <c:pt idx="364">
                  <c:v>-0.25722553676887827</c:v>
                </c:pt>
                <c:pt idx="365">
                  <c:v>2.1474463231115237E-2</c:v>
                </c:pt>
                <c:pt idx="366">
                  <c:v>-0.2018425345886925</c:v>
                </c:pt>
                <c:pt idx="367">
                  <c:v>-0.22123118162748057</c:v>
                </c:pt>
                <c:pt idx="368">
                  <c:v>-0.15463118162748657</c:v>
                </c:pt>
                <c:pt idx="369">
                  <c:v>-0.27993118162748232</c:v>
                </c:pt>
                <c:pt idx="370">
                  <c:v>-5.4433164805722356E-2</c:v>
                </c:pt>
                <c:pt idx="371">
                  <c:v>-0.13122754730261477</c:v>
                </c:pt>
                <c:pt idx="372">
                  <c:v>-0.18522754730260971</c:v>
                </c:pt>
                <c:pt idx="373">
                  <c:v>-0.34752754730261159</c:v>
                </c:pt>
                <c:pt idx="374">
                  <c:v>-0.28632278889471507</c:v>
                </c:pt>
                <c:pt idx="375">
                  <c:v>-0.43212278889471634</c:v>
                </c:pt>
                <c:pt idx="376">
                  <c:v>-0.42971659888854674</c:v>
                </c:pt>
                <c:pt idx="377">
                  <c:v>-0.17701937214179253</c:v>
                </c:pt>
                <c:pt idx="378">
                  <c:v>-6.858090983068621E-2</c:v>
                </c:pt>
                <c:pt idx="379">
                  <c:v>-6.394158696214447E-2</c:v>
                </c:pt>
                <c:pt idx="380">
                  <c:v>-0.44312286031492931</c:v>
                </c:pt>
                <c:pt idx="381">
                  <c:v>-0.43182286031493078</c:v>
                </c:pt>
                <c:pt idx="382">
                  <c:v>-0.20102286031492866</c:v>
                </c:pt>
                <c:pt idx="383">
                  <c:v>-0.27102286031492895</c:v>
                </c:pt>
                <c:pt idx="384">
                  <c:v>-0.25418437256537629</c:v>
                </c:pt>
                <c:pt idx="385">
                  <c:v>-0.82436461201167077</c:v>
                </c:pt>
                <c:pt idx="386">
                  <c:v>-0.37448213165608735</c:v>
                </c:pt>
                <c:pt idx="387">
                  <c:v>-8.7282131656088779E-2</c:v>
                </c:pt>
                <c:pt idx="388">
                  <c:v>-5.8482131656091951E-2</c:v>
                </c:pt>
                <c:pt idx="389">
                  <c:v>-0.17403883241485829</c:v>
                </c:pt>
                <c:pt idx="390">
                  <c:v>-0.17343883241485969</c:v>
                </c:pt>
                <c:pt idx="391">
                  <c:v>-0.30549416336809543</c:v>
                </c:pt>
                <c:pt idx="392">
                  <c:v>-0.34910072453725149</c:v>
                </c:pt>
                <c:pt idx="393">
                  <c:v>-0.38690072453724866</c:v>
                </c:pt>
                <c:pt idx="394">
                  <c:v>-0.11287057500759801</c:v>
                </c:pt>
                <c:pt idx="395">
                  <c:v>-0.10367057500759813</c:v>
                </c:pt>
                <c:pt idx="396">
                  <c:v>-0.13739298000587041</c:v>
                </c:pt>
                <c:pt idx="397">
                  <c:v>-0.25895833408528546</c:v>
                </c:pt>
                <c:pt idx="398">
                  <c:v>-0.5787542535529937</c:v>
                </c:pt>
                <c:pt idx="399">
                  <c:v>-0.23218430484269703</c:v>
                </c:pt>
                <c:pt idx="400">
                  <c:v>4.6849556364144007E-2</c:v>
                </c:pt>
                <c:pt idx="401">
                  <c:v>-6.3154640254204253E-2</c:v>
                </c:pt>
                <c:pt idx="402">
                  <c:v>-0.24815464025420653</c:v>
                </c:pt>
                <c:pt idx="403">
                  <c:v>-0.52125464025420598</c:v>
                </c:pt>
                <c:pt idx="404">
                  <c:v>-4.5154640254203571E-2</c:v>
                </c:pt>
                <c:pt idx="405">
                  <c:v>-9.4479065970816123E-2</c:v>
                </c:pt>
                <c:pt idx="406">
                  <c:v>-3.7079065970814895E-2</c:v>
                </c:pt>
                <c:pt idx="407">
                  <c:v>-0.36273054719677589</c:v>
                </c:pt>
                <c:pt idx="408">
                  <c:v>-0.10793373917552174</c:v>
                </c:pt>
                <c:pt idx="409">
                  <c:v>-0.16530986643419254</c:v>
                </c:pt>
                <c:pt idx="410">
                  <c:v>-0.14490986643419035</c:v>
                </c:pt>
                <c:pt idx="411">
                  <c:v>-0.31899894155363739</c:v>
                </c:pt>
                <c:pt idx="412">
                  <c:v>-0.20084073942603453</c:v>
                </c:pt>
                <c:pt idx="413">
                  <c:v>-0.13055691147452819</c:v>
                </c:pt>
                <c:pt idx="414">
                  <c:v>-0.17677568574507774</c:v>
                </c:pt>
                <c:pt idx="415">
                  <c:v>-0.19948687146298738</c:v>
                </c:pt>
                <c:pt idx="416">
                  <c:v>-0.1230868714629878</c:v>
                </c:pt>
                <c:pt idx="417">
                  <c:v>-0.3549868714629838</c:v>
                </c:pt>
                <c:pt idx="418">
                  <c:v>-0.23978687146298938</c:v>
                </c:pt>
                <c:pt idx="419">
                  <c:v>-0.15783843357802851</c:v>
                </c:pt>
                <c:pt idx="420">
                  <c:v>-0.16987445624834407</c:v>
                </c:pt>
                <c:pt idx="421">
                  <c:v>4.8717262294140085E-2</c:v>
                </c:pt>
                <c:pt idx="422">
                  <c:v>-0.36753262036972245</c:v>
                </c:pt>
                <c:pt idx="423">
                  <c:v>-0.32673262036972517</c:v>
                </c:pt>
                <c:pt idx="424">
                  <c:v>-0.36883262036972297</c:v>
                </c:pt>
                <c:pt idx="425">
                  <c:v>-0.15389615485554486</c:v>
                </c:pt>
                <c:pt idx="426">
                  <c:v>0.20136050462919997</c:v>
                </c:pt>
                <c:pt idx="427">
                  <c:v>-0.3954201402903692</c:v>
                </c:pt>
                <c:pt idx="428">
                  <c:v>0.14393307787103282</c:v>
                </c:pt>
                <c:pt idx="429">
                  <c:v>-0.17339397950279078</c:v>
                </c:pt>
                <c:pt idx="430">
                  <c:v>-0.21965380560238401</c:v>
                </c:pt>
                <c:pt idx="431">
                  <c:v>-0.25043986706705113</c:v>
                </c:pt>
                <c:pt idx="432">
                  <c:v>-3.4096412468187509E-2</c:v>
                </c:pt>
                <c:pt idx="433">
                  <c:v>1.6103587531809183E-2</c:v>
                </c:pt>
                <c:pt idx="434">
                  <c:v>1.7803587531808773E-2</c:v>
                </c:pt>
                <c:pt idx="435">
                  <c:v>-0.28153386656038037</c:v>
                </c:pt>
                <c:pt idx="436">
                  <c:v>-0.184623796475897</c:v>
                </c:pt>
                <c:pt idx="437">
                  <c:v>-0.21452379647589481</c:v>
                </c:pt>
                <c:pt idx="438">
                  <c:v>-0.45561754670057297</c:v>
                </c:pt>
                <c:pt idx="439">
                  <c:v>-0.12371754670057555</c:v>
                </c:pt>
                <c:pt idx="440">
                  <c:v>-0.26921754670057396</c:v>
                </c:pt>
                <c:pt idx="441">
                  <c:v>-0.20151754670057187</c:v>
                </c:pt>
                <c:pt idx="442">
                  <c:v>-0.36421754670057283</c:v>
                </c:pt>
                <c:pt idx="443">
                  <c:v>3.2866366927592594E-2</c:v>
                </c:pt>
                <c:pt idx="444">
                  <c:v>9.2090556294607495E-2</c:v>
                </c:pt>
                <c:pt idx="445">
                  <c:v>-0.22880636543372646</c:v>
                </c:pt>
                <c:pt idx="446">
                  <c:v>-0.16320636543373013</c:v>
                </c:pt>
                <c:pt idx="447">
                  <c:v>-0.6304147772072568</c:v>
                </c:pt>
                <c:pt idx="448">
                  <c:v>-0.3143608645714977</c:v>
                </c:pt>
                <c:pt idx="449">
                  <c:v>-0.12042564489042462</c:v>
                </c:pt>
                <c:pt idx="450">
                  <c:v>-0.54558430078547815</c:v>
                </c:pt>
                <c:pt idx="451">
                  <c:v>-9.4574346921980634E-2</c:v>
                </c:pt>
                <c:pt idx="452">
                  <c:v>8.3503526798864414E-2</c:v>
                </c:pt>
                <c:pt idx="453">
                  <c:v>-0.37371757633585645</c:v>
                </c:pt>
                <c:pt idx="454">
                  <c:v>-1.1937657727401074E-2</c:v>
                </c:pt>
                <c:pt idx="455">
                  <c:v>-6.5277377009635984E-3</c:v>
                </c:pt>
                <c:pt idx="456">
                  <c:v>-0.15672773770096171</c:v>
                </c:pt>
                <c:pt idx="457">
                  <c:v>-0.35715303247850727</c:v>
                </c:pt>
                <c:pt idx="458">
                  <c:v>-0.54161229208703787</c:v>
                </c:pt>
                <c:pt idx="459">
                  <c:v>-2.911721354487895E-2</c:v>
                </c:pt>
                <c:pt idx="460">
                  <c:v>-0.27396929929826541</c:v>
                </c:pt>
                <c:pt idx="461">
                  <c:v>-0.17462405868683106</c:v>
                </c:pt>
                <c:pt idx="462">
                  <c:v>-0.13587657481345161</c:v>
                </c:pt>
                <c:pt idx="463">
                  <c:v>-0.37391166653043939</c:v>
                </c:pt>
                <c:pt idx="464">
                  <c:v>-0.15722691245149889</c:v>
                </c:pt>
                <c:pt idx="465">
                  <c:v>-0.14712691245149756</c:v>
                </c:pt>
                <c:pt idx="466">
                  <c:v>-0.23224971314569132</c:v>
                </c:pt>
                <c:pt idx="467">
                  <c:v>0.18890203294972707</c:v>
                </c:pt>
                <c:pt idx="468">
                  <c:v>-0.16441745258813256</c:v>
                </c:pt>
                <c:pt idx="469">
                  <c:v>-0.20011745258813107</c:v>
                </c:pt>
                <c:pt idx="470">
                  <c:v>-0.20781745258813089</c:v>
                </c:pt>
                <c:pt idx="471">
                  <c:v>-0.17350772991963481</c:v>
                </c:pt>
                <c:pt idx="472">
                  <c:v>-0.14367347917824702</c:v>
                </c:pt>
                <c:pt idx="473">
                  <c:v>-0.22123187789652121</c:v>
                </c:pt>
                <c:pt idx="474">
                  <c:v>-0.17505963000420621</c:v>
                </c:pt>
                <c:pt idx="475">
                  <c:v>-0.35968487555160067</c:v>
                </c:pt>
                <c:pt idx="476">
                  <c:v>-0.37766654761608009</c:v>
                </c:pt>
                <c:pt idx="477">
                  <c:v>-0.12218844173899157</c:v>
                </c:pt>
                <c:pt idx="478">
                  <c:v>-0.27083527638960447</c:v>
                </c:pt>
                <c:pt idx="479">
                  <c:v>-0.32139477216004053</c:v>
                </c:pt>
                <c:pt idx="480">
                  <c:v>-0.24878936876338997</c:v>
                </c:pt>
                <c:pt idx="481">
                  <c:v>-9.687827756189904E-2</c:v>
                </c:pt>
                <c:pt idx="482">
                  <c:v>0.16883143801455702</c:v>
                </c:pt>
                <c:pt idx="483">
                  <c:v>-0.34756856198544739</c:v>
                </c:pt>
                <c:pt idx="484">
                  <c:v>-0.41616856198544383</c:v>
                </c:pt>
                <c:pt idx="485">
                  <c:v>-0.18999711883247983</c:v>
                </c:pt>
                <c:pt idx="486">
                  <c:v>-8.7851536760709337E-2</c:v>
                </c:pt>
                <c:pt idx="487">
                  <c:v>-0.21695153676071044</c:v>
                </c:pt>
                <c:pt idx="488">
                  <c:v>-0.17157740014759071</c:v>
                </c:pt>
                <c:pt idx="489">
                  <c:v>-0.22958999595000051</c:v>
                </c:pt>
                <c:pt idx="490">
                  <c:v>-9.3202368016413573E-2</c:v>
                </c:pt>
                <c:pt idx="491">
                  <c:v>-0.26642644151446859</c:v>
                </c:pt>
                <c:pt idx="492">
                  <c:v>-0.18282644151446448</c:v>
                </c:pt>
                <c:pt idx="493">
                  <c:v>-0.27802644151446998</c:v>
                </c:pt>
                <c:pt idx="494">
                  <c:v>9.1618567675979534E-3</c:v>
                </c:pt>
                <c:pt idx="495">
                  <c:v>-2.0038143232397942E-2</c:v>
                </c:pt>
                <c:pt idx="496">
                  <c:v>2.3861856767602774E-2</c:v>
                </c:pt>
                <c:pt idx="497">
                  <c:v>-0.14755216468864063</c:v>
                </c:pt>
                <c:pt idx="498">
                  <c:v>-0.13233937235244042</c:v>
                </c:pt>
                <c:pt idx="499">
                  <c:v>-0.21823937235243562</c:v>
                </c:pt>
                <c:pt idx="500">
                  <c:v>0.13063552719462734</c:v>
                </c:pt>
                <c:pt idx="501">
                  <c:v>-8.0270198832550932E-2</c:v>
                </c:pt>
                <c:pt idx="502">
                  <c:v>-7.4970198832552626E-2</c:v>
                </c:pt>
                <c:pt idx="503">
                  <c:v>-0.14442739400269033</c:v>
                </c:pt>
                <c:pt idx="504">
                  <c:v>-0.10712739400268845</c:v>
                </c:pt>
                <c:pt idx="505">
                  <c:v>-6.6735891830660421E-2</c:v>
                </c:pt>
                <c:pt idx="506">
                  <c:v>-0.35360693694880041</c:v>
                </c:pt>
                <c:pt idx="507">
                  <c:v>-0.32946319046239836</c:v>
                </c:pt>
                <c:pt idx="508">
                  <c:v>-0.16863057837861817</c:v>
                </c:pt>
                <c:pt idx="509">
                  <c:v>-0.28024316352342282</c:v>
                </c:pt>
                <c:pt idx="510">
                  <c:v>-3.4551814558341221E-3</c:v>
                </c:pt>
                <c:pt idx="511">
                  <c:v>-1.9551814558340652E-3</c:v>
                </c:pt>
                <c:pt idx="512">
                  <c:v>1.841888699026839E-2</c:v>
                </c:pt>
                <c:pt idx="513">
                  <c:v>-0.19678111300973455</c:v>
                </c:pt>
                <c:pt idx="514">
                  <c:v>4.5818886990268481E-2</c:v>
                </c:pt>
                <c:pt idx="515">
                  <c:v>-0.20402318934977615</c:v>
                </c:pt>
                <c:pt idx="516">
                  <c:v>-0.2312231893497767</c:v>
                </c:pt>
                <c:pt idx="517">
                  <c:v>-0.22472318934978119</c:v>
                </c:pt>
                <c:pt idx="518">
                  <c:v>-0.2417075166022542</c:v>
                </c:pt>
                <c:pt idx="519">
                  <c:v>-4.1244529595466872E-2</c:v>
                </c:pt>
                <c:pt idx="520">
                  <c:v>-0.15522044087853004</c:v>
                </c:pt>
                <c:pt idx="521">
                  <c:v>-8.3522078747677142E-2</c:v>
                </c:pt>
                <c:pt idx="522">
                  <c:v>-0.15167169502829836</c:v>
                </c:pt>
                <c:pt idx="523">
                  <c:v>6.6283049717057452E-3</c:v>
                </c:pt>
                <c:pt idx="524">
                  <c:v>-0.26902051083519751</c:v>
                </c:pt>
                <c:pt idx="525">
                  <c:v>-0.24459622324362584</c:v>
                </c:pt>
                <c:pt idx="526">
                  <c:v>-0.18209622324362584</c:v>
                </c:pt>
                <c:pt idx="527">
                  <c:v>-9.4330403318878098E-2</c:v>
                </c:pt>
                <c:pt idx="528">
                  <c:v>-4.952825599156796E-2</c:v>
                </c:pt>
                <c:pt idx="529">
                  <c:v>-6.2628255991569404E-2</c:v>
                </c:pt>
                <c:pt idx="530">
                  <c:v>-0.15441284315379988</c:v>
                </c:pt>
                <c:pt idx="531">
                  <c:v>-0.10643232588139995</c:v>
                </c:pt>
                <c:pt idx="532">
                  <c:v>8.6148955775655622E-2</c:v>
                </c:pt>
                <c:pt idx="533">
                  <c:v>-0.11112769049590554</c:v>
                </c:pt>
                <c:pt idx="534">
                  <c:v>-3.9685260731879168E-2</c:v>
                </c:pt>
                <c:pt idx="535">
                  <c:v>-0.19643334430514159</c:v>
                </c:pt>
                <c:pt idx="536">
                  <c:v>-5.2621653934785684E-2</c:v>
                </c:pt>
                <c:pt idx="537">
                  <c:v>-3.3621653934780227E-2</c:v>
                </c:pt>
                <c:pt idx="538">
                  <c:v>-0.19355704871014723</c:v>
                </c:pt>
                <c:pt idx="539">
                  <c:v>-0.15484576744893985</c:v>
                </c:pt>
                <c:pt idx="540">
                  <c:v>-1.0604725302066242E-2</c:v>
                </c:pt>
                <c:pt idx="541">
                  <c:v>-0.25665874175307124</c:v>
                </c:pt>
                <c:pt idx="542">
                  <c:v>-0.14769301733495155</c:v>
                </c:pt>
                <c:pt idx="543">
                  <c:v>-0.10015903813697236</c:v>
                </c:pt>
                <c:pt idx="544">
                  <c:v>-0.14371286045095388</c:v>
                </c:pt>
                <c:pt idx="545">
                  <c:v>-0.13351418128920045</c:v>
                </c:pt>
                <c:pt idx="546">
                  <c:v>-0.22664760279670304</c:v>
                </c:pt>
                <c:pt idx="547">
                  <c:v>-0.22404760279670199</c:v>
                </c:pt>
                <c:pt idx="548">
                  <c:v>-0.19674444172961358</c:v>
                </c:pt>
                <c:pt idx="549">
                  <c:v>-0.17506611304384734</c:v>
                </c:pt>
                <c:pt idx="550">
                  <c:v>-5.9407255565986361E-2</c:v>
                </c:pt>
                <c:pt idx="551">
                  <c:v>0.17345453455367732</c:v>
                </c:pt>
                <c:pt idx="552">
                  <c:v>-0.10643457272296786</c:v>
                </c:pt>
                <c:pt idx="553">
                  <c:v>8.8965427277031495E-2</c:v>
                </c:pt>
                <c:pt idx="554">
                  <c:v>-0.13739111277094196</c:v>
                </c:pt>
                <c:pt idx="555">
                  <c:v>-0.5196343126798979</c:v>
                </c:pt>
                <c:pt idx="556">
                  <c:v>-8.8917804961923252E-2</c:v>
                </c:pt>
                <c:pt idx="557">
                  <c:v>-0.2317178340870143</c:v>
                </c:pt>
                <c:pt idx="558">
                  <c:v>8.9257633880443166E-2</c:v>
                </c:pt>
                <c:pt idx="559">
                  <c:v>-9.849630485793881E-2</c:v>
                </c:pt>
                <c:pt idx="560">
                  <c:v>-0.2024311941370982</c:v>
                </c:pt>
                <c:pt idx="561">
                  <c:v>-0.24703119413709373</c:v>
                </c:pt>
                <c:pt idx="562">
                  <c:v>-6.4894964452889781E-2</c:v>
                </c:pt>
                <c:pt idx="563">
                  <c:v>-0.33710825151557344</c:v>
                </c:pt>
                <c:pt idx="564">
                  <c:v>-0.21400825151557257</c:v>
                </c:pt>
                <c:pt idx="565">
                  <c:v>-7.3208251515573863E-2</c:v>
                </c:pt>
                <c:pt idx="566">
                  <c:v>-6.2708251515573465E-2</c:v>
                </c:pt>
                <c:pt idx="567">
                  <c:v>-0.18081431893385513</c:v>
                </c:pt>
                <c:pt idx="568">
                  <c:v>-9.8217571630542011E-2</c:v>
                </c:pt>
                <c:pt idx="569">
                  <c:v>-0.14981844233922459</c:v>
                </c:pt>
                <c:pt idx="570">
                  <c:v>-0.16381844233922749</c:v>
                </c:pt>
                <c:pt idx="571">
                  <c:v>-0.28970965137580862</c:v>
                </c:pt>
                <c:pt idx="572">
                  <c:v>-0.18658035679758456</c:v>
                </c:pt>
                <c:pt idx="573">
                  <c:v>-0.22421904275120141</c:v>
                </c:pt>
                <c:pt idx="574">
                  <c:v>0.15829881884752695</c:v>
                </c:pt>
                <c:pt idx="575">
                  <c:v>4.349881884752449E-2</c:v>
                </c:pt>
                <c:pt idx="576">
                  <c:v>-0.18703577263246274</c:v>
                </c:pt>
                <c:pt idx="577">
                  <c:v>-0.13270231576480285</c:v>
                </c:pt>
                <c:pt idx="578">
                  <c:v>-0.10973131624818677</c:v>
                </c:pt>
                <c:pt idx="579">
                  <c:v>-0.3177246288789064</c:v>
                </c:pt>
                <c:pt idx="580">
                  <c:v>-0.3498246288789062</c:v>
                </c:pt>
                <c:pt idx="581">
                  <c:v>-0.10326130399755584</c:v>
                </c:pt>
                <c:pt idx="582">
                  <c:v>0.2968438199805874</c:v>
                </c:pt>
                <c:pt idx="583">
                  <c:v>-3.0101611151778229E-3</c:v>
                </c:pt>
                <c:pt idx="584">
                  <c:v>2.7409794263405729E-2</c:v>
                </c:pt>
                <c:pt idx="585">
                  <c:v>-0.23094378193069076</c:v>
                </c:pt>
                <c:pt idx="586">
                  <c:v>-0.22377457701499992</c:v>
                </c:pt>
                <c:pt idx="587">
                  <c:v>-0.24759647487636016</c:v>
                </c:pt>
                <c:pt idx="588">
                  <c:v>-6.789802328538741E-2</c:v>
                </c:pt>
                <c:pt idx="589">
                  <c:v>-5.2169103114756865E-2</c:v>
                </c:pt>
                <c:pt idx="590">
                  <c:v>-3.9297979004530248E-2</c:v>
                </c:pt>
                <c:pt idx="591">
                  <c:v>0.21364317787033116</c:v>
                </c:pt>
                <c:pt idx="592">
                  <c:v>-0.3298567455436725</c:v>
                </c:pt>
                <c:pt idx="593">
                  <c:v>-0.26475674554367146</c:v>
                </c:pt>
                <c:pt idx="594">
                  <c:v>-0.36629835678360223</c:v>
                </c:pt>
                <c:pt idx="595">
                  <c:v>-0.23836761281167895</c:v>
                </c:pt>
                <c:pt idx="596">
                  <c:v>4.2454791636934885E-2</c:v>
                </c:pt>
                <c:pt idx="597">
                  <c:v>-0.32982767675881064</c:v>
                </c:pt>
                <c:pt idx="598">
                  <c:v>-5.5918133881995402E-2</c:v>
                </c:pt>
                <c:pt idx="599">
                  <c:v>0.15318405108652655</c:v>
                </c:pt>
                <c:pt idx="600">
                  <c:v>-0.22614646008855743</c:v>
                </c:pt>
                <c:pt idx="601">
                  <c:v>5.5355915537873557E-2</c:v>
                </c:pt>
                <c:pt idx="602">
                  <c:v>-0.16739348991151104</c:v>
                </c:pt>
                <c:pt idx="603">
                  <c:v>-0.54669348991151168</c:v>
                </c:pt>
                <c:pt idx="604">
                  <c:v>-0.21729009809584454</c:v>
                </c:pt>
                <c:pt idx="605">
                  <c:v>-0.26229009809584625</c:v>
                </c:pt>
                <c:pt idx="606">
                  <c:v>-0.26967843087918908</c:v>
                </c:pt>
                <c:pt idx="607">
                  <c:v>-0.23463277599537236</c:v>
                </c:pt>
                <c:pt idx="608">
                  <c:v>-8.6078291643246985E-2</c:v>
                </c:pt>
                <c:pt idx="609">
                  <c:v>-0.2888782916432433</c:v>
                </c:pt>
                <c:pt idx="610">
                  <c:v>-0.21437829164324285</c:v>
                </c:pt>
                <c:pt idx="611">
                  <c:v>-0.25345231166321014</c:v>
                </c:pt>
                <c:pt idx="612">
                  <c:v>-0.20295588210435511</c:v>
                </c:pt>
                <c:pt idx="613">
                  <c:v>-1.0502556496660986E-3</c:v>
                </c:pt>
                <c:pt idx="614">
                  <c:v>-0.25685501486524487</c:v>
                </c:pt>
                <c:pt idx="615">
                  <c:v>2.0403363481804604E-3</c:v>
                </c:pt>
                <c:pt idx="616">
                  <c:v>-4.9638234388361013E-2</c:v>
                </c:pt>
                <c:pt idx="617">
                  <c:v>-0.11605450019682451</c:v>
                </c:pt>
                <c:pt idx="618">
                  <c:v>9.7126019259214047E-2</c:v>
                </c:pt>
                <c:pt idx="619">
                  <c:v>-0.14724293149302525</c:v>
                </c:pt>
                <c:pt idx="620">
                  <c:v>-0.15269386127467754</c:v>
                </c:pt>
                <c:pt idx="621">
                  <c:v>-0.102193861274678</c:v>
                </c:pt>
                <c:pt idx="622">
                  <c:v>-0.46211158767349048</c:v>
                </c:pt>
                <c:pt idx="623">
                  <c:v>-0.24233415784260615</c:v>
                </c:pt>
                <c:pt idx="624">
                  <c:v>-0.37687139172076911</c:v>
                </c:pt>
                <c:pt idx="625">
                  <c:v>-0.10397949352292812</c:v>
                </c:pt>
                <c:pt idx="626">
                  <c:v>-0.32448474672688832</c:v>
                </c:pt>
                <c:pt idx="627">
                  <c:v>-0.14735736780157538</c:v>
                </c:pt>
                <c:pt idx="628">
                  <c:v>-0.18800900305568291</c:v>
                </c:pt>
                <c:pt idx="629">
                  <c:v>-0.18935180349118497</c:v>
                </c:pt>
                <c:pt idx="630">
                  <c:v>-0.18225180349118375</c:v>
                </c:pt>
                <c:pt idx="631">
                  <c:v>8.5938875002774751E-2</c:v>
                </c:pt>
                <c:pt idx="632">
                  <c:v>-0.13043589516836107</c:v>
                </c:pt>
                <c:pt idx="633">
                  <c:v>-0.10413533989886758</c:v>
                </c:pt>
                <c:pt idx="634">
                  <c:v>-0.11843940619934301</c:v>
                </c:pt>
                <c:pt idx="635">
                  <c:v>-0.15033940619934327</c:v>
                </c:pt>
                <c:pt idx="636">
                  <c:v>-0.23509638470469696</c:v>
                </c:pt>
                <c:pt idx="637">
                  <c:v>-0.36757001916166843</c:v>
                </c:pt>
                <c:pt idx="638">
                  <c:v>-0.42142582542576434</c:v>
                </c:pt>
                <c:pt idx="639">
                  <c:v>-0.11303583777599613</c:v>
                </c:pt>
                <c:pt idx="640">
                  <c:v>-0.18598123431248581</c:v>
                </c:pt>
                <c:pt idx="641">
                  <c:v>-0.31931271474831391</c:v>
                </c:pt>
                <c:pt idx="642">
                  <c:v>-0.20743191706765174</c:v>
                </c:pt>
                <c:pt idx="643">
                  <c:v>-0.16859698578784332</c:v>
                </c:pt>
                <c:pt idx="644">
                  <c:v>-0.33920028808595504</c:v>
                </c:pt>
                <c:pt idx="645">
                  <c:v>-0.25433251501992515</c:v>
                </c:pt>
                <c:pt idx="646">
                  <c:v>3.2427922113058116E-2</c:v>
                </c:pt>
                <c:pt idx="647">
                  <c:v>-0.28959785758115686</c:v>
                </c:pt>
                <c:pt idx="648">
                  <c:v>-0.37315473419405265</c:v>
                </c:pt>
                <c:pt idx="649">
                  <c:v>-0.29138312577821068</c:v>
                </c:pt>
                <c:pt idx="650">
                  <c:v>-0.13521913557594445</c:v>
                </c:pt>
                <c:pt idx="651">
                  <c:v>7.2562887492324535E-3</c:v>
                </c:pt>
                <c:pt idx="652">
                  <c:v>1.7663099266250981E-2</c:v>
                </c:pt>
                <c:pt idx="653">
                  <c:v>-0.47853325455069751</c:v>
                </c:pt>
                <c:pt idx="654">
                  <c:v>-0.29628211409362137</c:v>
                </c:pt>
                <c:pt idx="655">
                  <c:v>-0.12529444720323824</c:v>
                </c:pt>
                <c:pt idx="656">
                  <c:v>-3.6759271050044617E-2</c:v>
                </c:pt>
                <c:pt idx="657">
                  <c:v>-0.36135927105004129</c:v>
                </c:pt>
                <c:pt idx="658">
                  <c:v>-7.219883371505631E-2</c:v>
                </c:pt>
                <c:pt idx="659">
                  <c:v>-1.6082374184080095E-2</c:v>
                </c:pt>
                <c:pt idx="660">
                  <c:v>-0.17531237211694872</c:v>
                </c:pt>
                <c:pt idx="661">
                  <c:v>-0.10608088622105072</c:v>
                </c:pt>
                <c:pt idx="662">
                  <c:v>-0.10306044146764037</c:v>
                </c:pt>
                <c:pt idx="663">
                  <c:v>-0.18432534030212366</c:v>
                </c:pt>
                <c:pt idx="664">
                  <c:v>-0.15933771835511834</c:v>
                </c:pt>
                <c:pt idx="665">
                  <c:v>-0.38770549791899356</c:v>
                </c:pt>
                <c:pt idx="666">
                  <c:v>-0.17933919162941692</c:v>
                </c:pt>
                <c:pt idx="667">
                  <c:v>-0.26557492094541857</c:v>
                </c:pt>
                <c:pt idx="668">
                  <c:v>-0.18230270408503202</c:v>
                </c:pt>
                <c:pt idx="669">
                  <c:v>-6.8723494482313185E-2</c:v>
                </c:pt>
                <c:pt idx="670">
                  <c:v>-0.12366598016222952</c:v>
                </c:pt>
                <c:pt idx="671">
                  <c:v>-5.3165903154017258E-2</c:v>
                </c:pt>
                <c:pt idx="672">
                  <c:v>-0.17731900224580954</c:v>
                </c:pt>
                <c:pt idx="673">
                  <c:v>-0.22701900224581095</c:v>
                </c:pt>
                <c:pt idx="674">
                  <c:v>-0.20724620856725551</c:v>
                </c:pt>
                <c:pt idx="675">
                  <c:v>-0.20315613557507817</c:v>
                </c:pt>
                <c:pt idx="676">
                  <c:v>-3.7356135575080884E-2</c:v>
                </c:pt>
                <c:pt idx="677">
                  <c:v>-0.91681746439422795</c:v>
                </c:pt>
                <c:pt idx="678">
                  <c:v>-0.22918031254483395</c:v>
                </c:pt>
                <c:pt idx="679">
                  <c:v>-0.10068006394132567</c:v>
                </c:pt>
                <c:pt idx="680">
                  <c:v>-7.1280063941323135E-2</c:v>
                </c:pt>
                <c:pt idx="681">
                  <c:v>-0.13363204901833114</c:v>
                </c:pt>
                <c:pt idx="682">
                  <c:v>-0.31704306754591016</c:v>
                </c:pt>
                <c:pt idx="683">
                  <c:v>-0.30874306754591174</c:v>
                </c:pt>
                <c:pt idx="684">
                  <c:v>-0.20903926959165631</c:v>
                </c:pt>
                <c:pt idx="685">
                  <c:v>-1.1293553216411567E-2</c:v>
                </c:pt>
                <c:pt idx="686">
                  <c:v>-0.34756017508802728</c:v>
                </c:pt>
                <c:pt idx="687">
                  <c:v>-0.31058229147881633</c:v>
                </c:pt>
                <c:pt idx="688">
                  <c:v>-0.33450467204103518</c:v>
                </c:pt>
                <c:pt idx="689">
                  <c:v>-9.0340413980371181E-2</c:v>
                </c:pt>
                <c:pt idx="690">
                  <c:v>-0.29857538652241544</c:v>
                </c:pt>
                <c:pt idx="691">
                  <c:v>-5.695385349493165E-2</c:v>
                </c:pt>
                <c:pt idx="692">
                  <c:v>-0.25098930250205598</c:v>
                </c:pt>
                <c:pt idx="693">
                  <c:v>-1.241250614471312E-2</c:v>
                </c:pt>
                <c:pt idx="694">
                  <c:v>-0.2871628329363034</c:v>
                </c:pt>
                <c:pt idx="695">
                  <c:v>-0.11787717214932059</c:v>
                </c:pt>
                <c:pt idx="696">
                  <c:v>-0.26110795075567239</c:v>
                </c:pt>
                <c:pt idx="697">
                  <c:v>-0.28960531201571627</c:v>
                </c:pt>
                <c:pt idx="698">
                  <c:v>-0.29857798971907101</c:v>
                </c:pt>
                <c:pt idx="699">
                  <c:v>-0.3171779897190703</c:v>
                </c:pt>
                <c:pt idx="700">
                  <c:v>-0.12145737891020048</c:v>
                </c:pt>
                <c:pt idx="701">
                  <c:v>-0.12197465606529079</c:v>
                </c:pt>
                <c:pt idx="702">
                  <c:v>-0.15100293356115202</c:v>
                </c:pt>
                <c:pt idx="703">
                  <c:v>0.1234758389219337</c:v>
                </c:pt>
                <c:pt idx="704">
                  <c:v>-0.23474534518016554</c:v>
                </c:pt>
                <c:pt idx="705">
                  <c:v>-0.25876087347327115</c:v>
                </c:pt>
                <c:pt idx="706">
                  <c:v>-0.37796641517132912</c:v>
                </c:pt>
                <c:pt idx="707">
                  <c:v>-0.21472922503547665</c:v>
                </c:pt>
                <c:pt idx="708">
                  <c:v>-7.6680261441218533E-2</c:v>
                </c:pt>
                <c:pt idx="709">
                  <c:v>-1.5749706150643306E-2</c:v>
                </c:pt>
                <c:pt idx="710">
                  <c:v>-3.4598304801356505E-2</c:v>
                </c:pt>
                <c:pt idx="711">
                  <c:v>-0.14751134995154302</c:v>
                </c:pt>
                <c:pt idx="712">
                  <c:v>-0.28087104006780805</c:v>
                </c:pt>
                <c:pt idx="713">
                  <c:v>-0.26721066321920262</c:v>
                </c:pt>
                <c:pt idx="714">
                  <c:v>-0.26358348054516512</c:v>
                </c:pt>
                <c:pt idx="715">
                  <c:v>-0.17428348054516363</c:v>
                </c:pt>
                <c:pt idx="716">
                  <c:v>6.2203303936733789E-2</c:v>
                </c:pt>
                <c:pt idx="717">
                  <c:v>-0.21042335606936291</c:v>
                </c:pt>
                <c:pt idx="718">
                  <c:v>-0.12623953357360307</c:v>
                </c:pt>
                <c:pt idx="719">
                  <c:v>-0.2650707809941224</c:v>
                </c:pt>
                <c:pt idx="720">
                  <c:v>-9.149252671356578E-3</c:v>
                </c:pt>
                <c:pt idx="721">
                  <c:v>0.1700981245761426</c:v>
                </c:pt>
                <c:pt idx="722">
                  <c:v>0.24889812457614369</c:v>
                </c:pt>
                <c:pt idx="723">
                  <c:v>-0.25230497577414468</c:v>
                </c:pt>
                <c:pt idx="724">
                  <c:v>-6.9990700168226283E-2</c:v>
                </c:pt>
                <c:pt idx="725">
                  <c:v>-0.33151527176050166</c:v>
                </c:pt>
                <c:pt idx="726">
                  <c:v>-0.27846592469179399</c:v>
                </c:pt>
                <c:pt idx="727">
                  <c:v>-0.21711701460245791</c:v>
                </c:pt>
                <c:pt idx="728">
                  <c:v>-0.20716388670593489</c:v>
                </c:pt>
                <c:pt idx="729">
                  <c:v>-0.13125051364406914</c:v>
                </c:pt>
                <c:pt idx="730">
                  <c:v>-0.28331655806294975</c:v>
                </c:pt>
                <c:pt idx="731">
                  <c:v>2.5719562162784371E-2</c:v>
                </c:pt>
                <c:pt idx="732">
                  <c:v>-2.729739272211873E-2</c:v>
                </c:pt>
                <c:pt idx="733">
                  <c:v>-0.19909881747184954</c:v>
                </c:pt>
                <c:pt idx="734">
                  <c:v>-0.22640991699245205</c:v>
                </c:pt>
                <c:pt idx="735">
                  <c:v>-0.34105237807008137</c:v>
                </c:pt>
                <c:pt idx="736">
                  <c:v>-0.2414927601576693</c:v>
                </c:pt>
                <c:pt idx="737">
                  <c:v>-0.14749698951602852</c:v>
                </c:pt>
                <c:pt idx="738">
                  <c:v>-4.3416920996406816E-2</c:v>
                </c:pt>
                <c:pt idx="739">
                  <c:v>-2.9513803702201358E-3</c:v>
                </c:pt>
                <c:pt idx="740">
                  <c:v>5.4354027775261216E-2</c:v>
                </c:pt>
                <c:pt idx="741">
                  <c:v>-0.13464353684054942</c:v>
                </c:pt>
                <c:pt idx="742">
                  <c:v>-3.7073213584882581E-2</c:v>
                </c:pt>
                <c:pt idx="743">
                  <c:v>-0.20013480950512985</c:v>
                </c:pt>
                <c:pt idx="744">
                  <c:v>-0.28056853036762419</c:v>
                </c:pt>
                <c:pt idx="745">
                  <c:v>-0.14331096275618904</c:v>
                </c:pt>
                <c:pt idx="746">
                  <c:v>-0.27211898236095067</c:v>
                </c:pt>
                <c:pt idx="747">
                  <c:v>-8.0073877561140705E-2</c:v>
                </c:pt>
                <c:pt idx="748">
                  <c:v>-0.28225670064414743</c:v>
                </c:pt>
                <c:pt idx="749">
                  <c:v>-9.0958254356706902E-2</c:v>
                </c:pt>
                <c:pt idx="750">
                  <c:v>-0.12472603527920967</c:v>
                </c:pt>
                <c:pt idx="751">
                  <c:v>0.225440189054261</c:v>
                </c:pt>
                <c:pt idx="752">
                  <c:v>-6.9453356951342471E-2</c:v>
                </c:pt>
                <c:pt idx="753">
                  <c:v>-0.17046375465806562</c:v>
                </c:pt>
                <c:pt idx="754">
                  <c:v>-0.19498994375607737</c:v>
                </c:pt>
                <c:pt idx="755">
                  <c:v>-4.6238729555781788E-2</c:v>
                </c:pt>
                <c:pt idx="756">
                  <c:v>-4.8912095017961121E-2</c:v>
                </c:pt>
                <c:pt idx="757">
                  <c:v>-0.30926283033441848</c:v>
                </c:pt>
                <c:pt idx="758">
                  <c:v>-0.20912621011736121</c:v>
                </c:pt>
                <c:pt idx="759">
                  <c:v>-0.12032727121810183</c:v>
                </c:pt>
                <c:pt idx="760">
                  <c:v>-0.19917039525030589</c:v>
                </c:pt>
                <c:pt idx="761">
                  <c:v>-0.16941787411813181</c:v>
                </c:pt>
                <c:pt idx="762">
                  <c:v>-0.36766327229562279</c:v>
                </c:pt>
                <c:pt idx="763">
                  <c:v>-0.23681796421649892</c:v>
                </c:pt>
                <c:pt idx="764">
                  <c:v>-0.22601229475457529</c:v>
                </c:pt>
                <c:pt idx="765">
                  <c:v>-3.7762549386677335E-2</c:v>
                </c:pt>
                <c:pt idx="766">
                  <c:v>-0.20098835361766731</c:v>
                </c:pt>
                <c:pt idx="767">
                  <c:v>-0.26460047482839855</c:v>
                </c:pt>
                <c:pt idx="768">
                  <c:v>-0.25179853211483305</c:v>
                </c:pt>
                <c:pt idx="769">
                  <c:v>-0.1873785438024953</c:v>
                </c:pt>
                <c:pt idx="770">
                  <c:v>-0.28321538633160515</c:v>
                </c:pt>
                <c:pt idx="771">
                  <c:v>-0.27130005951688929</c:v>
                </c:pt>
                <c:pt idx="772">
                  <c:v>-9.0588656633443065E-2</c:v>
                </c:pt>
                <c:pt idx="773">
                  <c:v>-6.8424113969875577E-2</c:v>
                </c:pt>
                <c:pt idx="774">
                  <c:v>-0.24411539450350972</c:v>
                </c:pt>
                <c:pt idx="775">
                  <c:v>-6.1783039167146114E-2</c:v>
                </c:pt>
                <c:pt idx="776">
                  <c:v>-0.14780630106235293</c:v>
                </c:pt>
                <c:pt idx="777">
                  <c:v>0.21581032999029759</c:v>
                </c:pt>
                <c:pt idx="778">
                  <c:v>-0.44202377184853248</c:v>
                </c:pt>
                <c:pt idx="779">
                  <c:v>-0.14049931592058584</c:v>
                </c:pt>
                <c:pt idx="780">
                  <c:v>-0.26883792190803035</c:v>
                </c:pt>
                <c:pt idx="781">
                  <c:v>-0.21268348257928693</c:v>
                </c:pt>
                <c:pt idx="782">
                  <c:v>-0.17369635827261476</c:v>
                </c:pt>
                <c:pt idx="783">
                  <c:v>-0.23751154095286608</c:v>
                </c:pt>
                <c:pt idx="784">
                  <c:v>-0.15209334074971537</c:v>
                </c:pt>
                <c:pt idx="785">
                  <c:v>-0.16465980066197972</c:v>
                </c:pt>
                <c:pt idx="786">
                  <c:v>-0.15621067001121247</c:v>
                </c:pt>
                <c:pt idx="787">
                  <c:v>-0.23507715539184915</c:v>
                </c:pt>
                <c:pt idx="788">
                  <c:v>-0.27289883920953883</c:v>
                </c:pt>
                <c:pt idx="789">
                  <c:v>-0.24541314166030759</c:v>
                </c:pt>
                <c:pt idx="790">
                  <c:v>-0.22966959071687398</c:v>
                </c:pt>
                <c:pt idx="791">
                  <c:v>0.14511409479226245</c:v>
                </c:pt>
                <c:pt idx="792">
                  <c:v>-2.4101170945662886E-2</c:v>
                </c:pt>
                <c:pt idx="793">
                  <c:v>-0.13821374269600284</c:v>
                </c:pt>
                <c:pt idx="794">
                  <c:v>-0.27541884680506712</c:v>
                </c:pt>
                <c:pt idx="795">
                  <c:v>-0.12065689293587667</c:v>
                </c:pt>
                <c:pt idx="796">
                  <c:v>-0.17079303014045877</c:v>
                </c:pt>
                <c:pt idx="797">
                  <c:v>0.21321107651698412</c:v>
                </c:pt>
                <c:pt idx="798">
                  <c:v>-0.26536448496339915</c:v>
                </c:pt>
                <c:pt idx="799">
                  <c:v>-0.20144705092648252</c:v>
                </c:pt>
                <c:pt idx="800">
                  <c:v>-0.13123457711284203</c:v>
                </c:pt>
                <c:pt idx="801">
                  <c:v>-0.11590890527644859</c:v>
                </c:pt>
                <c:pt idx="802">
                  <c:v>-0.1601935175110043</c:v>
                </c:pt>
                <c:pt idx="803">
                  <c:v>-0.11424364604486215</c:v>
                </c:pt>
                <c:pt idx="804">
                  <c:v>-0.15236130095805578</c:v>
                </c:pt>
                <c:pt idx="805">
                  <c:v>-1.7551409342530633E-2</c:v>
                </c:pt>
                <c:pt idx="806">
                  <c:v>8.4761566760519713E-2</c:v>
                </c:pt>
                <c:pt idx="807">
                  <c:v>-0.16121835467095025</c:v>
                </c:pt>
                <c:pt idx="808">
                  <c:v>-8.0057533463048003E-2</c:v>
                </c:pt>
                <c:pt idx="809">
                  <c:v>-0.18848077675927044</c:v>
                </c:pt>
                <c:pt idx="810">
                  <c:v>0.27662032484853682</c:v>
                </c:pt>
                <c:pt idx="811">
                  <c:v>-0.12758634680803738</c:v>
                </c:pt>
                <c:pt idx="812">
                  <c:v>-0.17288643649911251</c:v>
                </c:pt>
                <c:pt idx="813">
                  <c:v>-0.23560443276554821</c:v>
                </c:pt>
                <c:pt idx="814">
                  <c:v>-0.11924606748510769</c:v>
                </c:pt>
                <c:pt idx="815">
                  <c:v>-0.10092204414638672</c:v>
                </c:pt>
                <c:pt idx="816">
                  <c:v>-0.13088556312294486</c:v>
                </c:pt>
                <c:pt idx="817">
                  <c:v>-0.28718514423606223</c:v>
                </c:pt>
                <c:pt idx="818">
                  <c:v>-0.33699200491265202</c:v>
                </c:pt>
                <c:pt idx="819">
                  <c:v>-0.17404432262622294</c:v>
                </c:pt>
                <c:pt idx="820">
                  <c:v>-0.14816681424181866</c:v>
                </c:pt>
                <c:pt idx="821">
                  <c:v>-8.4671663775608863E-2</c:v>
                </c:pt>
                <c:pt idx="822">
                  <c:v>-0.27545182122440792</c:v>
                </c:pt>
                <c:pt idx="823">
                  <c:v>-0.29422891516550465</c:v>
                </c:pt>
                <c:pt idx="824">
                  <c:v>-0.1677327157152817</c:v>
                </c:pt>
                <c:pt idx="825">
                  <c:v>-0.22460674302838868</c:v>
                </c:pt>
                <c:pt idx="826">
                  <c:v>-0.24660368815912648</c:v>
                </c:pt>
                <c:pt idx="827">
                  <c:v>-0.18905691997632346</c:v>
                </c:pt>
                <c:pt idx="828">
                  <c:v>-0.327455602251014</c:v>
                </c:pt>
                <c:pt idx="829">
                  <c:v>-6.6207750059923853E-2</c:v>
                </c:pt>
                <c:pt idx="830">
                  <c:v>-0.17679726484444558</c:v>
                </c:pt>
                <c:pt idx="831">
                  <c:v>-0.29798644991951306</c:v>
                </c:pt>
                <c:pt idx="832">
                  <c:v>-0.14146068168744819</c:v>
                </c:pt>
                <c:pt idx="833">
                  <c:v>-3.6436642795678154E-2</c:v>
                </c:pt>
                <c:pt idx="834">
                  <c:v>-0.21644553041344494</c:v>
                </c:pt>
                <c:pt idx="835">
                  <c:v>-0.14834309399011403</c:v>
                </c:pt>
                <c:pt idx="836">
                  <c:v>-2.8473653643082741E-2</c:v>
                </c:pt>
                <c:pt idx="837">
                  <c:v>-0.46739996294240882</c:v>
                </c:pt>
                <c:pt idx="838">
                  <c:v>-0.23974681453316293</c:v>
                </c:pt>
                <c:pt idx="839">
                  <c:v>-0.39697301470755519</c:v>
                </c:pt>
                <c:pt idx="840">
                  <c:v>-5.9412892904589398E-2</c:v>
                </c:pt>
                <c:pt idx="841">
                  <c:v>-0.53730804683874567</c:v>
                </c:pt>
                <c:pt idx="842">
                  <c:v>-0.3993478033491229</c:v>
                </c:pt>
                <c:pt idx="843">
                  <c:v>-0.45569626204581937</c:v>
                </c:pt>
                <c:pt idx="844">
                  <c:v>-0.27049153892215827</c:v>
                </c:pt>
                <c:pt idx="845">
                  <c:v>-0.30007887508288178</c:v>
                </c:pt>
                <c:pt idx="846">
                  <c:v>-8.2765906828456082E-2</c:v>
                </c:pt>
                <c:pt idx="847">
                  <c:v>-0.29313831941146873</c:v>
                </c:pt>
                <c:pt idx="848">
                  <c:v>-0.20539896147906234</c:v>
                </c:pt>
                <c:pt idx="849">
                  <c:v>-0.20759542805672737</c:v>
                </c:pt>
                <c:pt idx="850">
                  <c:v>-0.27242741837292073</c:v>
                </c:pt>
                <c:pt idx="851">
                  <c:v>-0.30034112514595535</c:v>
                </c:pt>
                <c:pt idx="852">
                  <c:v>-0.23777608946712547</c:v>
                </c:pt>
                <c:pt idx="853">
                  <c:v>-0.25235143549649308</c:v>
                </c:pt>
                <c:pt idx="854">
                  <c:v>-9.2332501903051423E-2</c:v>
                </c:pt>
                <c:pt idx="855">
                  <c:v>-0.40486396193351482</c:v>
                </c:pt>
                <c:pt idx="856">
                  <c:v>-0.34259252455984779</c:v>
                </c:pt>
                <c:pt idx="857">
                  <c:v>-0.1163925854550385</c:v>
                </c:pt>
                <c:pt idx="858">
                  <c:v>3.3575184454015528E-2</c:v>
                </c:pt>
                <c:pt idx="859">
                  <c:v>-0.1743114083063233</c:v>
                </c:pt>
                <c:pt idx="860">
                  <c:v>-0.11759720870304591</c:v>
                </c:pt>
                <c:pt idx="861">
                  <c:v>-0.20597868682975928</c:v>
                </c:pt>
                <c:pt idx="862">
                  <c:v>-0.17627961690892135</c:v>
                </c:pt>
                <c:pt idx="863">
                  <c:v>-0.41272159584101331</c:v>
                </c:pt>
                <c:pt idx="864">
                  <c:v>4.2237286088464998E-2</c:v>
                </c:pt>
                <c:pt idx="865">
                  <c:v>-0.30166604126529961</c:v>
                </c:pt>
                <c:pt idx="866">
                  <c:v>-0.15440210637730445</c:v>
                </c:pt>
                <c:pt idx="867">
                  <c:v>-0.34595360443594103</c:v>
                </c:pt>
                <c:pt idx="868">
                  <c:v>-9.858291945775477E-2</c:v>
                </c:pt>
                <c:pt idx="869">
                  <c:v>-0.12722453946123125</c:v>
                </c:pt>
                <c:pt idx="870">
                  <c:v>-0.36933722545281711</c:v>
                </c:pt>
                <c:pt idx="871">
                  <c:v>-0.19821195595438468</c:v>
                </c:pt>
                <c:pt idx="872">
                  <c:v>-0.14959896000536332</c:v>
                </c:pt>
                <c:pt idx="873">
                  <c:v>-0.21943633886547076</c:v>
                </c:pt>
                <c:pt idx="874">
                  <c:v>3.1656043632047215E-2</c:v>
                </c:pt>
                <c:pt idx="875">
                  <c:v>-0.21825486692909379</c:v>
                </c:pt>
                <c:pt idx="876">
                  <c:v>-0.23152825068677885</c:v>
                </c:pt>
                <c:pt idx="877">
                  <c:v>-0.2671766912059681</c:v>
                </c:pt>
                <c:pt idx="878">
                  <c:v>-0.41149627296737634</c:v>
                </c:pt>
                <c:pt idx="879">
                  <c:v>-0.10387078830494545</c:v>
                </c:pt>
                <c:pt idx="880">
                  <c:v>0.20711426301513569</c:v>
                </c:pt>
                <c:pt idx="881">
                  <c:v>-0.12536578113335395</c:v>
                </c:pt>
                <c:pt idx="882">
                  <c:v>-5.0659305995282011E-4</c:v>
                </c:pt>
                <c:pt idx="883">
                  <c:v>-0.23488613387869606</c:v>
                </c:pt>
                <c:pt idx="884">
                  <c:v>-0.22229666812751248</c:v>
                </c:pt>
                <c:pt idx="885">
                  <c:v>-0.22410415287741614</c:v>
                </c:pt>
                <c:pt idx="886">
                  <c:v>-0.18007137358733161</c:v>
                </c:pt>
                <c:pt idx="887">
                  <c:v>0.21775702357887639</c:v>
                </c:pt>
                <c:pt idx="888">
                  <c:v>-0.41747228584473106</c:v>
                </c:pt>
                <c:pt idx="889">
                  <c:v>-0.28583150716337968</c:v>
                </c:pt>
                <c:pt idx="890">
                  <c:v>-7.3396077240289515E-2</c:v>
                </c:pt>
                <c:pt idx="891">
                  <c:v>-0.1514276105202299</c:v>
                </c:pt>
                <c:pt idx="892">
                  <c:v>-0.17595903471217156</c:v>
                </c:pt>
                <c:pt idx="893">
                  <c:v>-0.17055596656332739</c:v>
                </c:pt>
                <c:pt idx="894">
                  <c:v>-0.13786728716121388</c:v>
                </c:pt>
                <c:pt idx="895">
                  <c:v>-0.31089265202569294</c:v>
                </c:pt>
                <c:pt idx="896">
                  <c:v>-0.40358490083524856</c:v>
                </c:pt>
                <c:pt idx="897">
                  <c:v>-0.22210318944726026</c:v>
                </c:pt>
                <c:pt idx="898">
                  <c:v>-0.28408617696209859</c:v>
                </c:pt>
                <c:pt idx="899">
                  <c:v>-0.12174991422916293</c:v>
                </c:pt>
                <c:pt idx="900">
                  <c:v>-3.0917536312969673E-2</c:v>
                </c:pt>
                <c:pt idx="901">
                  <c:v>-0.22770453303608207</c:v>
                </c:pt>
                <c:pt idx="902">
                  <c:v>-0.14916882435328205</c:v>
                </c:pt>
                <c:pt idx="903">
                  <c:v>-7.9000821659484188E-2</c:v>
                </c:pt>
                <c:pt idx="904">
                  <c:v>-3.6700804182068225E-2</c:v>
                </c:pt>
                <c:pt idx="905">
                  <c:v>9.8388902842899029E-2</c:v>
                </c:pt>
                <c:pt idx="906">
                  <c:v>-5.1041451094320678E-2</c:v>
                </c:pt>
                <c:pt idx="907">
                  <c:v>-0.18859817313950344</c:v>
                </c:pt>
                <c:pt idx="908">
                  <c:v>-0.2315695932743651</c:v>
                </c:pt>
                <c:pt idx="909">
                  <c:v>-0.10276071167285039</c:v>
                </c:pt>
                <c:pt idx="910">
                  <c:v>-0.21273084079477655</c:v>
                </c:pt>
                <c:pt idx="911">
                  <c:v>-0.30564057665988287</c:v>
                </c:pt>
                <c:pt idx="912">
                  <c:v>-6.0790192834772938E-2</c:v>
                </c:pt>
                <c:pt idx="913">
                  <c:v>-0.11121376861699872</c:v>
                </c:pt>
                <c:pt idx="914">
                  <c:v>-0.10557108612815824</c:v>
                </c:pt>
                <c:pt idx="915">
                  <c:v>-0.14026798969114651</c:v>
                </c:pt>
                <c:pt idx="916">
                  <c:v>-0.45936413916365382</c:v>
                </c:pt>
                <c:pt idx="917">
                  <c:v>-8.9119109186313494E-2</c:v>
                </c:pt>
                <c:pt idx="918">
                  <c:v>3.5205213421818371E-2</c:v>
                </c:pt>
                <c:pt idx="919">
                  <c:v>0.24010521342182045</c:v>
                </c:pt>
                <c:pt idx="920">
                  <c:v>-0.16181326838439958</c:v>
                </c:pt>
                <c:pt idx="921">
                  <c:v>-0.14122213608872158</c:v>
                </c:pt>
                <c:pt idx="922">
                  <c:v>-0.18048618756989043</c:v>
                </c:pt>
                <c:pt idx="923">
                  <c:v>-3.2191533271188177E-2</c:v>
                </c:pt>
                <c:pt idx="924">
                  <c:v>-0.22584542865962476</c:v>
                </c:pt>
                <c:pt idx="925">
                  <c:v>2.9012890237680722E-3</c:v>
                </c:pt>
                <c:pt idx="926">
                  <c:v>-0.16331280569295359</c:v>
                </c:pt>
                <c:pt idx="927">
                  <c:v>-8.5523978805532863E-2</c:v>
                </c:pt>
                <c:pt idx="928">
                  <c:v>0.15619373599371045</c:v>
                </c:pt>
                <c:pt idx="929">
                  <c:v>-0.26787145937355206</c:v>
                </c:pt>
                <c:pt idx="930">
                  <c:v>-7.1265727978122584E-2</c:v>
                </c:pt>
                <c:pt idx="931">
                  <c:v>-2.2824484188305405E-2</c:v>
                </c:pt>
                <c:pt idx="932">
                  <c:v>-0.25794533887377469</c:v>
                </c:pt>
                <c:pt idx="933">
                  <c:v>-0.21266132298423912</c:v>
                </c:pt>
                <c:pt idx="934">
                  <c:v>-0.14840031212414573</c:v>
                </c:pt>
                <c:pt idx="935">
                  <c:v>-9.6385305715934066E-2</c:v>
                </c:pt>
                <c:pt idx="936">
                  <c:v>-0.19932142075236214</c:v>
                </c:pt>
                <c:pt idx="937">
                  <c:v>-0.30890151639182761</c:v>
                </c:pt>
                <c:pt idx="938">
                  <c:v>-0.51511874361059284</c:v>
                </c:pt>
                <c:pt idx="939">
                  <c:v>-0.25529413314331606</c:v>
                </c:pt>
                <c:pt idx="940">
                  <c:v>-0.12483638364356153</c:v>
                </c:pt>
                <c:pt idx="941">
                  <c:v>0.30784099593056879</c:v>
                </c:pt>
                <c:pt idx="942">
                  <c:v>-0.13060713931579215</c:v>
                </c:pt>
                <c:pt idx="943">
                  <c:v>-0.12982884957607865</c:v>
                </c:pt>
                <c:pt idx="944">
                  <c:v>-8.7752501382709625E-4</c:v>
                </c:pt>
                <c:pt idx="945">
                  <c:v>-0.17684100889075438</c:v>
                </c:pt>
                <c:pt idx="946">
                  <c:v>-0.35251110099193284</c:v>
                </c:pt>
                <c:pt idx="947">
                  <c:v>-0.13350202465026939</c:v>
                </c:pt>
                <c:pt idx="948">
                  <c:v>-0.35923715528072364</c:v>
                </c:pt>
                <c:pt idx="949">
                  <c:v>-5.9860599578620111E-2</c:v>
                </c:pt>
                <c:pt idx="950">
                  <c:v>-0.27694278468756295</c:v>
                </c:pt>
                <c:pt idx="951">
                  <c:v>-0.19158006648753911</c:v>
                </c:pt>
                <c:pt idx="952">
                  <c:v>-0.44304255343590881</c:v>
                </c:pt>
                <c:pt idx="953">
                  <c:v>-6.8697009234043094E-2</c:v>
                </c:pt>
                <c:pt idx="954">
                  <c:v>-0.22988383510840293</c:v>
                </c:pt>
                <c:pt idx="955">
                  <c:v>-0.10627790085705868</c:v>
                </c:pt>
                <c:pt idx="956">
                  <c:v>-0.19095098530118548</c:v>
                </c:pt>
                <c:pt idx="957">
                  <c:v>-0.1456893888353008</c:v>
                </c:pt>
                <c:pt idx="958">
                  <c:v>-0.14024695346670768</c:v>
                </c:pt>
                <c:pt idx="959">
                  <c:v>-0.17536136148352455</c:v>
                </c:pt>
                <c:pt idx="960">
                  <c:v>-0.20888707487102209</c:v>
                </c:pt>
                <c:pt idx="961">
                  <c:v>-0.24874489141499367</c:v>
                </c:pt>
                <c:pt idx="962">
                  <c:v>6.9924257371262399E-2</c:v>
                </c:pt>
                <c:pt idx="963">
                  <c:v>-0.28818012007640448</c:v>
                </c:pt>
                <c:pt idx="964">
                  <c:v>-0.1934526644858181</c:v>
                </c:pt>
                <c:pt idx="965">
                  <c:v>0.19337103096275854</c:v>
                </c:pt>
                <c:pt idx="966">
                  <c:v>-5.0479883569721551E-2</c:v>
                </c:pt>
                <c:pt idx="967">
                  <c:v>-0.40346907136213872</c:v>
                </c:pt>
                <c:pt idx="968">
                  <c:v>-0.25943243969373952</c:v>
                </c:pt>
                <c:pt idx="969">
                  <c:v>-3.3229098947025193E-2</c:v>
                </c:pt>
                <c:pt idx="970">
                  <c:v>-0.272961803307048</c:v>
                </c:pt>
                <c:pt idx="971">
                  <c:v>-0.25810871789406775</c:v>
                </c:pt>
                <c:pt idx="972">
                  <c:v>-0.3046212329345579</c:v>
                </c:pt>
                <c:pt idx="973">
                  <c:v>-5.7781910617578092E-3</c:v>
                </c:pt>
                <c:pt idx="974">
                  <c:v>-0.70192026747211145</c:v>
                </c:pt>
                <c:pt idx="975">
                  <c:v>-0.19844284598547546</c:v>
                </c:pt>
                <c:pt idx="976">
                  <c:v>-0.35691034674114519</c:v>
                </c:pt>
                <c:pt idx="977">
                  <c:v>-0.20989822823356974</c:v>
                </c:pt>
                <c:pt idx="978">
                  <c:v>-2.58992966232654E-2</c:v>
                </c:pt>
                <c:pt idx="979">
                  <c:v>-0.20439540263113543</c:v>
                </c:pt>
                <c:pt idx="980">
                  <c:v>-0.26137857089111094</c:v>
                </c:pt>
                <c:pt idx="981">
                  <c:v>-0.24044381539462023</c:v>
                </c:pt>
                <c:pt idx="982">
                  <c:v>-0.17032342843117476</c:v>
                </c:pt>
                <c:pt idx="983">
                  <c:v>-0.18543178791738057</c:v>
                </c:pt>
                <c:pt idx="984">
                  <c:v>-0.3101862815325731</c:v>
                </c:pt>
                <c:pt idx="985">
                  <c:v>-0.18445699884574651</c:v>
                </c:pt>
                <c:pt idx="986">
                  <c:v>-0.32744958640672195</c:v>
                </c:pt>
                <c:pt idx="987">
                  <c:v>0.25256666303302211</c:v>
                </c:pt>
                <c:pt idx="988">
                  <c:v>7.328345678182302E-3</c:v>
                </c:pt>
                <c:pt idx="989">
                  <c:v>-0.40078184815092754</c:v>
                </c:pt>
                <c:pt idx="990">
                  <c:v>-0.16326447384274445</c:v>
                </c:pt>
                <c:pt idx="991">
                  <c:v>-0.13760129734211546</c:v>
                </c:pt>
                <c:pt idx="992">
                  <c:v>-9.6908697535582178E-2</c:v>
                </c:pt>
                <c:pt idx="993">
                  <c:v>-0.24802777416724808</c:v>
                </c:pt>
                <c:pt idx="994">
                  <c:v>-2.6322504051023543E-2</c:v>
                </c:pt>
                <c:pt idx="995">
                  <c:v>-0.11033492598754435</c:v>
                </c:pt>
                <c:pt idx="996">
                  <c:v>-6.1216268187706646E-2</c:v>
                </c:pt>
                <c:pt idx="997">
                  <c:v>-0.1246275621626296</c:v>
                </c:pt>
                <c:pt idx="998">
                  <c:v>-0.22433885144444332</c:v>
                </c:pt>
                <c:pt idx="999">
                  <c:v>-0.25380876892214843</c:v>
                </c:pt>
                <c:pt idx="1000">
                  <c:v>-0.14980839151035497</c:v>
                </c:pt>
                <c:pt idx="1001">
                  <c:v>-0.20045032101743487</c:v>
                </c:pt>
                <c:pt idx="1002">
                  <c:v>-0.1745159099633895</c:v>
                </c:pt>
                <c:pt idx="1003">
                  <c:v>-2.5346584669357242E-2</c:v>
                </c:pt>
                <c:pt idx="1004">
                  <c:v>-0.34423815297574123</c:v>
                </c:pt>
                <c:pt idx="1005">
                  <c:v>-8.4858654052311522E-2</c:v>
                </c:pt>
                <c:pt idx="1006">
                  <c:v>-0.19453663960604217</c:v>
                </c:pt>
                <c:pt idx="1007">
                  <c:v>-0.23564219810901932</c:v>
                </c:pt>
                <c:pt idx="1008">
                  <c:v>-0.2209421981090216</c:v>
                </c:pt>
                <c:pt idx="1009">
                  <c:v>-8.802513887615504E-2</c:v>
                </c:pt>
                <c:pt idx="1010">
                  <c:v>2.7617405660151917E-2</c:v>
                </c:pt>
                <c:pt idx="1011">
                  <c:v>-0.15244906893643417</c:v>
                </c:pt>
                <c:pt idx="1012">
                  <c:v>-0.2912779450263514</c:v>
                </c:pt>
                <c:pt idx="1013">
                  <c:v>-0.18514823561631033</c:v>
                </c:pt>
                <c:pt idx="1014">
                  <c:v>-0.369548235616314</c:v>
                </c:pt>
                <c:pt idx="1015">
                  <c:v>-0.20662967901508011</c:v>
                </c:pt>
                <c:pt idx="1016">
                  <c:v>-0.17544431915038672</c:v>
                </c:pt>
                <c:pt idx="1017">
                  <c:v>-0.19175267013736885</c:v>
                </c:pt>
                <c:pt idx="1018">
                  <c:v>-0.13991931837804117</c:v>
                </c:pt>
                <c:pt idx="1019">
                  <c:v>-0.34194216287881574</c:v>
                </c:pt>
                <c:pt idx="1020">
                  <c:v>5.5518762890287121E-2</c:v>
                </c:pt>
                <c:pt idx="1021">
                  <c:v>-0.24740660819787763</c:v>
                </c:pt>
                <c:pt idx="1022">
                  <c:v>-0.13068216681262612</c:v>
                </c:pt>
                <c:pt idx="1023">
                  <c:v>-0.19891311865126227</c:v>
                </c:pt>
                <c:pt idx="1024">
                  <c:v>-0.1431417891197313</c:v>
                </c:pt>
                <c:pt idx="1025">
                  <c:v>-0.2362698734560027</c:v>
                </c:pt>
                <c:pt idx="1026">
                  <c:v>-0.24753720461296069</c:v>
                </c:pt>
                <c:pt idx="1027">
                  <c:v>-7.1868051123111343E-2</c:v>
                </c:pt>
                <c:pt idx="1028">
                  <c:v>-0.31071811261940496</c:v>
                </c:pt>
                <c:pt idx="1029">
                  <c:v>-0.27794212714189825</c:v>
                </c:pt>
                <c:pt idx="1030">
                  <c:v>-8.7678021867027667E-2</c:v>
                </c:pt>
                <c:pt idx="1031">
                  <c:v>-7.0072720726493287E-2</c:v>
                </c:pt>
                <c:pt idx="1032">
                  <c:v>-0.1898855529785024</c:v>
                </c:pt>
                <c:pt idx="1033">
                  <c:v>-0.30359689312827953</c:v>
                </c:pt>
                <c:pt idx="1034">
                  <c:v>-0.19092566096349373</c:v>
                </c:pt>
                <c:pt idx="1035">
                  <c:v>-0.56943626609304232</c:v>
                </c:pt>
                <c:pt idx="1036">
                  <c:v>-0.22676085036226823</c:v>
                </c:pt>
                <c:pt idx="1037">
                  <c:v>1.1863924184893904E-3</c:v>
                </c:pt>
                <c:pt idx="1038">
                  <c:v>-0.23617531222710397</c:v>
                </c:pt>
                <c:pt idx="1039">
                  <c:v>-0.27649415784831177</c:v>
                </c:pt>
                <c:pt idx="1040">
                  <c:v>-0.23224408968589216</c:v>
                </c:pt>
                <c:pt idx="1041">
                  <c:v>-0.14598340055061243</c:v>
                </c:pt>
                <c:pt idx="1042">
                  <c:v>-0.26773959689642624</c:v>
                </c:pt>
                <c:pt idx="1043">
                  <c:v>-0.26554991464180233</c:v>
                </c:pt>
                <c:pt idx="1044">
                  <c:v>-0.19859810435379899</c:v>
                </c:pt>
                <c:pt idx="1045">
                  <c:v>-6.0319674322158789E-2</c:v>
                </c:pt>
                <c:pt idx="1046">
                  <c:v>-0.17960384446761424</c:v>
                </c:pt>
                <c:pt idx="1047">
                  <c:v>2.3988937394932464E-2</c:v>
                </c:pt>
                <c:pt idx="1048">
                  <c:v>-0.32658587855844701</c:v>
                </c:pt>
                <c:pt idx="1049">
                  <c:v>-0.21851391219176008</c:v>
                </c:pt>
                <c:pt idx="1050">
                  <c:v>-0.22481000106482441</c:v>
                </c:pt>
                <c:pt idx="1051">
                  <c:v>0.28460686775387956</c:v>
                </c:pt>
                <c:pt idx="1052">
                  <c:v>-0.22463025771714484</c:v>
                </c:pt>
                <c:pt idx="1053">
                  <c:v>-0.56697826374796279</c:v>
                </c:pt>
                <c:pt idx="1054">
                  <c:v>-0.34605274598751379</c:v>
                </c:pt>
                <c:pt idx="1055">
                  <c:v>-9.5341080011721147E-2</c:v>
                </c:pt>
                <c:pt idx="1056">
                  <c:v>-8.5075055797751986E-2</c:v>
                </c:pt>
                <c:pt idx="1057">
                  <c:v>-0.16134395095645715</c:v>
                </c:pt>
                <c:pt idx="1058">
                  <c:v>-0.37199422625578649</c:v>
                </c:pt>
                <c:pt idx="1059">
                  <c:v>-0.32271570348078171</c:v>
                </c:pt>
                <c:pt idx="1060">
                  <c:v>6.3599261020854669E-2</c:v>
                </c:pt>
                <c:pt idx="1061">
                  <c:v>-8.4778418205829098E-2</c:v>
                </c:pt>
                <c:pt idx="1062">
                  <c:v>6.6516895588399905E-2</c:v>
                </c:pt>
                <c:pt idx="1063">
                  <c:v>-0.25983159523672583</c:v>
                </c:pt>
                <c:pt idx="1064">
                  <c:v>2.4044815172615586E-2</c:v>
                </c:pt>
                <c:pt idx="1065">
                  <c:v>-0.22399937188548336</c:v>
                </c:pt>
                <c:pt idx="1066">
                  <c:v>-0.31662037971369017</c:v>
                </c:pt>
                <c:pt idx="1067">
                  <c:v>-0.39822825379909688</c:v>
                </c:pt>
                <c:pt idx="1068">
                  <c:v>-0.19614896010671856</c:v>
                </c:pt>
                <c:pt idx="1069">
                  <c:v>-3.525228871590258E-2</c:v>
                </c:pt>
                <c:pt idx="1070">
                  <c:v>-0.17575823758789255</c:v>
                </c:pt>
                <c:pt idx="1071">
                  <c:v>-0.10536085432500641</c:v>
                </c:pt>
                <c:pt idx="1072">
                  <c:v>-0.19305963154000239</c:v>
                </c:pt>
                <c:pt idx="1073">
                  <c:v>-0.16565435938120743</c:v>
                </c:pt>
                <c:pt idx="1074">
                  <c:v>-0.2613529640385579</c:v>
                </c:pt>
                <c:pt idx="1075">
                  <c:v>-0.15395195923283467</c:v>
                </c:pt>
                <c:pt idx="1076">
                  <c:v>-0.35143392655795935</c:v>
                </c:pt>
                <c:pt idx="1077">
                  <c:v>-0.36013968258166074</c:v>
                </c:pt>
                <c:pt idx="1078">
                  <c:v>-7.3326065370885374E-2</c:v>
                </c:pt>
                <c:pt idx="1079">
                  <c:v>-0.13702506518085045</c:v>
                </c:pt>
                <c:pt idx="1080">
                  <c:v>-0.1990240613213814</c:v>
                </c:pt>
                <c:pt idx="1081">
                  <c:v>-0.23942102772926432</c:v>
                </c:pt>
                <c:pt idx="1082">
                  <c:v>-0.14108774882611641</c:v>
                </c:pt>
                <c:pt idx="1083">
                  <c:v>-0.2526727460637801</c:v>
                </c:pt>
                <c:pt idx="1084">
                  <c:v>9.7708700231308399E-2</c:v>
                </c:pt>
                <c:pt idx="1085">
                  <c:v>-0.28057559634928708</c:v>
                </c:pt>
                <c:pt idx="1086">
                  <c:v>-0.18547123725081605</c:v>
                </c:pt>
                <c:pt idx="1087">
                  <c:v>1.6278869766892967E-2</c:v>
                </c:pt>
                <c:pt idx="1088">
                  <c:v>-0.20411637916175351</c:v>
                </c:pt>
                <c:pt idx="1089">
                  <c:v>-0.16808220886003511</c:v>
                </c:pt>
                <c:pt idx="1090">
                  <c:v>-1.4168771769412558E-2</c:v>
                </c:pt>
                <c:pt idx="1091">
                  <c:v>-0.28364818228165234</c:v>
                </c:pt>
                <c:pt idx="1092">
                  <c:v>-0.19989995470805155</c:v>
                </c:pt>
                <c:pt idx="1093">
                  <c:v>-0.12807859442457925</c:v>
                </c:pt>
                <c:pt idx="1094">
                  <c:v>-0.1416361553527139</c:v>
                </c:pt>
                <c:pt idx="1095">
                  <c:v>-0.19723615535271932</c:v>
                </c:pt>
                <c:pt idx="1096">
                  <c:v>-0.2418563900319981</c:v>
                </c:pt>
                <c:pt idx="1097">
                  <c:v>-0.5830796228940045</c:v>
                </c:pt>
                <c:pt idx="1098">
                  <c:v>-0.16353862144744369</c:v>
                </c:pt>
                <c:pt idx="1099">
                  <c:v>7.4572735450928462E-3</c:v>
                </c:pt>
                <c:pt idx="1100">
                  <c:v>-7.9427924886594781E-2</c:v>
                </c:pt>
                <c:pt idx="1101">
                  <c:v>-0.2674644004146387</c:v>
                </c:pt>
                <c:pt idx="1102">
                  <c:v>-0.14248750395888976</c:v>
                </c:pt>
                <c:pt idx="1103">
                  <c:v>-7.1795142896952768E-2</c:v>
                </c:pt>
                <c:pt idx="1104">
                  <c:v>-0.15577464986481004</c:v>
                </c:pt>
                <c:pt idx="1105">
                  <c:v>-4.4524569063440822E-2</c:v>
                </c:pt>
                <c:pt idx="1106">
                  <c:v>-0.12924824131965806</c:v>
                </c:pt>
                <c:pt idx="1107">
                  <c:v>-0.19534358279240394</c:v>
                </c:pt>
                <c:pt idx="1108">
                  <c:v>-0.15221635716321202</c:v>
                </c:pt>
                <c:pt idx="1109">
                  <c:v>-0.12413641023828603</c:v>
                </c:pt>
                <c:pt idx="1110">
                  <c:v>-0.37946582639334281</c:v>
                </c:pt>
                <c:pt idx="1111">
                  <c:v>-0.24224687534970002</c:v>
                </c:pt>
                <c:pt idx="1112">
                  <c:v>-0.1463272050798281</c:v>
                </c:pt>
                <c:pt idx="1113">
                  <c:v>-0.22850786179768789</c:v>
                </c:pt>
                <c:pt idx="1114">
                  <c:v>-0.17765480187021154</c:v>
                </c:pt>
                <c:pt idx="1115">
                  <c:v>-7.1186286357367123E-2</c:v>
                </c:pt>
                <c:pt idx="1116">
                  <c:v>-0.24143257737264179</c:v>
                </c:pt>
                <c:pt idx="1117">
                  <c:v>-0.27221683871889013</c:v>
                </c:pt>
                <c:pt idx="1118">
                  <c:v>-3.9612095457925989E-3</c:v>
                </c:pt>
                <c:pt idx="1119">
                  <c:v>-1.0455628349930635E-2</c:v>
                </c:pt>
                <c:pt idx="1120">
                  <c:v>-0.299644455991249</c:v>
                </c:pt>
                <c:pt idx="1121">
                  <c:v>1.0059840287084398E-3</c:v>
                </c:pt>
                <c:pt idx="1122">
                  <c:v>2.7596319001403913E-2</c:v>
                </c:pt>
                <c:pt idx="1123">
                  <c:v>0.56039812793482469</c:v>
                </c:pt>
                <c:pt idx="1124">
                  <c:v>-6.6780960059638517E-2</c:v>
                </c:pt>
                <c:pt idx="1125">
                  <c:v>-0.30935380924045575</c:v>
                </c:pt>
                <c:pt idx="1126">
                  <c:v>-0.15334742987987937</c:v>
                </c:pt>
                <c:pt idx="1127">
                  <c:v>-0.40902217211023384</c:v>
                </c:pt>
                <c:pt idx="1128">
                  <c:v>-7.9352443662045857E-2</c:v>
                </c:pt>
                <c:pt idx="1129">
                  <c:v>-0.20718232007769899</c:v>
                </c:pt>
                <c:pt idx="1130">
                  <c:v>-0.20311747456930362</c:v>
                </c:pt>
                <c:pt idx="1131">
                  <c:v>-4.6797880718649765E-2</c:v>
                </c:pt>
                <c:pt idx="1132">
                  <c:v>-0.12109711433135573</c:v>
                </c:pt>
                <c:pt idx="1133">
                  <c:v>-0.40549019117901253</c:v>
                </c:pt>
                <c:pt idx="1134">
                  <c:v>-0.44509024901258698</c:v>
                </c:pt>
                <c:pt idx="1135">
                  <c:v>-0.19445798757186594</c:v>
                </c:pt>
                <c:pt idx="1136">
                  <c:v>-0.23888044192400315</c:v>
                </c:pt>
                <c:pt idx="1137">
                  <c:v>-0.28937434448363319</c:v>
                </c:pt>
                <c:pt idx="1138">
                  <c:v>-0.1764569642032896</c:v>
                </c:pt>
                <c:pt idx="1139">
                  <c:v>-0.30024915678301056</c:v>
                </c:pt>
                <c:pt idx="1140">
                  <c:v>-0.15413716252745502</c:v>
                </c:pt>
                <c:pt idx="1141">
                  <c:v>-0.1339594170687306</c:v>
                </c:pt>
                <c:pt idx="1142">
                  <c:v>-0.26145110371983549</c:v>
                </c:pt>
                <c:pt idx="1143">
                  <c:v>-0.25974974413264107</c:v>
                </c:pt>
                <c:pt idx="1144">
                  <c:v>-0.28833580504209522</c:v>
                </c:pt>
                <c:pt idx="1145">
                  <c:v>-0.21363088368860161</c:v>
                </c:pt>
                <c:pt idx="1146">
                  <c:v>-0.25212983541148759</c:v>
                </c:pt>
                <c:pt idx="1147">
                  <c:v>-0.3283383897324228</c:v>
                </c:pt>
                <c:pt idx="1148">
                  <c:v>-7.0041544124258337E-2</c:v>
                </c:pt>
                <c:pt idx="1149">
                  <c:v>-3.7825673995527609E-2</c:v>
                </c:pt>
                <c:pt idx="1150">
                  <c:v>-0.28675690566500123</c:v>
                </c:pt>
                <c:pt idx="1151">
                  <c:v>-0.15847114752388336</c:v>
                </c:pt>
                <c:pt idx="1152">
                  <c:v>-0.150806029858785</c:v>
                </c:pt>
                <c:pt idx="1153">
                  <c:v>2.1372682884098992E-2</c:v>
                </c:pt>
                <c:pt idx="1154">
                  <c:v>-0.22009855060306904</c:v>
                </c:pt>
                <c:pt idx="1155">
                  <c:v>7.9465174307877362E-2</c:v>
                </c:pt>
                <c:pt idx="1156">
                  <c:v>-0.14917393962129921</c:v>
                </c:pt>
                <c:pt idx="1157">
                  <c:v>-0.35216008929302234</c:v>
                </c:pt>
                <c:pt idx="1158">
                  <c:v>-0.29180384631598599</c:v>
                </c:pt>
                <c:pt idx="1159">
                  <c:v>-0.197666057534299</c:v>
                </c:pt>
                <c:pt idx="1160">
                  <c:v>-0.24793448772465609</c:v>
                </c:pt>
                <c:pt idx="1161">
                  <c:v>-0.27835233332308462</c:v>
                </c:pt>
                <c:pt idx="1162">
                  <c:v>-0.13814699776939676</c:v>
                </c:pt>
                <c:pt idx="1163">
                  <c:v>-0.22939922049498307</c:v>
                </c:pt>
                <c:pt idx="1164">
                  <c:v>-0.32084592450338079</c:v>
                </c:pt>
                <c:pt idx="1165">
                  <c:v>-0.35483367418390799</c:v>
                </c:pt>
                <c:pt idx="1166">
                  <c:v>-0.20603367418391372</c:v>
                </c:pt>
                <c:pt idx="1167">
                  <c:v>0.21276943703870899</c:v>
                </c:pt>
                <c:pt idx="1168">
                  <c:v>-0.20302301391591016</c:v>
                </c:pt>
                <c:pt idx="1169">
                  <c:v>-0.23932285226580774</c:v>
                </c:pt>
                <c:pt idx="1170">
                  <c:v>-0.2781172593782486</c:v>
                </c:pt>
                <c:pt idx="1171">
                  <c:v>-0.35390209510237014</c:v>
                </c:pt>
                <c:pt idx="1172">
                  <c:v>-0.38718067628411745</c:v>
                </c:pt>
                <c:pt idx="1173">
                  <c:v>-5.1252038685454693E-2</c:v>
                </c:pt>
                <c:pt idx="1174">
                  <c:v>-0.22242449583050217</c:v>
                </c:pt>
                <c:pt idx="1175">
                  <c:v>-0.18351583550692396</c:v>
                </c:pt>
                <c:pt idx="1176">
                  <c:v>-0.18757906407284963</c:v>
                </c:pt>
                <c:pt idx="1177">
                  <c:v>6.4707734034428199E-3</c:v>
                </c:pt>
                <c:pt idx="1178">
                  <c:v>-0.19463255294895987</c:v>
                </c:pt>
                <c:pt idx="1179">
                  <c:v>-0.26147725047118087</c:v>
                </c:pt>
                <c:pt idx="1180">
                  <c:v>-0.23594958276608935</c:v>
                </c:pt>
                <c:pt idx="1181">
                  <c:v>3.493397214104732E-2</c:v>
                </c:pt>
                <c:pt idx="1182">
                  <c:v>-0.20622135863557389</c:v>
                </c:pt>
                <c:pt idx="1183">
                  <c:v>-0.21683812259304602</c:v>
                </c:pt>
                <c:pt idx="1184">
                  <c:v>-0.16371408482172711</c:v>
                </c:pt>
                <c:pt idx="1185">
                  <c:v>-0.47249717331973073</c:v>
                </c:pt>
                <c:pt idx="1186">
                  <c:v>-0.20188080285445409</c:v>
                </c:pt>
                <c:pt idx="1187">
                  <c:v>-0.19743694886013685</c:v>
                </c:pt>
                <c:pt idx="1188">
                  <c:v>-0.21385864447694303</c:v>
                </c:pt>
                <c:pt idx="1189">
                  <c:v>-0.54197055718100273</c:v>
                </c:pt>
                <c:pt idx="1190">
                  <c:v>-0.32962867020078335</c:v>
                </c:pt>
                <c:pt idx="1191">
                  <c:v>-0.27265478754684125</c:v>
                </c:pt>
                <c:pt idx="1192">
                  <c:v>-0.22520597395367759</c:v>
                </c:pt>
                <c:pt idx="1193">
                  <c:v>-0.14463152889843656</c:v>
                </c:pt>
                <c:pt idx="1194">
                  <c:v>-0.12012752424694639</c:v>
                </c:pt>
                <c:pt idx="1195">
                  <c:v>-0.22690653294230145</c:v>
                </c:pt>
                <c:pt idx="1196">
                  <c:v>2.5574729866107759E-2</c:v>
                </c:pt>
                <c:pt idx="1197">
                  <c:v>2.9842941642286291E-3</c:v>
                </c:pt>
                <c:pt idx="1198">
                  <c:v>-7.1713149535170828E-3</c:v>
                </c:pt>
                <c:pt idx="1199">
                  <c:v>-0.34525684449629068</c:v>
                </c:pt>
                <c:pt idx="1200">
                  <c:v>-0.25450902531025577</c:v>
                </c:pt>
                <c:pt idx="1201">
                  <c:v>0.25224248445776709</c:v>
                </c:pt>
                <c:pt idx="1202">
                  <c:v>-0.36452480386517294</c:v>
                </c:pt>
                <c:pt idx="1203">
                  <c:v>-0.10210132343587475</c:v>
                </c:pt>
                <c:pt idx="1204">
                  <c:v>-1.3641014909552496E-2</c:v>
                </c:pt>
                <c:pt idx="1205">
                  <c:v>-4.6421212275049584E-3</c:v>
                </c:pt>
                <c:pt idx="1206">
                  <c:v>-0.29260893637407293</c:v>
                </c:pt>
                <c:pt idx="1207">
                  <c:v>-4.8490681255600521E-2</c:v>
                </c:pt>
                <c:pt idx="1208">
                  <c:v>-0.15352273652133164</c:v>
                </c:pt>
                <c:pt idx="1209">
                  <c:v>0.13497332312475407</c:v>
                </c:pt>
                <c:pt idx="1210">
                  <c:v>-0.18382436962813387</c:v>
                </c:pt>
                <c:pt idx="1211">
                  <c:v>6.5446675377799579E-2</c:v>
                </c:pt>
                <c:pt idx="1212">
                  <c:v>-0.16194635123557788</c:v>
                </c:pt>
                <c:pt idx="1213">
                  <c:v>-0.23532237797078182</c:v>
                </c:pt>
                <c:pt idx="1214">
                  <c:v>-0.1392794961777355</c:v>
                </c:pt>
                <c:pt idx="1215">
                  <c:v>1.7049775759367947E-2</c:v>
                </c:pt>
                <c:pt idx="1216">
                  <c:v>-0.34495987824621466</c:v>
                </c:pt>
                <c:pt idx="1217">
                  <c:v>-0.35892437369843577</c:v>
                </c:pt>
                <c:pt idx="1218">
                  <c:v>-2.8775448263218095E-2</c:v>
                </c:pt>
                <c:pt idx="1219">
                  <c:v>-0.16889603740931136</c:v>
                </c:pt>
                <c:pt idx="1220">
                  <c:v>-0.48157591789586007</c:v>
                </c:pt>
                <c:pt idx="1221">
                  <c:v>-0.16955911050173</c:v>
                </c:pt>
                <c:pt idx="1222">
                  <c:v>-7.1678166008759092E-2</c:v>
                </c:pt>
                <c:pt idx="1223">
                  <c:v>-0.13337929895976686</c:v>
                </c:pt>
                <c:pt idx="1224">
                  <c:v>-0.18838174151780152</c:v>
                </c:pt>
                <c:pt idx="1225">
                  <c:v>7.3351805255136071E-2</c:v>
                </c:pt>
                <c:pt idx="1226">
                  <c:v>-0.13016373563527139</c:v>
                </c:pt>
                <c:pt idx="1227">
                  <c:v>0.10400012268677727</c:v>
                </c:pt>
                <c:pt idx="1228">
                  <c:v>-0.14579928577329326</c:v>
                </c:pt>
                <c:pt idx="1229">
                  <c:v>-0.10726946075386934</c:v>
                </c:pt>
                <c:pt idx="1230">
                  <c:v>-6.0234954998144019E-2</c:v>
                </c:pt>
                <c:pt idx="1231">
                  <c:v>-0.131830340338837</c:v>
                </c:pt>
                <c:pt idx="1232">
                  <c:v>-9.0720560022809593E-2</c:v>
                </c:pt>
                <c:pt idx="1233">
                  <c:v>-0.38947226233585752</c:v>
                </c:pt>
                <c:pt idx="1234">
                  <c:v>-0.49704214798020274</c:v>
                </c:pt>
                <c:pt idx="1235">
                  <c:v>-0.12126806919675914</c:v>
                </c:pt>
                <c:pt idx="1236">
                  <c:v>-7.3644671481275736E-2</c:v>
                </c:pt>
                <c:pt idx="1237">
                  <c:v>-0.11185356280439152</c:v>
                </c:pt>
                <c:pt idx="1238">
                  <c:v>-8.9267830742329579E-2</c:v>
                </c:pt>
                <c:pt idx="1239">
                  <c:v>-0.17859593384578432</c:v>
                </c:pt>
                <c:pt idx="1240">
                  <c:v>-0.1771300558246125</c:v>
                </c:pt>
                <c:pt idx="1241">
                  <c:v>-9.8830874396654167E-2</c:v>
                </c:pt>
                <c:pt idx="1242">
                  <c:v>-0.51037133721324324</c:v>
                </c:pt>
                <c:pt idx="1243">
                  <c:v>-0.11685445897882829</c:v>
                </c:pt>
                <c:pt idx="1244">
                  <c:v>-0.13081502719933269</c:v>
                </c:pt>
                <c:pt idx="1245">
                  <c:v>-0.12083285813358913</c:v>
                </c:pt>
                <c:pt idx="1246">
                  <c:v>-2.3799550696395499E-2</c:v>
                </c:pt>
                <c:pt idx="1247">
                  <c:v>-0.13372150280225981</c:v>
                </c:pt>
                <c:pt idx="1248">
                  <c:v>-0.27053564353641235</c:v>
                </c:pt>
                <c:pt idx="1249">
                  <c:v>4.3659288897416104E-2</c:v>
                </c:pt>
                <c:pt idx="1250">
                  <c:v>-0.22703771955981011</c:v>
                </c:pt>
                <c:pt idx="1251">
                  <c:v>3.5481443963455206E-2</c:v>
                </c:pt>
                <c:pt idx="1252">
                  <c:v>-0.1012023725630371</c:v>
                </c:pt>
                <c:pt idx="1253">
                  <c:v>-9.953896199301937E-2</c:v>
                </c:pt>
                <c:pt idx="1254">
                  <c:v>-0.15825898530659543</c:v>
                </c:pt>
                <c:pt idx="1255">
                  <c:v>0.15413355904559012</c:v>
                </c:pt>
                <c:pt idx="1256">
                  <c:v>-4.3382575887797259E-2</c:v>
                </c:pt>
                <c:pt idx="1257">
                  <c:v>-0.29028257588779383</c:v>
                </c:pt>
                <c:pt idx="1258">
                  <c:v>3.1815939970186946E-2</c:v>
                </c:pt>
                <c:pt idx="1259">
                  <c:v>-0.24570998333848593</c:v>
                </c:pt>
                <c:pt idx="1260">
                  <c:v>-9.3050035768840189E-3</c:v>
                </c:pt>
                <c:pt idx="1261">
                  <c:v>-0.4811779395085054</c:v>
                </c:pt>
                <c:pt idx="1262">
                  <c:v>-0.34680367220850172</c:v>
                </c:pt>
                <c:pt idx="1263">
                  <c:v>-0.33220367220850022</c:v>
                </c:pt>
                <c:pt idx="1264">
                  <c:v>-0.28213270832200976</c:v>
                </c:pt>
                <c:pt idx="1265">
                  <c:v>-0.15703477851375425</c:v>
                </c:pt>
                <c:pt idx="1266">
                  <c:v>-7.5254735992515975E-3</c:v>
                </c:pt>
                <c:pt idx="1267">
                  <c:v>2.6747707164012979E-2</c:v>
                </c:pt>
                <c:pt idx="1268">
                  <c:v>-7.3396292660625306E-2</c:v>
                </c:pt>
                <c:pt idx="1269">
                  <c:v>-0.18957346973389377</c:v>
                </c:pt>
                <c:pt idx="1270">
                  <c:v>-0.1909066103285042</c:v>
                </c:pt>
                <c:pt idx="1271">
                  <c:v>-0.2543297016349868</c:v>
                </c:pt>
                <c:pt idx="1272">
                  <c:v>5.0457532535169491E-2</c:v>
                </c:pt>
                <c:pt idx="1273">
                  <c:v>9.3097905947828963E-2</c:v>
                </c:pt>
                <c:pt idx="1274">
                  <c:v>-0.32413187834659141</c:v>
                </c:pt>
                <c:pt idx="1275">
                  <c:v>-0.18783362435647888</c:v>
                </c:pt>
                <c:pt idx="1276">
                  <c:v>-0.15943362435647401</c:v>
                </c:pt>
                <c:pt idx="1277">
                  <c:v>-0.33206327985895001</c:v>
                </c:pt>
                <c:pt idx="1278">
                  <c:v>-0.2058176409917678</c:v>
                </c:pt>
                <c:pt idx="1279">
                  <c:v>0.14588356537317537</c:v>
                </c:pt>
                <c:pt idx="1280">
                  <c:v>-2.6756691808749622E-2</c:v>
                </c:pt>
                <c:pt idx="1281">
                  <c:v>-0.16397842294977494</c:v>
                </c:pt>
                <c:pt idx="1282">
                  <c:v>-0.42473885627227759</c:v>
                </c:pt>
                <c:pt idx="1283">
                  <c:v>-4.2502725874747682E-2</c:v>
                </c:pt>
                <c:pt idx="1284">
                  <c:v>-0.10638819689128809</c:v>
                </c:pt>
                <c:pt idx="1285">
                  <c:v>-0.10542122216596539</c:v>
                </c:pt>
                <c:pt idx="1286">
                  <c:v>-0.11770012059430712</c:v>
                </c:pt>
                <c:pt idx="1287">
                  <c:v>-0.28037620346302816</c:v>
                </c:pt>
                <c:pt idx="1288">
                  <c:v>-0.26756508805702595</c:v>
                </c:pt>
                <c:pt idx="1289">
                  <c:v>-0.2506094295857082</c:v>
                </c:pt>
                <c:pt idx="1290">
                  <c:v>-4.7209429585706175E-2</c:v>
                </c:pt>
                <c:pt idx="1291">
                  <c:v>-0.17950942958570693</c:v>
                </c:pt>
                <c:pt idx="1292">
                  <c:v>-0.26899794276636868</c:v>
                </c:pt>
                <c:pt idx="1293">
                  <c:v>-0.31053740935197283</c:v>
                </c:pt>
                <c:pt idx="1294">
                  <c:v>3.7744415628687022E-2</c:v>
                </c:pt>
                <c:pt idx="1295">
                  <c:v>-0.29358623937319805</c:v>
                </c:pt>
                <c:pt idx="1296">
                  <c:v>-0.25948623937319582</c:v>
                </c:pt>
                <c:pt idx="1297">
                  <c:v>-0.1832293472345583</c:v>
                </c:pt>
                <c:pt idx="1298">
                  <c:v>-0.2821426621528289</c:v>
                </c:pt>
                <c:pt idx="1299">
                  <c:v>-0.2839452455007816</c:v>
                </c:pt>
                <c:pt idx="1300">
                  <c:v>-0.28352619111554844</c:v>
                </c:pt>
                <c:pt idx="1301">
                  <c:v>-0.1582599441867103</c:v>
                </c:pt>
                <c:pt idx="1302">
                  <c:v>-0.31640936417883836</c:v>
                </c:pt>
                <c:pt idx="1303">
                  <c:v>-0.17933102832935788</c:v>
                </c:pt>
                <c:pt idx="1304">
                  <c:v>-0.17452573594790977</c:v>
                </c:pt>
                <c:pt idx="1305">
                  <c:v>-0.18621022516243357</c:v>
                </c:pt>
                <c:pt idx="1306">
                  <c:v>-0.22034645818608567</c:v>
                </c:pt>
                <c:pt idx="1307">
                  <c:v>-0.28159504744602515</c:v>
                </c:pt>
                <c:pt idx="1308">
                  <c:v>-0.17557139684036116</c:v>
                </c:pt>
                <c:pt idx="1309">
                  <c:v>-0.29331102922282781</c:v>
                </c:pt>
                <c:pt idx="1310">
                  <c:v>-0.28887295241153765</c:v>
                </c:pt>
                <c:pt idx="1311">
                  <c:v>-0.14506049777421737</c:v>
                </c:pt>
                <c:pt idx="1312">
                  <c:v>-6.9545161064276328E-2</c:v>
                </c:pt>
                <c:pt idx="1313">
                  <c:v>-8.6391792603897954E-2</c:v>
                </c:pt>
                <c:pt idx="1314">
                  <c:v>-0.14734954038307535</c:v>
                </c:pt>
                <c:pt idx="1315">
                  <c:v>-0.18159402004062031</c:v>
                </c:pt>
                <c:pt idx="1316">
                  <c:v>-5.7258924053350313E-2</c:v>
                </c:pt>
                <c:pt idx="1317">
                  <c:v>2.0386432153699729E-2</c:v>
                </c:pt>
                <c:pt idx="1318">
                  <c:v>-0.28004258481882971</c:v>
                </c:pt>
                <c:pt idx="1319">
                  <c:v>-3.7254235858341644E-2</c:v>
                </c:pt>
                <c:pt idx="1320">
                  <c:v>-0.16155519071587321</c:v>
                </c:pt>
                <c:pt idx="1321">
                  <c:v>-0.12960002483939093</c:v>
                </c:pt>
                <c:pt idx="1322">
                  <c:v>-0.27244794552014895</c:v>
                </c:pt>
                <c:pt idx="1323">
                  <c:v>-0.21025453720642417</c:v>
                </c:pt>
                <c:pt idx="1324">
                  <c:v>-0.40927807732330024</c:v>
                </c:pt>
                <c:pt idx="1325">
                  <c:v>-3.8678077323304194E-2</c:v>
                </c:pt>
                <c:pt idx="1326">
                  <c:v>-0.26167807732330317</c:v>
                </c:pt>
                <c:pt idx="1327">
                  <c:v>7.1647722127927693E-2</c:v>
                </c:pt>
                <c:pt idx="1328">
                  <c:v>-0.2323486607354539</c:v>
                </c:pt>
                <c:pt idx="1329">
                  <c:v>-0.18802444611814906</c:v>
                </c:pt>
                <c:pt idx="1330">
                  <c:v>-0.17190833655736526</c:v>
                </c:pt>
                <c:pt idx="1331">
                  <c:v>5.1091058601684836E-2</c:v>
                </c:pt>
                <c:pt idx="1332">
                  <c:v>-9.4408941398313573E-2</c:v>
                </c:pt>
                <c:pt idx="1333">
                  <c:v>-7.9010355376858854E-2</c:v>
                </c:pt>
                <c:pt idx="1334">
                  <c:v>9.4924201568105104E-3</c:v>
                </c:pt>
                <c:pt idx="1335">
                  <c:v>-0.11592238531756038</c:v>
                </c:pt>
                <c:pt idx="1336">
                  <c:v>-0.12126268944490448</c:v>
                </c:pt>
                <c:pt idx="1337">
                  <c:v>-0.23583288599295571</c:v>
                </c:pt>
                <c:pt idx="1338">
                  <c:v>-0.33029827372109111</c:v>
                </c:pt>
                <c:pt idx="1339">
                  <c:v>-0.32966441796200741</c:v>
                </c:pt>
                <c:pt idx="1340">
                  <c:v>-3.9964417962004006E-2</c:v>
                </c:pt>
                <c:pt idx="1341">
                  <c:v>-6.4173864560707727E-2</c:v>
                </c:pt>
                <c:pt idx="1342">
                  <c:v>-0.30347424990433325</c:v>
                </c:pt>
                <c:pt idx="1343">
                  <c:v>-0.41257017601080292</c:v>
                </c:pt>
                <c:pt idx="1344">
                  <c:v>-6.287625133888497E-2</c:v>
                </c:pt>
                <c:pt idx="1345">
                  <c:v>-0.38370636489800347</c:v>
                </c:pt>
                <c:pt idx="1346">
                  <c:v>-0.26371791982364812</c:v>
                </c:pt>
                <c:pt idx="1347">
                  <c:v>-0.14806131670813727</c:v>
                </c:pt>
                <c:pt idx="1348">
                  <c:v>-6.158207653053438E-2</c:v>
                </c:pt>
                <c:pt idx="1349">
                  <c:v>-0.3967873664762962</c:v>
                </c:pt>
                <c:pt idx="1350">
                  <c:v>-0.30237295426923794</c:v>
                </c:pt>
                <c:pt idx="1351">
                  <c:v>-0.33021631920651373</c:v>
                </c:pt>
                <c:pt idx="1352">
                  <c:v>-0.28163435926884262</c:v>
                </c:pt>
                <c:pt idx="1353">
                  <c:v>-7.5055277765684991E-2</c:v>
                </c:pt>
                <c:pt idx="1354">
                  <c:v>1.867789526386332E-4</c:v>
                </c:pt>
                <c:pt idx="1355">
                  <c:v>-8.5953393992802773E-2</c:v>
                </c:pt>
                <c:pt idx="1356">
                  <c:v>-0.10637661479548655</c:v>
                </c:pt>
                <c:pt idx="1357">
                  <c:v>-0.33939363772744002</c:v>
                </c:pt>
                <c:pt idx="1358">
                  <c:v>-0.18096426988426373</c:v>
                </c:pt>
                <c:pt idx="1359">
                  <c:v>-0.18645288933389281</c:v>
                </c:pt>
                <c:pt idx="1360">
                  <c:v>-0.17912143679198067</c:v>
                </c:pt>
                <c:pt idx="1361">
                  <c:v>7.6804390449993321E-2</c:v>
                </c:pt>
                <c:pt idx="1362">
                  <c:v>-0.2900382870868512</c:v>
                </c:pt>
                <c:pt idx="1363">
                  <c:v>-0.49323828708685369</c:v>
                </c:pt>
                <c:pt idx="1364">
                  <c:v>-0.15549888922047472</c:v>
                </c:pt>
                <c:pt idx="1365">
                  <c:v>-0.23424173868816922</c:v>
                </c:pt>
                <c:pt idx="1366">
                  <c:v>-0.18506757418559516</c:v>
                </c:pt>
                <c:pt idx="1367">
                  <c:v>-0.14036757418559631</c:v>
                </c:pt>
                <c:pt idx="1368">
                  <c:v>-0.27150897134121266</c:v>
                </c:pt>
                <c:pt idx="1369">
                  <c:v>-0.11635036267719556</c:v>
                </c:pt>
                <c:pt idx="1370">
                  <c:v>-0.189298087677507</c:v>
                </c:pt>
                <c:pt idx="1371">
                  <c:v>-0.25369179287753951</c:v>
                </c:pt>
                <c:pt idx="1372">
                  <c:v>-0.18955245960308531</c:v>
                </c:pt>
                <c:pt idx="1373">
                  <c:v>-0.33007879913178328</c:v>
                </c:pt>
                <c:pt idx="1374">
                  <c:v>-0.21098066503190438</c:v>
                </c:pt>
                <c:pt idx="1375">
                  <c:v>-0.16926359173054095</c:v>
                </c:pt>
                <c:pt idx="1376">
                  <c:v>-0.18163574364851343</c:v>
                </c:pt>
                <c:pt idx="1377">
                  <c:v>-0.18030691925670084</c:v>
                </c:pt>
                <c:pt idx="1378">
                  <c:v>4.0691340061549397E-2</c:v>
                </c:pt>
                <c:pt idx="1379">
                  <c:v>-7.7442867101275681E-2</c:v>
                </c:pt>
                <c:pt idx="1380">
                  <c:v>-0.27053976395070833</c:v>
                </c:pt>
                <c:pt idx="1381">
                  <c:v>-0.27820064753531426</c:v>
                </c:pt>
                <c:pt idx="1382">
                  <c:v>-0.13517202311511767</c:v>
                </c:pt>
                <c:pt idx="1383">
                  <c:v>-0.14477222654765143</c:v>
                </c:pt>
                <c:pt idx="1384">
                  <c:v>-0.29212054786317765</c:v>
                </c:pt>
                <c:pt idx="1385">
                  <c:v>-0.11926070756175022</c:v>
                </c:pt>
                <c:pt idx="1386">
                  <c:v>-4.819345758670579E-2</c:v>
                </c:pt>
                <c:pt idx="1387">
                  <c:v>-0.30287549595119145</c:v>
                </c:pt>
                <c:pt idx="1388">
                  <c:v>-0.1454125485148694</c:v>
                </c:pt>
                <c:pt idx="1389">
                  <c:v>-0.2351706427087592</c:v>
                </c:pt>
                <c:pt idx="1390">
                  <c:v>-0.25819283325270703</c:v>
                </c:pt>
                <c:pt idx="1391">
                  <c:v>-0.47952536481070496</c:v>
                </c:pt>
                <c:pt idx="1392">
                  <c:v>-4.1887573871100869E-2</c:v>
                </c:pt>
                <c:pt idx="1393">
                  <c:v>-0.26875797508101584</c:v>
                </c:pt>
                <c:pt idx="1394">
                  <c:v>-0.29194517972622691</c:v>
                </c:pt>
                <c:pt idx="1395">
                  <c:v>-0.22821646096739556</c:v>
                </c:pt>
                <c:pt idx="1396">
                  <c:v>-0.16477018347706007</c:v>
                </c:pt>
                <c:pt idx="1397">
                  <c:v>-0.11207984877621158</c:v>
                </c:pt>
                <c:pt idx="1398">
                  <c:v>-0.45074337780556561</c:v>
                </c:pt>
                <c:pt idx="1399">
                  <c:v>-1.1571995696662896E-2</c:v>
                </c:pt>
                <c:pt idx="1400">
                  <c:v>-0.10691965634299549</c:v>
                </c:pt>
                <c:pt idx="1401">
                  <c:v>-0.11374438409108478</c:v>
                </c:pt>
                <c:pt idx="1402">
                  <c:v>-7.5008264463136243E-2</c:v>
                </c:pt>
                <c:pt idx="1403">
                  <c:v>-0.11034616824515098</c:v>
                </c:pt>
                <c:pt idx="1404">
                  <c:v>-0.13892125814204803</c:v>
                </c:pt>
                <c:pt idx="1405">
                  <c:v>-0.13715643241792463</c:v>
                </c:pt>
                <c:pt idx="1406">
                  <c:v>-0.16617432621416839</c:v>
                </c:pt>
                <c:pt idx="1407">
                  <c:v>4.2675972350281199E-3</c:v>
                </c:pt>
                <c:pt idx="1408">
                  <c:v>-1.743887981491099E-2</c:v>
                </c:pt>
                <c:pt idx="1409">
                  <c:v>-4.776202283863995E-2</c:v>
                </c:pt>
                <c:pt idx="1410">
                  <c:v>-0.13171854827672291</c:v>
                </c:pt>
                <c:pt idx="1411">
                  <c:v>-0.25609376454112009</c:v>
                </c:pt>
                <c:pt idx="1412">
                  <c:v>-0.19202751156917941</c:v>
                </c:pt>
                <c:pt idx="1413">
                  <c:v>-0.41811090528430839</c:v>
                </c:pt>
                <c:pt idx="1414">
                  <c:v>-1.3594321107980534E-2</c:v>
                </c:pt>
                <c:pt idx="1415">
                  <c:v>-8.1999808596883383E-2</c:v>
                </c:pt>
                <c:pt idx="1416">
                  <c:v>-0.44253202572128458</c:v>
                </c:pt>
                <c:pt idx="1417">
                  <c:v>-5.0134095711072746E-2</c:v>
                </c:pt>
                <c:pt idx="1418">
                  <c:v>-0.26980420251846482</c:v>
                </c:pt>
                <c:pt idx="1419">
                  <c:v>-0.15996975053065654</c:v>
                </c:pt>
                <c:pt idx="1420">
                  <c:v>-0.36051590673030631</c:v>
                </c:pt>
                <c:pt idx="1421">
                  <c:v>-0.24897495043487794</c:v>
                </c:pt>
                <c:pt idx="1422">
                  <c:v>-0.21779638014761815</c:v>
                </c:pt>
                <c:pt idx="1423">
                  <c:v>-0.30790050304695171</c:v>
                </c:pt>
                <c:pt idx="1424">
                  <c:v>-6.3827391421867219E-2</c:v>
                </c:pt>
                <c:pt idx="1425">
                  <c:v>-0.18008846141042056</c:v>
                </c:pt>
                <c:pt idx="1426">
                  <c:v>-0.16181694944904734</c:v>
                </c:pt>
                <c:pt idx="1427">
                  <c:v>-0.21279656088968579</c:v>
                </c:pt>
                <c:pt idx="1428">
                  <c:v>-0.16704572168676179</c:v>
                </c:pt>
                <c:pt idx="1429">
                  <c:v>-0.11164365568137669</c:v>
                </c:pt>
                <c:pt idx="1430">
                  <c:v>-9.0024006668130596E-2</c:v>
                </c:pt>
                <c:pt idx="1431">
                  <c:v>0.34547091821245601</c:v>
                </c:pt>
                <c:pt idx="1432">
                  <c:v>-5.1686109624590415E-2</c:v>
                </c:pt>
                <c:pt idx="1433">
                  <c:v>-0.29204210783555595</c:v>
                </c:pt>
                <c:pt idx="1434">
                  <c:v>-0.11022099071100655</c:v>
                </c:pt>
                <c:pt idx="1435">
                  <c:v>-1.9286976220520557E-2</c:v>
                </c:pt>
                <c:pt idx="1436">
                  <c:v>-0.10841520879946387</c:v>
                </c:pt>
                <c:pt idx="1437">
                  <c:v>-0.18917143848884876</c:v>
                </c:pt>
                <c:pt idx="1438">
                  <c:v>-0.39114296201299226</c:v>
                </c:pt>
                <c:pt idx="1439">
                  <c:v>2.1981018035845068E-2</c:v>
                </c:pt>
                <c:pt idx="1440">
                  <c:v>-0.36234774879864062</c:v>
                </c:pt>
                <c:pt idx="1441">
                  <c:v>-0.10699906315713292</c:v>
                </c:pt>
                <c:pt idx="1442">
                  <c:v>-0.52737696466917328</c:v>
                </c:pt>
                <c:pt idx="1443">
                  <c:v>-0.32713556962805512</c:v>
                </c:pt>
                <c:pt idx="1444">
                  <c:v>-0.17171296183319384</c:v>
                </c:pt>
                <c:pt idx="1445">
                  <c:v>0.13762390651183409</c:v>
                </c:pt>
                <c:pt idx="1446">
                  <c:v>-0.36923078992175107</c:v>
                </c:pt>
                <c:pt idx="1447">
                  <c:v>-0.32811440017647442</c:v>
                </c:pt>
                <c:pt idx="1448">
                  <c:v>-0.16370425571784608</c:v>
                </c:pt>
                <c:pt idx="1449">
                  <c:v>-0.11315110001317663</c:v>
                </c:pt>
                <c:pt idx="1450">
                  <c:v>-0.22974366150923942</c:v>
                </c:pt>
                <c:pt idx="1451">
                  <c:v>-0.21758394831712735</c:v>
                </c:pt>
                <c:pt idx="1452">
                  <c:v>-0.19083079081033105</c:v>
                </c:pt>
                <c:pt idx="1453">
                  <c:v>-0.16774210436435055</c:v>
                </c:pt>
                <c:pt idx="1454">
                  <c:v>-6.5829075523673453E-2</c:v>
                </c:pt>
                <c:pt idx="1455">
                  <c:v>-0.41886877203724282</c:v>
                </c:pt>
                <c:pt idx="1456">
                  <c:v>-0.13754083123927074</c:v>
                </c:pt>
                <c:pt idx="1457">
                  <c:v>-0.47963866366448826</c:v>
                </c:pt>
                <c:pt idx="1458">
                  <c:v>-7.6538663664486251E-2</c:v>
                </c:pt>
                <c:pt idx="1459">
                  <c:v>-0.35269573432493928</c:v>
                </c:pt>
                <c:pt idx="1460">
                  <c:v>-7.6132813832096247E-2</c:v>
                </c:pt>
                <c:pt idx="1461">
                  <c:v>-0.28299635004799484</c:v>
                </c:pt>
                <c:pt idx="1462">
                  <c:v>-0.19301994727819505</c:v>
                </c:pt>
                <c:pt idx="1463">
                  <c:v>-0.29838052490009659</c:v>
                </c:pt>
                <c:pt idx="1464">
                  <c:v>-0.20285810620607947</c:v>
                </c:pt>
                <c:pt idx="1465">
                  <c:v>-0.14189733563277684</c:v>
                </c:pt>
                <c:pt idx="1466">
                  <c:v>-0.1177451746514464</c:v>
                </c:pt>
                <c:pt idx="1467">
                  <c:v>-0.10588553755387409</c:v>
                </c:pt>
                <c:pt idx="1468">
                  <c:v>-0.14154269464824409</c:v>
                </c:pt>
                <c:pt idx="1469">
                  <c:v>0.19030061606567727</c:v>
                </c:pt>
                <c:pt idx="1470">
                  <c:v>-0.10470854501514282</c:v>
                </c:pt>
                <c:pt idx="1471">
                  <c:v>-0.18979905085318194</c:v>
                </c:pt>
                <c:pt idx="1472">
                  <c:v>-0.402480382560924</c:v>
                </c:pt>
                <c:pt idx="1473">
                  <c:v>4.0989742511982286E-2</c:v>
                </c:pt>
                <c:pt idx="1474">
                  <c:v>-0.16187375110008162</c:v>
                </c:pt>
                <c:pt idx="1475">
                  <c:v>-0.20095089794952514</c:v>
                </c:pt>
                <c:pt idx="1476">
                  <c:v>-0.14559743476736031</c:v>
                </c:pt>
                <c:pt idx="1477">
                  <c:v>-0.26469985759096915</c:v>
                </c:pt>
                <c:pt idx="1478">
                  <c:v>1.2207165707295076E-2</c:v>
                </c:pt>
                <c:pt idx="1479">
                  <c:v>-0.35357340731255249</c:v>
                </c:pt>
                <c:pt idx="1480">
                  <c:v>-0.21264332782683937</c:v>
                </c:pt>
                <c:pt idx="1481">
                  <c:v>-0.33000962517819943</c:v>
                </c:pt>
                <c:pt idx="1482">
                  <c:v>-0.22560584981983567</c:v>
                </c:pt>
                <c:pt idx="1483">
                  <c:v>-0.2549597072687888</c:v>
                </c:pt>
                <c:pt idx="1484">
                  <c:v>7.0413567612369832E-2</c:v>
                </c:pt>
                <c:pt idx="1485">
                  <c:v>-0.18953406527963068</c:v>
                </c:pt>
                <c:pt idx="1486">
                  <c:v>-1.4242231075684231E-2</c:v>
                </c:pt>
                <c:pt idx="1487">
                  <c:v>-0.22383654652222873</c:v>
                </c:pt>
                <c:pt idx="1488">
                  <c:v>-0.16414515341032399</c:v>
                </c:pt>
                <c:pt idx="1489">
                  <c:v>-0.22842541503605673</c:v>
                </c:pt>
                <c:pt idx="1490">
                  <c:v>-0.1916842575462141</c:v>
                </c:pt>
                <c:pt idx="1491">
                  <c:v>-7.8541687157134277E-2</c:v>
                </c:pt>
                <c:pt idx="1492">
                  <c:v>-0.22064842065771018</c:v>
                </c:pt>
                <c:pt idx="1493">
                  <c:v>-0.18566609052281535</c:v>
                </c:pt>
                <c:pt idx="1494">
                  <c:v>-0.27652100021310844</c:v>
                </c:pt>
                <c:pt idx="1495">
                  <c:v>-0.19950512636682305</c:v>
                </c:pt>
                <c:pt idx="1496">
                  <c:v>-0.20402122832773983</c:v>
                </c:pt>
                <c:pt idx="1497">
                  <c:v>-0.28367929285649751</c:v>
                </c:pt>
                <c:pt idx="1498">
                  <c:v>-0.25950857341985767</c:v>
                </c:pt>
                <c:pt idx="1499">
                  <c:v>-0.13364810455581022</c:v>
                </c:pt>
                <c:pt idx="1500">
                  <c:v>-0.12826504297193964</c:v>
                </c:pt>
                <c:pt idx="1501">
                  <c:v>-0.3552650410906466</c:v>
                </c:pt>
                <c:pt idx="1502">
                  <c:v>-0.28981229033009015</c:v>
                </c:pt>
                <c:pt idx="1503">
                  <c:v>-0.33003390448486414</c:v>
                </c:pt>
                <c:pt idx="1504">
                  <c:v>-3.5957159759547608E-3</c:v>
                </c:pt>
                <c:pt idx="1505">
                  <c:v>-0.14644831303779426</c:v>
                </c:pt>
                <c:pt idx="1506">
                  <c:v>-0.17977712908139409</c:v>
                </c:pt>
                <c:pt idx="1507">
                  <c:v>-8.1394364953517595E-2</c:v>
                </c:pt>
                <c:pt idx="1508">
                  <c:v>-0.32704878347748689</c:v>
                </c:pt>
                <c:pt idx="1509">
                  <c:v>-0.23323297223613793</c:v>
                </c:pt>
                <c:pt idx="1510">
                  <c:v>-0.24583326367228153</c:v>
                </c:pt>
                <c:pt idx="1511">
                  <c:v>-0.18723995599241761</c:v>
                </c:pt>
                <c:pt idx="1512">
                  <c:v>-0.14189217089222694</c:v>
                </c:pt>
                <c:pt idx="1513">
                  <c:v>-9.7922092991126419E-2</c:v>
                </c:pt>
                <c:pt idx="1514">
                  <c:v>-0.27653863913747756</c:v>
                </c:pt>
                <c:pt idx="1515">
                  <c:v>-0.29464753825453016</c:v>
                </c:pt>
                <c:pt idx="1516">
                  <c:v>-0.3911502623273222</c:v>
                </c:pt>
                <c:pt idx="1517">
                  <c:v>-0.18919137839012734</c:v>
                </c:pt>
                <c:pt idx="1518">
                  <c:v>-0.60825216496113654</c:v>
                </c:pt>
                <c:pt idx="1519">
                  <c:v>2.1859052900026654E-2</c:v>
                </c:pt>
                <c:pt idx="1520">
                  <c:v>3.562134625452984E-2</c:v>
                </c:pt>
                <c:pt idx="1521">
                  <c:v>-0.51252816755037145</c:v>
                </c:pt>
                <c:pt idx="1522">
                  <c:v>-0.2496794845538659</c:v>
                </c:pt>
                <c:pt idx="1523">
                  <c:v>-0.33691620752014728</c:v>
                </c:pt>
                <c:pt idx="1524">
                  <c:v>-0.36159111641766373</c:v>
                </c:pt>
                <c:pt idx="1525">
                  <c:v>-0.18921625584738422</c:v>
                </c:pt>
                <c:pt idx="1526">
                  <c:v>-0.29816610789892906</c:v>
                </c:pt>
                <c:pt idx="1527">
                  <c:v>-0.19571378223270841</c:v>
                </c:pt>
                <c:pt idx="1528">
                  <c:v>-0.25789810526958235</c:v>
                </c:pt>
                <c:pt idx="1529">
                  <c:v>-9.648997437750495E-3</c:v>
                </c:pt>
                <c:pt idx="1530">
                  <c:v>4.7823709411147775E-3</c:v>
                </c:pt>
                <c:pt idx="1531">
                  <c:v>-0.54881178273579678</c:v>
                </c:pt>
                <c:pt idx="1532">
                  <c:v>-0.40504866661463268</c:v>
                </c:pt>
                <c:pt idx="1533">
                  <c:v>-0.25590108016709223</c:v>
                </c:pt>
                <c:pt idx="1534">
                  <c:v>-0.20897054707999274</c:v>
                </c:pt>
                <c:pt idx="1535">
                  <c:v>-0.17198733796952581</c:v>
                </c:pt>
                <c:pt idx="1536">
                  <c:v>-0.39905190130251356</c:v>
                </c:pt>
                <c:pt idx="1537">
                  <c:v>-0.10795151340001752</c:v>
                </c:pt>
                <c:pt idx="1538">
                  <c:v>-0.51567605913949421</c:v>
                </c:pt>
                <c:pt idx="1539">
                  <c:v>-0.17818588290744941</c:v>
                </c:pt>
                <c:pt idx="1540">
                  <c:v>0.1113328830908813</c:v>
                </c:pt>
                <c:pt idx="1541">
                  <c:v>-0.32426711690911958</c:v>
                </c:pt>
                <c:pt idx="1542">
                  <c:v>-0.34201716901898749</c:v>
                </c:pt>
                <c:pt idx="1543">
                  <c:v>-3.8209571999409775E-2</c:v>
                </c:pt>
                <c:pt idx="1544">
                  <c:v>-0.21086008099717901</c:v>
                </c:pt>
                <c:pt idx="1545">
                  <c:v>-0.25480565115997678</c:v>
                </c:pt>
                <c:pt idx="1546">
                  <c:v>-0.15950565115997506</c:v>
                </c:pt>
                <c:pt idx="1547">
                  <c:v>-0.25070565115997567</c:v>
                </c:pt>
                <c:pt idx="1548">
                  <c:v>-0.16234387350960588</c:v>
                </c:pt>
                <c:pt idx="1549">
                  <c:v>-0.42731293678543381</c:v>
                </c:pt>
                <c:pt idx="1550">
                  <c:v>-0.5071456617014789</c:v>
                </c:pt>
                <c:pt idx="1551">
                  <c:v>-0.10843777477999339</c:v>
                </c:pt>
                <c:pt idx="1552">
                  <c:v>-0.21314710736681519</c:v>
                </c:pt>
                <c:pt idx="1553">
                  <c:v>-0.27777300548572725</c:v>
                </c:pt>
                <c:pt idx="1554">
                  <c:v>-6.2204413847176454E-2</c:v>
                </c:pt>
                <c:pt idx="1555">
                  <c:v>-0.29401943297789046</c:v>
                </c:pt>
                <c:pt idx="1556">
                  <c:v>-0.26026472104344123</c:v>
                </c:pt>
                <c:pt idx="1557">
                  <c:v>-0.2865734343493429</c:v>
                </c:pt>
                <c:pt idx="1558">
                  <c:v>-0.18248065532774405</c:v>
                </c:pt>
                <c:pt idx="1559">
                  <c:v>-0.32531703291588343</c:v>
                </c:pt>
                <c:pt idx="1560">
                  <c:v>-0.14913211830317863</c:v>
                </c:pt>
                <c:pt idx="1561">
                  <c:v>-1.6618540970789297E-2</c:v>
                </c:pt>
                <c:pt idx="1562">
                  <c:v>-0.1918688394689454</c:v>
                </c:pt>
                <c:pt idx="1563">
                  <c:v>6.3428105618406505E-2</c:v>
                </c:pt>
                <c:pt idx="1564">
                  <c:v>-0.25980687763522781</c:v>
                </c:pt>
                <c:pt idx="1565">
                  <c:v>-8.7406877635231695E-2</c:v>
                </c:pt>
                <c:pt idx="1566">
                  <c:v>-0.31676593174853451</c:v>
                </c:pt>
                <c:pt idx="1567">
                  <c:v>-3.8269341544001634E-2</c:v>
                </c:pt>
                <c:pt idx="1568">
                  <c:v>-0.12778300373744855</c:v>
                </c:pt>
                <c:pt idx="1569">
                  <c:v>-0.25642548903628182</c:v>
                </c:pt>
                <c:pt idx="1570">
                  <c:v>-0.24959655307599604</c:v>
                </c:pt>
                <c:pt idx="1571">
                  <c:v>-0.32105163805497483</c:v>
                </c:pt>
                <c:pt idx="1572">
                  <c:v>-0.19932649960288273</c:v>
                </c:pt>
                <c:pt idx="1573">
                  <c:v>-5.8569016707430421E-2</c:v>
                </c:pt>
                <c:pt idx="1574">
                  <c:v>-7.2007593695623484E-2</c:v>
                </c:pt>
                <c:pt idx="1575">
                  <c:v>-0.21944533197012817</c:v>
                </c:pt>
                <c:pt idx="1576">
                  <c:v>-0.25353788038904668</c:v>
                </c:pt>
                <c:pt idx="1577">
                  <c:v>-0.41785284074482121</c:v>
                </c:pt>
                <c:pt idx="1578">
                  <c:v>-0.22823913145219166</c:v>
                </c:pt>
                <c:pt idx="1579">
                  <c:v>-0.16297948185339806</c:v>
                </c:pt>
                <c:pt idx="1580">
                  <c:v>-0.18585359553447489</c:v>
                </c:pt>
                <c:pt idx="1581">
                  <c:v>4.8038569882905335E-2</c:v>
                </c:pt>
                <c:pt idx="1582">
                  <c:v>-0.15800951947970532</c:v>
                </c:pt>
                <c:pt idx="1583">
                  <c:v>-0.16763466852478359</c:v>
                </c:pt>
                <c:pt idx="1584">
                  <c:v>-0.17242459226975626</c:v>
                </c:pt>
                <c:pt idx="1585">
                  <c:v>-0.19682728321836862</c:v>
                </c:pt>
                <c:pt idx="1586">
                  <c:v>-0.13770934165260229</c:v>
                </c:pt>
                <c:pt idx="1587">
                  <c:v>-0.19829711310382692</c:v>
                </c:pt>
                <c:pt idx="1588">
                  <c:v>-0.31247967447266944</c:v>
                </c:pt>
                <c:pt idx="1589">
                  <c:v>-0.25860431978939147</c:v>
                </c:pt>
                <c:pt idx="1590">
                  <c:v>-0.33970517513305509</c:v>
                </c:pt>
                <c:pt idx="1591">
                  <c:v>-0.2762291936744532</c:v>
                </c:pt>
                <c:pt idx="1592">
                  <c:v>-0.63274786824174356</c:v>
                </c:pt>
                <c:pt idx="1593">
                  <c:v>-9.6296719252585206E-2</c:v>
                </c:pt>
                <c:pt idx="1594">
                  <c:v>-0.35563023892726164</c:v>
                </c:pt>
                <c:pt idx="1595">
                  <c:v>-0.43867974839000823</c:v>
                </c:pt>
                <c:pt idx="1596">
                  <c:v>-0.10548149209756019</c:v>
                </c:pt>
                <c:pt idx="1597">
                  <c:v>-0.31101943045593572</c:v>
                </c:pt>
                <c:pt idx="1598">
                  <c:v>-0.19204020910368058</c:v>
                </c:pt>
                <c:pt idx="1599">
                  <c:v>-0.18495381699819546</c:v>
                </c:pt>
                <c:pt idx="1600">
                  <c:v>-0.13767279217208994</c:v>
                </c:pt>
                <c:pt idx="1601">
                  <c:v>-0.62953839813187074</c:v>
                </c:pt>
                <c:pt idx="1602">
                  <c:v>-0.19369483300134505</c:v>
                </c:pt>
                <c:pt idx="1603">
                  <c:v>-0.18949483300134062</c:v>
                </c:pt>
                <c:pt idx="1604">
                  <c:v>-0.19017501164358919</c:v>
                </c:pt>
                <c:pt idx="1605">
                  <c:v>2.7190994759600073E-2</c:v>
                </c:pt>
                <c:pt idx="1606">
                  <c:v>-0.27974032122649106</c:v>
                </c:pt>
                <c:pt idx="1607">
                  <c:v>-0.23647514904105549</c:v>
                </c:pt>
                <c:pt idx="1608">
                  <c:v>-8.7967513223247806E-2</c:v>
                </c:pt>
                <c:pt idx="1609">
                  <c:v>-0.20768731163389731</c:v>
                </c:pt>
                <c:pt idx="1610">
                  <c:v>-3.3579740812051284E-2</c:v>
                </c:pt>
                <c:pt idx="1611">
                  <c:v>9.6370247367090656E-2</c:v>
                </c:pt>
                <c:pt idx="1612">
                  <c:v>-0.30733063125660465</c:v>
                </c:pt>
                <c:pt idx="1613">
                  <c:v>1.9628093648350387E-2</c:v>
                </c:pt>
                <c:pt idx="1614">
                  <c:v>-0.14104604292326428</c:v>
                </c:pt>
                <c:pt idx="1615">
                  <c:v>-0.35752437015014493</c:v>
                </c:pt>
                <c:pt idx="1616">
                  <c:v>-0.32014070706056685</c:v>
                </c:pt>
                <c:pt idx="1617">
                  <c:v>-0.12927904460810424</c:v>
                </c:pt>
                <c:pt idx="1618">
                  <c:v>-0.26458800898727475</c:v>
                </c:pt>
                <c:pt idx="1619">
                  <c:v>-0.27208526659590859</c:v>
                </c:pt>
                <c:pt idx="1620">
                  <c:v>-0.23429753657386954</c:v>
                </c:pt>
                <c:pt idx="1621">
                  <c:v>-0.24018756799227248</c:v>
                </c:pt>
                <c:pt idx="1622">
                  <c:v>-0.27087241295139108</c:v>
                </c:pt>
                <c:pt idx="1623">
                  <c:v>-0.14197241295138952</c:v>
                </c:pt>
                <c:pt idx="1624">
                  <c:v>-0.10090187815732321</c:v>
                </c:pt>
                <c:pt idx="1625">
                  <c:v>-9.9169867345523244E-2</c:v>
                </c:pt>
                <c:pt idx="1626">
                  <c:v>-0.2998154753687885</c:v>
                </c:pt>
                <c:pt idx="1627">
                  <c:v>-0.12178887933099247</c:v>
                </c:pt>
                <c:pt idx="1628">
                  <c:v>-0.32521642597091471</c:v>
                </c:pt>
                <c:pt idx="1629">
                  <c:v>-0.17811642597091293</c:v>
                </c:pt>
                <c:pt idx="1630">
                  <c:v>-0.27849669000072197</c:v>
                </c:pt>
                <c:pt idx="1631">
                  <c:v>-0.41018079632078042</c:v>
                </c:pt>
                <c:pt idx="1632">
                  <c:v>-0.12374127108079591</c:v>
                </c:pt>
                <c:pt idx="1633">
                  <c:v>-0.31757806134839228</c:v>
                </c:pt>
                <c:pt idx="1634">
                  <c:v>-0.12806988419086451</c:v>
                </c:pt>
                <c:pt idx="1635">
                  <c:v>-0.24553831513904356</c:v>
                </c:pt>
                <c:pt idx="1636">
                  <c:v>-0.23229399982335508</c:v>
                </c:pt>
                <c:pt idx="1637">
                  <c:v>-0.30903636876315232</c:v>
                </c:pt>
                <c:pt idx="1638">
                  <c:v>-0.31538310962317695</c:v>
                </c:pt>
                <c:pt idx="1639">
                  <c:v>-0.40715849871206444</c:v>
                </c:pt>
                <c:pt idx="1640">
                  <c:v>-0.15118722658266393</c:v>
                </c:pt>
                <c:pt idx="1641">
                  <c:v>-0.35407354600719287</c:v>
                </c:pt>
                <c:pt idx="1642">
                  <c:v>-0.11954852715304298</c:v>
                </c:pt>
                <c:pt idx="1643">
                  <c:v>-8.9456571226300241E-2</c:v>
                </c:pt>
                <c:pt idx="1644">
                  <c:v>-0.16508746801386565</c:v>
                </c:pt>
                <c:pt idx="1645">
                  <c:v>-0.17929591397264488</c:v>
                </c:pt>
                <c:pt idx="1646">
                  <c:v>-0.35763918712763854</c:v>
                </c:pt>
                <c:pt idx="1647">
                  <c:v>0.11298262759652999</c:v>
                </c:pt>
                <c:pt idx="1648">
                  <c:v>-0.28867425709193384</c:v>
                </c:pt>
                <c:pt idx="1649">
                  <c:v>-0.21425463229885366</c:v>
                </c:pt>
                <c:pt idx="1650">
                  <c:v>-0.40126326856174188</c:v>
                </c:pt>
                <c:pt idx="1651">
                  <c:v>-0.4541464209085575</c:v>
                </c:pt>
                <c:pt idx="1652">
                  <c:v>-0.21721896986893086</c:v>
                </c:pt>
                <c:pt idx="1653">
                  <c:v>-0.49831085673107367</c:v>
                </c:pt>
                <c:pt idx="1654">
                  <c:v>-0.181603199507407</c:v>
                </c:pt>
                <c:pt idx="1655">
                  <c:v>-0.36798383501933074</c:v>
                </c:pt>
                <c:pt idx="1656">
                  <c:v>-0.25916948997952716</c:v>
                </c:pt>
                <c:pt idx="1657">
                  <c:v>-0.30678638159930927</c:v>
                </c:pt>
                <c:pt idx="1658">
                  <c:v>-0.21482209515807682</c:v>
                </c:pt>
                <c:pt idx="1659">
                  <c:v>-3.2786379692275602E-2</c:v>
                </c:pt>
                <c:pt idx="1660">
                  <c:v>-9.3163334302474254E-2</c:v>
                </c:pt>
                <c:pt idx="1661">
                  <c:v>0.10202531663824743</c:v>
                </c:pt>
                <c:pt idx="1662">
                  <c:v>-0.1691673685885462</c:v>
                </c:pt>
                <c:pt idx="1663">
                  <c:v>-0.24758021993871182</c:v>
                </c:pt>
                <c:pt idx="1664">
                  <c:v>-0.12055822606922817</c:v>
                </c:pt>
                <c:pt idx="1665">
                  <c:v>-0.45906920459163558</c:v>
                </c:pt>
                <c:pt idx="1666">
                  <c:v>-0.22412968849914705</c:v>
                </c:pt>
                <c:pt idx="1667">
                  <c:v>-0.14799892983216267</c:v>
                </c:pt>
                <c:pt idx="1668">
                  <c:v>-0.33290594635653292</c:v>
                </c:pt>
                <c:pt idx="1669">
                  <c:v>-0.65440431362671347</c:v>
                </c:pt>
                <c:pt idx="1670">
                  <c:v>-0.12990216213876948</c:v>
                </c:pt>
                <c:pt idx="1671">
                  <c:v>-0.33744642905968902</c:v>
                </c:pt>
                <c:pt idx="1672">
                  <c:v>-0.49624642905968841</c:v>
                </c:pt>
                <c:pt idx="1673">
                  <c:v>-0.12781781549202265</c:v>
                </c:pt>
                <c:pt idx="1674">
                  <c:v>-0.45299175209940756</c:v>
                </c:pt>
                <c:pt idx="1675">
                  <c:v>1.7699862448985471E-2</c:v>
                </c:pt>
                <c:pt idx="1676">
                  <c:v>-7.8422867225839354E-2</c:v>
                </c:pt>
                <c:pt idx="1677">
                  <c:v>5.9958634530623556E-2</c:v>
                </c:pt>
                <c:pt idx="1678">
                  <c:v>-0.24776040287913048</c:v>
                </c:pt>
                <c:pt idx="1679">
                  <c:v>0.29975106233649029</c:v>
                </c:pt>
                <c:pt idx="1680">
                  <c:v>0.13402910663937462</c:v>
                </c:pt>
                <c:pt idx="1681">
                  <c:v>-2.7791452740594025E-2</c:v>
                </c:pt>
                <c:pt idx="1682">
                  <c:v>-0.40082608585075263</c:v>
                </c:pt>
                <c:pt idx="1683">
                  <c:v>0.17541355249350943</c:v>
                </c:pt>
                <c:pt idx="1684">
                  <c:v>1.306126558581866E-3</c:v>
                </c:pt>
                <c:pt idx="1685">
                  <c:v>-0.15244165616560679</c:v>
                </c:pt>
                <c:pt idx="1686">
                  <c:v>0.14254165259080764</c:v>
                </c:pt>
                <c:pt idx="1687">
                  <c:v>-0.10486747079161773</c:v>
                </c:pt>
                <c:pt idx="1688">
                  <c:v>-4.929454299646352E-2</c:v>
                </c:pt>
                <c:pt idx="1689">
                  <c:v>-0.19353504134591049</c:v>
                </c:pt>
                <c:pt idx="1690">
                  <c:v>-0.41897964055277725</c:v>
                </c:pt>
                <c:pt idx="1691">
                  <c:v>-0.16809598348105226</c:v>
                </c:pt>
                <c:pt idx="1692">
                  <c:v>-0.25107551616171975</c:v>
                </c:pt>
                <c:pt idx="1693">
                  <c:v>-0.63571368092881642</c:v>
                </c:pt>
                <c:pt idx="1694">
                  <c:v>-0.23181537465929836</c:v>
                </c:pt>
                <c:pt idx="1695">
                  <c:v>-3.9552638076834512E-2</c:v>
                </c:pt>
                <c:pt idx="1696">
                  <c:v>-0.28430828579750766</c:v>
                </c:pt>
                <c:pt idx="1697">
                  <c:v>-0.28935750904122415</c:v>
                </c:pt>
                <c:pt idx="1698">
                  <c:v>-0.24744650820507985</c:v>
                </c:pt>
                <c:pt idx="1699">
                  <c:v>-0.4685752718656957</c:v>
                </c:pt>
                <c:pt idx="1700">
                  <c:v>-0.15314654272570749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BB-452F-97AE-2FE788B51A0E}"/>
            </c:ext>
          </c:extLst>
        </c:ser>
        <c:ser>
          <c:idx val="0"/>
          <c:order val="1"/>
          <c:tx>
            <c:strRef>
              <c:f>'SNe Ia Data'!$J$5</c:f>
              <c:strCache>
                <c:ptCount val="1"/>
                <c:pt idx="0">
                  <c:v>QES Error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'SNe Ia Data'!$C$6:$C$1706</c:f>
              <c:numCache>
                <c:formatCode>0.00</c:formatCode>
                <c:ptCount val="1701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</c:numCache>
            </c:numRef>
          </c:xVal>
          <c:yVal>
            <c:numRef>
              <c:f>'SNe Ia Data'!$J$6:$J$1706</c:f>
              <c:numCache>
                <c:formatCode>0.00</c:formatCode>
                <c:ptCount val="1701"/>
                <c:pt idx="0">
                  <c:v>0.41477456675895041</c:v>
                </c:pt>
                <c:pt idx="1">
                  <c:v>0.47197456675895211</c:v>
                </c:pt>
                <c:pt idx="2">
                  <c:v>0.52852312220729658</c:v>
                </c:pt>
                <c:pt idx="3">
                  <c:v>0.55012312220729953</c:v>
                </c:pt>
                <c:pt idx="4">
                  <c:v>0.2433020776230812</c:v>
                </c:pt>
                <c:pt idx="5">
                  <c:v>0.13506717530318468</c:v>
                </c:pt>
                <c:pt idx="6">
                  <c:v>-0.29312774960358823</c:v>
                </c:pt>
                <c:pt idx="7">
                  <c:v>-0.20072774960358686</c:v>
                </c:pt>
                <c:pt idx="8">
                  <c:v>-0.35222774960358905</c:v>
                </c:pt>
                <c:pt idx="9">
                  <c:v>-0.24282774960358822</c:v>
                </c:pt>
                <c:pt idx="10">
                  <c:v>0.73446944474126141</c:v>
                </c:pt>
                <c:pt idx="11">
                  <c:v>0.92459064472792463</c:v>
                </c:pt>
                <c:pt idx="12">
                  <c:v>0.62799064472792665</c:v>
                </c:pt>
                <c:pt idx="13">
                  <c:v>0.766737537165465</c:v>
                </c:pt>
                <c:pt idx="14">
                  <c:v>-7.6716269797696413E-2</c:v>
                </c:pt>
                <c:pt idx="15">
                  <c:v>0.19011956123791407</c:v>
                </c:pt>
                <c:pt idx="16">
                  <c:v>0.17471956123791443</c:v>
                </c:pt>
                <c:pt idx="17">
                  <c:v>0.16610313891276718</c:v>
                </c:pt>
                <c:pt idx="18">
                  <c:v>0.22820313891276811</c:v>
                </c:pt>
                <c:pt idx="19">
                  <c:v>0.43780121344801515</c:v>
                </c:pt>
                <c:pt idx="20">
                  <c:v>0.53990121344801523</c:v>
                </c:pt>
                <c:pt idx="21">
                  <c:v>-0.32365248471232277</c:v>
                </c:pt>
                <c:pt idx="22">
                  <c:v>-0.44266372649758878</c:v>
                </c:pt>
                <c:pt idx="23">
                  <c:v>7.6736273502412189E-2</c:v>
                </c:pt>
                <c:pt idx="24">
                  <c:v>-0.35236372649758607</c:v>
                </c:pt>
                <c:pt idx="25">
                  <c:v>-0.23576372649758781</c:v>
                </c:pt>
                <c:pt idx="26">
                  <c:v>0.18773627350241284</c:v>
                </c:pt>
                <c:pt idx="27">
                  <c:v>-0.15088107644784543</c:v>
                </c:pt>
                <c:pt idx="28">
                  <c:v>-5.9181076447842429E-2</c:v>
                </c:pt>
                <c:pt idx="29">
                  <c:v>-0.15933206038290493</c:v>
                </c:pt>
                <c:pt idx="30">
                  <c:v>-0.1224311693311293</c:v>
                </c:pt>
                <c:pt idx="31">
                  <c:v>-2.4639527365053482E-2</c:v>
                </c:pt>
                <c:pt idx="32">
                  <c:v>-3.7839527365054693E-2</c:v>
                </c:pt>
                <c:pt idx="33">
                  <c:v>-0.2602565552966567</c:v>
                </c:pt>
                <c:pt idx="34">
                  <c:v>-0.31095655529665578</c:v>
                </c:pt>
                <c:pt idx="35">
                  <c:v>-0.26003873948853951</c:v>
                </c:pt>
                <c:pt idx="36">
                  <c:v>0.17815437403558576</c:v>
                </c:pt>
                <c:pt idx="37">
                  <c:v>0.44968942307510673</c:v>
                </c:pt>
                <c:pt idx="38">
                  <c:v>-0.11489210767213009</c:v>
                </c:pt>
                <c:pt idx="39">
                  <c:v>1.1307892327870661E-2</c:v>
                </c:pt>
                <c:pt idx="40">
                  <c:v>-0.14509210767213077</c:v>
                </c:pt>
                <c:pt idx="41">
                  <c:v>-1.1974638365278629</c:v>
                </c:pt>
                <c:pt idx="42">
                  <c:v>-0.91966383652786377</c:v>
                </c:pt>
                <c:pt idx="43">
                  <c:v>-7.0257175731065047E-2</c:v>
                </c:pt>
                <c:pt idx="44">
                  <c:v>-0.13465717573106417</c:v>
                </c:pt>
                <c:pt idx="45">
                  <c:v>-3.7057175731064262E-2</c:v>
                </c:pt>
                <c:pt idx="46">
                  <c:v>-0.10325717573105919</c:v>
                </c:pt>
                <c:pt idx="47">
                  <c:v>-7.8913615830018102E-2</c:v>
                </c:pt>
                <c:pt idx="48">
                  <c:v>-7.0013615830021081E-2</c:v>
                </c:pt>
                <c:pt idx="49">
                  <c:v>-0.13401361583002114</c:v>
                </c:pt>
                <c:pt idx="50">
                  <c:v>0.67553157978841227</c:v>
                </c:pt>
                <c:pt idx="51">
                  <c:v>0.2319998212769292</c:v>
                </c:pt>
                <c:pt idx="52">
                  <c:v>0.24512052891795122</c:v>
                </c:pt>
                <c:pt idx="53">
                  <c:v>0.2181205289179502</c:v>
                </c:pt>
                <c:pt idx="54">
                  <c:v>-0.53999543962040875</c:v>
                </c:pt>
                <c:pt idx="55">
                  <c:v>-1.0602017744434846</c:v>
                </c:pt>
                <c:pt idx="56">
                  <c:v>6.1151471753156272E-2</c:v>
                </c:pt>
                <c:pt idx="57">
                  <c:v>-0.33453893194785778</c:v>
                </c:pt>
                <c:pt idx="58">
                  <c:v>-0.11595954371566819</c:v>
                </c:pt>
                <c:pt idx="59">
                  <c:v>-0.13815954371566619</c:v>
                </c:pt>
                <c:pt idx="60">
                  <c:v>-0.10625954371566593</c:v>
                </c:pt>
                <c:pt idx="61">
                  <c:v>8.1692125908084279E-2</c:v>
                </c:pt>
                <c:pt idx="62">
                  <c:v>-9.5462539629281196E-2</c:v>
                </c:pt>
                <c:pt idx="63">
                  <c:v>-8.2062539629276898E-2</c:v>
                </c:pt>
                <c:pt idx="64">
                  <c:v>-9.2662539629280616E-2</c:v>
                </c:pt>
                <c:pt idx="65">
                  <c:v>8.8074403585380878E-5</c:v>
                </c:pt>
                <c:pt idx="66">
                  <c:v>2.1988074403580526E-2</c:v>
                </c:pt>
                <c:pt idx="67">
                  <c:v>0.26882882528619945</c:v>
                </c:pt>
                <c:pt idx="68">
                  <c:v>0.21682882528619984</c:v>
                </c:pt>
                <c:pt idx="69">
                  <c:v>0.24302882528620273</c:v>
                </c:pt>
                <c:pt idx="70">
                  <c:v>-0.20300669214643818</c:v>
                </c:pt>
                <c:pt idx="71">
                  <c:v>-0.23440669214644316</c:v>
                </c:pt>
                <c:pt idx="72">
                  <c:v>-1.9418988945503202E-2</c:v>
                </c:pt>
                <c:pt idx="73">
                  <c:v>3.6908062486062931E-3</c:v>
                </c:pt>
                <c:pt idx="74">
                  <c:v>-9.7609193751395651E-2</c:v>
                </c:pt>
                <c:pt idx="75">
                  <c:v>-3.5091937513911375E-3</c:v>
                </c:pt>
                <c:pt idx="76">
                  <c:v>-0.34428593896709714</c:v>
                </c:pt>
                <c:pt idx="77">
                  <c:v>2.8014061032905602E-2</c:v>
                </c:pt>
                <c:pt idx="78">
                  <c:v>-4.4685938967099048E-2</c:v>
                </c:pt>
                <c:pt idx="79">
                  <c:v>-0.27522962937353412</c:v>
                </c:pt>
                <c:pt idx="80">
                  <c:v>-0.23939659055049134</c:v>
                </c:pt>
                <c:pt idx="81">
                  <c:v>0.48242196672038062</c:v>
                </c:pt>
                <c:pt idx="82">
                  <c:v>-0.25506464144226726</c:v>
                </c:pt>
                <c:pt idx="83">
                  <c:v>-8.3864641442268351E-2</c:v>
                </c:pt>
                <c:pt idx="84">
                  <c:v>-0.12705737638161452</c:v>
                </c:pt>
                <c:pt idx="85">
                  <c:v>3.2142623618383936E-2</c:v>
                </c:pt>
                <c:pt idx="86">
                  <c:v>-7.2252351022925154E-2</c:v>
                </c:pt>
                <c:pt idx="87">
                  <c:v>-0.11280687409181667</c:v>
                </c:pt>
                <c:pt idx="88">
                  <c:v>-0.46576653215007724</c:v>
                </c:pt>
                <c:pt idx="89">
                  <c:v>-0.4456665321500779</c:v>
                </c:pt>
                <c:pt idx="90">
                  <c:v>-0.50516653215007778</c:v>
                </c:pt>
                <c:pt idx="91">
                  <c:v>-0.42289198410429663</c:v>
                </c:pt>
                <c:pt idx="92">
                  <c:v>-2.8530403853949338E-2</c:v>
                </c:pt>
                <c:pt idx="93">
                  <c:v>-0.14721427770442119</c:v>
                </c:pt>
                <c:pt idx="94">
                  <c:v>-0.19641427770442021</c:v>
                </c:pt>
                <c:pt idx="95">
                  <c:v>-0.10008543998318231</c:v>
                </c:pt>
                <c:pt idx="96">
                  <c:v>-9.4185439983178298E-2</c:v>
                </c:pt>
                <c:pt idx="97">
                  <c:v>-7.5585439983179015E-2</c:v>
                </c:pt>
                <c:pt idx="98">
                  <c:v>-0.67964190594047835</c:v>
                </c:pt>
                <c:pt idx="99">
                  <c:v>-1.8929124248451501E-2</c:v>
                </c:pt>
                <c:pt idx="100">
                  <c:v>0.15467087575154892</c:v>
                </c:pt>
                <c:pt idx="101">
                  <c:v>0.17207087575154389</c:v>
                </c:pt>
                <c:pt idx="102">
                  <c:v>0.18807087575154213</c:v>
                </c:pt>
                <c:pt idx="103">
                  <c:v>-0.16467905001024974</c:v>
                </c:pt>
                <c:pt idx="104">
                  <c:v>-0.20027905001025204</c:v>
                </c:pt>
                <c:pt idx="105">
                  <c:v>-0.28320131579701524</c:v>
                </c:pt>
                <c:pt idx="106">
                  <c:v>-0.16960131579701709</c:v>
                </c:pt>
                <c:pt idx="107">
                  <c:v>0.3290491834057292</c:v>
                </c:pt>
                <c:pt idx="108">
                  <c:v>-0.50713335800603687</c:v>
                </c:pt>
                <c:pt idx="109">
                  <c:v>-0.40703335800603213</c:v>
                </c:pt>
                <c:pt idx="110">
                  <c:v>-0.25133335800603618</c:v>
                </c:pt>
                <c:pt idx="111">
                  <c:v>-0.41681911416523576</c:v>
                </c:pt>
                <c:pt idx="112">
                  <c:v>-0.28016603279597518</c:v>
                </c:pt>
                <c:pt idx="113">
                  <c:v>-0.23096603279597616</c:v>
                </c:pt>
                <c:pt idx="114">
                  <c:v>0.12020569128727487</c:v>
                </c:pt>
                <c:pt idx="115">
                  <c:v>7.7056912872706107E-3</c:v>
                </c:pt>
                <c:pt idx="116">
                  <c:v>5.6955537696786962E-2</c:v>
                </c:pt>
                <c:pt idx="117">
                  <c:v>-0.12776715522840476</c:v>
                </c:pt>
                <c:pt idx="118">
                  <c:v>-0.1686524328275425</c:v>
                </c:pt>
                <c:pt idx="119">
                  <c:v>8.9791444439569545E-2</c:v>
                </c:pt>
                <c:pt idx="120">
                  <c:v>2.2914444395709666E-3</c:v>
                </c:pt>
                <c:pt idx="121">
                  <c:v>-0.20725847462791336</c:v>
                </c:pt>
                <c:pt idx="122">
                  <c:v>-0.25923119400651018</c:v>
                </c:pt>
                <c:pt idx="123">
                  <c:v>-0.1466311940065097</c:v>
                </c:pt>
                <c:pt idx="124">
                  <c:v>0.20924165663253547</c:v>
                </c:pt>
                <c:pt idx="125">
                  <c:v>0.33647623869087795</c:v>
                </c:pt>
                <c:pt idx="126">
                  <c:v>0.23967623869087618</c:v>
                </c:pt>
                <c:pt idx="127">
                  <c:v>0.42185248723170332</c:v>
                </c:pt>
                <c:pt idx="128">
                  <c:v>2.0752487231703753E-2</c:v>
                </c:pt>
                <c:pt idx="129">
                  <c:v>8.1852487231707016E-2</c:v>
                </c:pt>
                <c:pt idx="130">
                  <c:v>0.10715459619394352</c:v>
                </c:pt>
                <c:pt idx="131">
                  <c:v>-5.3101752761925525E-2</c:v>
                </c:pt>
                <c:pt idx="132">
                  <c:v>0.29514181737332734</c:v>
                </c:pt>
                <c:pt idx="133">
                  <c:v>0.1065720342067209</c:v>
                </c:pt>
                <c:pt idx="134">
                  <c:v>0.12141721894813884</c:v>
                </c:pt>
                <c:pt idx="135">
                  <c:v>0.18680383140438295</c:v>
                </c:pt>
                <c:pt idx="136">
                  <c:v>4.5262960677646902E-2</c:v>
                </c:pt>
                <c:pt idx="137">
                  <c:v>6.1862960677650847E-2</c:v>
                </c:pt>
                <c:pt idx="138">
                  <c:v>-7.7073139686874015E-2</c:v>
                </c:pt>
                <c:pt idx="139">
                  <c:v>-0.14667313968687523</c:v>
                </c:pt>
                <c:pt idx="140">
                  <c:v>5.0289714241039007E-2</c:v>
                </c:pt>
                <c:pt idx="141">
                  <c:v>-6.9233452494309233E-2</c:v>
                </c:pt>
                <c:pt idx="142">
                  <c:v>-0.20293345249430672</c:v>
                </c:pt>
                <c:pt idx="143">
                  <c:v>-4.0352475170308821E-3</c:v>
                </c:pt>
                <c:pt idx="144">
                  <c:v>2.1164752482967231E-2</c:v>
                </c:pt>
                <c:pt idx="145">
                  <c:v>-0.16601177419097723</c:v>
                </c:pt>
                <c:pt idx="146">
                  <c:v>-0.17391177419097659</c:v>
                </c:pt>
                <c:pt idx="147">
                  <c:v>-0.23457817278065818</c:v>
                </c:pt>
                <c:pt idx="148">
                  <c:v>-0.28287817278066285</c:v>
                </c:pt>
                <c:pt idx="149">
                  <c:v>0.19207321451374071</c:v>
                </c:pt>
                <c:pt idx="150">
                  <c:v>0.20847321451373801</c:v>
                </c:pt>
                <c:pt idx="151">
                  <c:v>0.14857321451373906</c:v>
                </c:pt>
                <c:pt idx="152">
                  <c:v>-6.009293066689736E-2</c:v>
                </c:pt>
                <c:pt idx="153">
                  <c:v>-8.8792930666890868E-2</c:v>
                </c:pt>
                <c:pt idx="154">
                  <c:v>-8.5092930666895938E-2</c:v>
                </c:pt>
                <c:pt idx="155">
                  <c:v>-9.378224622311393E-2</c:v>
                </c:pt>
                <c:pt idx="156">
                  <c:v>-0.20041258833082765</c:v>
                </c:pt>
                <c:pt idx="157">
                  <c:v>-0.18086503769869466</c:v>
                </c:pt>
                <c:pt idx="158">
                  <c:v>-7.3939570632354901E-2</c:v>
                </c:pt>
                <c:pt idx="159">
                  <c:v>-0.214139570632355</c:v>
                </c:pt>
                <c:pt idx="160">
                  <c:v>-9.2997337299649985E-2</c:v>
                </c:pt>
                <c:pt idx="161">
                  <c:v>-8.9250408516441837E-2</c:v>
                </c:pt>
                <c:pt idx="162">
                  <c:v>5.7581935206719947E-2</c:v>
                </c:pt>
                <c:pt idx="163">
                  <c:v>6.3781935206719709E-2</c:v>
                </c:pt>
                <c:pt idx="164">
                  <c:v>0.37548193520671447</c:v>
                </c:pt>
                <c:pt idx="165">
                  <c:v>0.21698193520671794</c:v>
                </c:pt>
                <c:pt idx="166">
                  <c:v>0.29088193520671979</c:v>
                </c:pt>
                <c:pt idx="167">
                  <c:v>-5.9375732040919615E-2</c:v>
                </c:pt>
                <c:pt idx="168">
                  <c:v>0.19948321972448468</c:v>
                </c:pt>
                <c:pt idx="169">
                  <c:v>-0.22513671532644253</c:v>
                </c:pt>
                <c:pt idx="170">
                  <c:v>-0.10564729163070297</c:v>
                </c:pt>
                <c:pt idx="171">
                  <c:v>-6.5941122649896045E-2</c:v>
                </c:pt>
                <c:pt idx="172">
                  <c:v>-0.23743651334718407</c:v>
                </c:pt>
                <c:pt idx="173">
                  <c:v>-0.27383651334718451</c:v>
                </c:pt>
                <c:pt idx="174">
                  <c:v>-0.10710794308253924</c:v>
                </c:pt>
                <c:pt idx="175">
                  <c:v>-0.21674953426359878</c:v>
                </c:pt>
                <c:pt idx="176">
                  <c:v>-1.3007437853850945E-2</c:v>
                </c:pt>
                <c:pt idx="177">
                  <c:v>0.154532997844818</c:v>
                </c:pt>
                <c:pt idx="178">
                  <c:v>-0.18473254355569679</c:v>
                </c:pt>
                <c:pt idx="179">
                  <c:v>-7.1905376620243544E-2</c:v>
                </c:pt>
                <c:pt idx="180">
                  <c:v>-0.11980537662024204</c:v>
                </c:pt>
                <c:pt idx="181">
                  <c:v>-0.18143023541674097</c:v>
                </c:pt>
                <c:pt idx="182">
                  <c:v>0.10440160103957652</c:v>
                </c:pt>
                <c:pt idx="183">
                  <c:v>-0.31292243097585271</c:v>
                </c:pt>
                <c:pt idx="184">
                  <c:v>-5.5853091756183915E-2</c:v>
                </c:pt>
                <c:pt idx="185">
                  <c:v>0.23482451466755094</c:v>
                </c:pt>
                <c:pt idx="186">
                  <c:v>-3.4793857670564421E-2</c:v>
                </c:pt>
                <c:pt idx="187">
                  <c:v>-8.0343506114722629E-2</c:v>
                </c:pt>
                <c:pt idx="188">
                  <c:v>0.15551502356656499</c:v>
                </c:pt>
                <c:pt idx="189">
                  <c:v>0.13900301201396559</c:v>
                </c:pt>
                <c:pt idx="190">
                  <c:v>9.2103012013964758E-2</c:v>
                </c:pt>
                <c:pt idx="191">
                  <c:v>-0.1196969879860319</c:v>
                </c:pt>
                <c:pt idx="192">
                  <c:v>-0.23389698798603575</c:v>
                </c:pt>
                <c:pt idx="193">
                  <c:v>-0.33875582205635624</c:v>
                </c:pt>
                <c:pt idx="194">
                  <c:v>-0.32175582205635322</c:v>
                </c:pt>
                <c:pt idx="195">
                  <c:v>3.7229053446878879E-2</c:v>
                </c:pt>
                <c:pt idx="196">
                  <c:v>-5.7709465531203819E-3</c:v>
                </c:pt>
                <c:pt idx="197">
                  <c:v>0.19153066984723921</c:v>
                </c:pt>
                <c:pt idx="198">
                  <c:v>1.0204645307851479E-2</c:v>
                </c:pt>
                <c:pt idx="199">
                  <c:v>-0.15967049364717667</c:v>
                </c:pt>
                <c:pt idx="200">
                  <c:v>-8.8570493647182502E-2</c:v>
                </c:pt>
                <c:pt idx="201">
                  <c:v>-0.16982666329717944</c:v>
                </c:pt>
                <c:pt idx="202">
                  <c:v>-0.26202666329718483</c:v>
                </c:pt>
                <c:pt idx="203">
                  <c:v>0.22088442811664777</c:v>
                </c:pt>
                <c:pt idx="204">
                  <c:v>-0.14339403209386603</c:v>
                </c:pt>
                <c:pt idx="205">
                  <c:v>-8.5483698285671039E-3</c:v>
                </c:pt>
                <c:pt idx="206">
                  <c:v>-4.2548369828566024E-2</c:v>
                </c:pt>
                <c:pt idx="207">
                  <c:v>-0.14194836982856884</c:v>
                </c:pt>
                <c:pt idx="208">
                  <c:v>-8.6468187514689987E-2</c:v>
                </c:pt>
                <c:pt idx="209">
                  <c:v>0.15512994391323076</c:v>
                </c:pt>
                <c:pt idx="210">
                  <c:v>-0.25867005608677118</c:v>
                </c:pt>
                <c:pt idx="211">
                  <c:v>-0.10306387580244092</c:v>
                </c:pt>
                <c:pt idx="212">
                  <c:v>-0.29258534836127836</c:v>
                </c:pt>
                <c:pt idx="213">
                  <c:v>7.5191353134940186E-3</c:v>
                </c:pt>
                <c:pt idx="214">
                  <c:v>6.3756881075747174E-2</c:v>
                </c:pt>
                <c:pt idx="215">
                  <c:v>-0.38510333716720879</c:v>
                </c:pt>
                <c:pt idx="216">
                  <c:v>-0.12485499936509825</c:v>
                </c:pt>
                <c:pt idx="217">
                  <c:v>0.16693246969158793</c:v>
                </c:pt>
                <c:pt idx="218">
                  <c:v>0.23613246969159007</c:v>
                </c:pt>
                <c:pt idx="219">
                  <c:v>-0.33066753030841056</c:v>
                </c:pt>
                <c:pt idx="220">
                  <c:v>-0.46735580074345506</c:v>
                </c:pt>
                <c:pt idx="221">
                  <c:v>-0.41085580074345529</c:v>
                </c:pt>
                <c:pt idx="222">
                  <c:v>0.17845475420701007</c:v>
                </c:pt>
                <c:pt idx="223">
                  <c:v>2.2204598132056219E-2</c:v>
                </c:pt>
                <c:pt idx="224">
                  <c:v>-0.24448445280049924</c:v>
                </c:pt>
                <c:pt idx="225">
                  <c:v>-0.13040298857188048</c:v>
                </c:pt>
                <c:pt idx="226">
                  <c:v>-0.32233446259898813</c:v>
                </c:pt>
                <c:pt idx="227">
                  <c:v>-0.144034462598988</c:v>
                </c:pt>
                <c:pt idx="228">
                  <c:v>0.26151793450357985</c:v>
                </c:pt>
                <c:pt idx="229">
                  <c:v>-0.21597616639223105</c:v>
                </c:pt>
                <c:pt idx="230">
                  <c:v>-0.20787616639223216</c:v>
                </c:pt>
                <c:pt idx="231">
                  <c:v>3.7529792796519246E-2</c:v>
                </c:pt>
                <c:pt idx="232">
                  <c:v>0.14672979279652054</c:v>
                </c:pt>
                <c:pt idx="233">
                  <c:v>-3.633439983822484E-3</c:v>
                </c:pt>
                <c:pt idx="234">
                  <c:v>-5.841880752657147E-2</c:v>
                </c:pt>
                <c:pt idx="235">
                  <c:v>-0.10151880752657405</c:v>
                </c:pt>
                <c:pt idx="236">
                  <c:v>-0.59607012863371267</c:v>
                </c:pt>
                <c:pt idx="237">
                  <c:v>-5.8190033398432206E-2</c:v>
                </c:pt>
                <c:pt idx="238">
                  <c:v>-6.7690033398434934E-2</c:v>
                </c:pt>
                <c:pt idx="239">
                  <c:v>-0.24074890837506757</c:v>
                </c:pt>
                <c:pt idx="240">
                  <c:v>-0.19494702752207616</c:v>
                </c:pt>
                <c:pt idx="241">
                  <c:v>-8.3112151173537541E-2</c:v>
                </c:pt>
                <c:pt idx="242">
                  <c:v>-0.17311215117353385</c:v>
                </c:pt>
                <c:pt idx="243">
                  <c:v>-0.13299105753235807</c:v>
                </c:pt>
                <c:pt idx="244">
                  <c:v>-0.18509105753236099</c:v>
                </c:pt>
                <c:pt idx="245">
                  <c:v>-0.13674539593483814</c:v>
                </c:pt>
                <c:pt idx="246">
                  <c:v>-0.18278102478351599</c:v>
                </c:pt>
                <c:pt idx="247">
                  <c:v>0.1516373609040329</c:v>
                </c:pt>
                <c:pt idx="248">
                  <c:v>0.5013354088493287</c:v>
                </c:pt>
                <c:pt idx="249">
                  <c:v>-0.27736459115067191</c:v>
                </c:pt>
                <c:pt idx="250">
                  <c:v>-5.4106718661373066E-2</c:v>
                </c:pt>
                <c:pt idx="251">
                  <c:v>-2.0386648863293999E-2</c:v>
                </c:pt>
                <c:pt idx="252">
                  <c:v>6.3613351136709184E-2</c:v>
                </c:pt>
                <c:pt idx="253">
                  <c:v>9.2933131303432504E-2</c:v>
                </c:pt>
                <c:pt idx="254">
                  <c:v>4.7433131303428411E-2</c:v>
                </c:pt>
                <c:pt idx="255">
                  <c:v>8.1258554946003869E-2</c:v>
                </c:pt>
                <c:pt idx="256">
                  <c:v>1.0715358441231615E-2</c:v>
                </c:pt>
                <c:pt idx="257">
                  <c:v>-4.9284641558763553E-2</c:v>
                </c:pt>
                <c:pt idx="258">
                  <c:v>-0.14206986754692963</c:v>
                </c:pt>
                <c:pt idx="259">
                  <c:v>0.15623214976725563</c:v>
                </c:pt>
                <c:pt idx="260">
                  <c:v>0.19003214976725502</c:v>
                </c:pt>
                <c:pt idx="261">
                  <c:v>0.10723114338219375</c:v>
                </c:pt>
                <c:pt idx="262">
                  <c:v>8.9631143382199241E-2</c:v>
                </c:pt>
                <c:pt idx="263">
                  <c:v>3.562139904399686E-2</c:v>
                </c:pt>
                <c:pt idx="264">
                  <c:v>-0.30705868521341273</c:v>
                </c:pt>
                <c:pt idx="265">
                  <c:v>6.9571353626471932E-3</c:v>
                </c:pt>
                <c:pt idx="266">
                  <c:v>-0.17181475756610354</c:v>
                </c:pt>
                <c:pt idx="267">
                  <c:v>-0.19087869166093441</c:v>
                </c:pt>
                <c:pt idx="268">
                  <c:v>3.9213083390663428E-3</c:v>
                </c:pt>
                <c:pt idx="269">
                  <c:v>-0.10291865406519207</c:v>
                </c:pt>
                <c:pt idx="270">
                  <c:v>-0.2012186540651939</c:v>
                </c:pt>
                <c:pt idx="271">
                  <c:v>-0.12641865406519059</c:v>
                </c:pt>
                <c:pt idx="272">
                  <c:v>-5.4218654065188332E-2</c:v>
                </c:pt>
                <c:pt idx="273">
                  <c:v>0.29529768352146846</c:v>
                </c:pt>
                <c:pt idx="274">
                  <c:v>0.10219013568814717</c:v>
                </c:pt>
                <c:pt idx="275">
                  <c:v>-0.13940986431185109</c:v>
                </c:pt>
                <c:pt idx="276">
                  <c:v>-0.14448772290363365</c:v>
                </c:pt>
                <c:pt idx="277">
                  <c:v>-0.14978772290363196</c:v>
                </c:pt>
                <c:pt idx="278">
                  <c:v>-0.22228772290363707</c:v>
                </c:pt>
                <c:pt idx="279">
                  <c:v>-6.9864908892405708E-2</c:v>
                </c:pt>
                <c:pt idx="280">
                  <c:v>0.39587709714010799</c:v>
                </c:pt>
                <c:pt idx="281">
                  <c:v>-0.17763148675383889</c:v>
                </c:pt>
                <c:pt idx="282">
                  <c:v>-0.32110237893146376</c:v>
                </c:pt>
                <c:pt idx="283">
                  <c:v>-0.17320237893146384</c:v>
                </c:pt>
                <c:pt idx="284">
                  <c:v>-0.27811043933882473</c:v>
                </c:pt>
                <c:pt idx="285">
                  <c:v>-9.1464190573795179E-2</c:v>
                </c:pt>
                <c:pt idx="286">
                  <c:v>-0.13056419057379287</c:v>
                </c:pt>
                <c:pt idx="287">
                  <c:v>3.7923798966453148E-2</c:v>
                </c:pt>
                <c:pt idx="288">
                  <c:v>-8.4564309851955954E-2</c:v>
                </c:pt>
                <c:pt idx="289">
                  <c:v>-0.12130498648745913</c:v>
                </c:pt>
                <c:pt idx="290">
                  <c:v>-0.42599668749040376</c:v>
                </c:pt>
                <c:pt idx="291">
                  <c:v>1.8403312509597924E-2</c:v>
                </c:pt>
                <c:pt idx="292">
                  <c:v>0.31493080864223799</c:v>
                </c:pt>
                <c:pt idx="293">
                  <c:v>0.40253080864223278</c:v>
                </c:pt>
                <c:pt idx="294">
                  <c:v>-6.0393417820129969E-2</c:v>
                </c:pt>
                <c:pt idx="295">
                  <c:v>-8.2093417820132686E-2</c:v>
                </c:pt>
                <c:pt idx="296">
                  <c:v>-7.4593417820132402E-2</c:v>
                </c:pt>
                <c:pt idx="297">
                  <c:v>-5.6879800220023924E-2</c:v>
                </c:pt>
                <c:pt idx="298">
                  <c:v>-0.47586188973156851</c:v>
                </c:pt>
                <c:pt idx="299">
                  <c:v>-0.24708856502662258</c:v>
                </c:pt>
                <c:pt idx="300">
                  <c:v>-0.22762769318115517</c:v>
                </c:pt>
                <c:pt idx="301">
                  <c:v>-8.5384951566695122E-2</c:v>
                </c:pt>
                <c:pt idx="302">
                  <c:v>-0.11109161286365321</c:v>
                </c:pt>
                <c:pt idx="303">
                  <c:v>-9.5191612863651187E-2</c:v>
                </c:pt>
                <c:pt idx="304">
                  <c:v>-2.4520353340335532E-2</c:v>
                </c:pt>
                <c:pt idx="305">
                  <c:v>8.0980982384545541E-2</c:v>
                </c:pt>
                <c:pt idx="306">
                  <c:v>-0.21550560281168174</c:v>
                </c:pt>
                <c:pt idx="307">
                  <c:v>-0.14369710094556609</c:v>
                </c:pt>
                <c:pt idx="308">
                  <c:v>-8.6868119839209612E-3</c:v>
                </c:pt>
                <c:pt idx="309">
                  <c:v>0.1467721502216861</c:v>
                </c:pt>
                <c:pt idx="310">
                  <c:v>0.1083122701671968</c:v>
                </c:pt>
                <c:pt idx="311">
                  <c:v>-0.10827169093269617</c:v>
                </c:pt>
                <c:pt idx="312">
                  <c:v>-9.0771690932697879E-2</c:v>
                </c:pt>
                <c:pt idx="313">
                  <c:v>7.3748796905945824E-3</c:v>
                </c:pt>
                <c:pt idx="314">
                  <c:v>-0.14737462186205619</c:v>
                </c:pt>
                <c:pt idx="315">
                  <c:v>-4.9674621862060064E-2</c:v>
                </c:pt>
                <c:pt idx="316">
                  <c:v>-0.14063877931194924</c:v>
                </c:pt>
                <c:pt idx="317">
                  <c:v>-0.1535817578891141</c:v>
                </c:pt>
                <c:pt idx="318">
                  <c:v>-6.468175788911168E-2</c:v>
                </c:pt>
                <c:pt idx="319">
                  <c:v>-0.16696188360678121</c:v>
                </c:pt>
                <c:pt idx="320">
                  <c:v>-0.12626188360678015</c:v>
                </c:pt>
                <c:pt idx="321">
                  <c:v>0.11225842360136085</c:v>
                </c:pt>
                <c:pt idx="322">
                  <c:v>-0.21001203358053289</c:v>
                </c:pt>
                <c:pt idx="323">
                  <c:v>-0.107494315794888</c:v>
                </c:pt>
                <c:pt idx="324">
                  <c:v>-8.5866064267612785E-2</c:v>
                </c:pt>
                <c:pt idx="325">
                  <c:v>-0.27316544791218433</c:v>
                </c:pt>
                <c:pt idx="326">
                  <c:v>0.28928738994312653</c:v>
                </c:pt>
                <c:pt idx="327">
                  <c:v>-0.12081261005687338</c:v>
                </c:pt>
                <c:pt idx="328">
                  <c:v>1.7119238149604143E-2</c:v>
                </c:pt>
                <c:pt idx="329">
                  <c:v>-1.0880761850394549E-2</c:v>
                </c:pt>
                <c:pt idx="330">
                  <c:v>-1.8527924857636435E-3</c:v>
                </c:pt>
                <c:pt idx="331">
                  <c:v>-0.22406304255088116</c:v>
                </c:pt>
                <c:pt idx="332">
                  <c:v>2.6133819912466549E-2</c:v>
                </c:pt>
                <c:pt idx="333">
                  <c:v>-0.11621226257165773</c:v>
                </c:pt>
                <c:pt idx="334">
                  <c:v>-8.7147638253810555E-2</c:v>
                </c:pt>
                <c:pt idx="335">
                  <c:v>4.59713217307538E-2</c:v>
                </c:pt>
                <c:pt idx="336">
                  <c:v>-0.36558818935973392</c:v>
                </c:pt>
                <c:pt idx="337">
                  <c:v>-0.58328818935972748</c:v>
                </c:pt>
                <c:pt idx="338">
                  <c:v>-3.8626631975162695E-2</c:v>
                </c:pt>
                <c:pt idx="339">
                  <c:v>-1.5626631975166561E-2</c:v>
                </c:pt>
                <c:pt idx="340">
                  <c:v>-4.5426631975168164E-2</c:v>
                </c:pt>
                <c:pt idx="341">
                  <c:v>-0.16646410731036099</c:v>
                </c:pt>
                <c:pt idx="342">
                  <c:v>-0.16646410731036099</c:v>
                </c:pt>
                <c:pt idx="343">
                  <c:v>-0.19250118693361173</c:v>
                </c:pt>
                <c:pt idx="344">
                  <c:v>-0.19398361869262004</c:v>
                </c:pt>
                <c:pt idx="345">
                  <c:v>-3.5150293033815672E-2</c:v>
                </c:pt>
                <c:pt idx="346">
                  <c:v>2.8526348015205372E-3</c:v>
                </c:pt>
                <c:pt idx="347">
                  <c:v>-8.684736519848002E-2</c:v>
                </c:pt>
                <c:pt idx="348">
                  <c:v>-0.46624736519847687</c:v>
                </c:pt>
                <c:pt idx="349">
                  <c:v>-9.0889043373699963E-2</c:v>
                </c:pt>
                <c:pt idx="350">
                  <c:v>-0.10590055063121895</c:v>
                </c:pt>
                <c:pt idx="351">
                  <c:v>-7.1545988428383112E-2</c:v>
                </c:pt>
                <c:pt idx="352">
                  <c:v>-0.17928483860585942</c:v>
                </c:pt>
                <c:pt idx="353">
                  <c:v>-7.4284838605862547E-2</c:v>
                </c:pt>
                <c:pt idx="354">
                  <c:v>-0.16990369307460185</c:v>
                </c:pt>
                <c:pt idx="355">
                  <c:v>2.3428609389227972E-2</c:v>
                </c:pt>
                <c:pt idx="356">
                  <c:v>1.7398595364909397E-2</c:v>
                </c:pt>
                <c:pt idx="357">
                  <c:v>-0.61640140463509141</c:v>
                </c:pt>
                <c:pt idx="358">
                  <c:v>-0.21021234548332046</c:v>
                </c:pt>
                <c:pt idx="359">
                  <c:v>-0.15086145484514191</c:v>
                </c:pt>
                <c:pt idx="360">
                  <c:v>-8.9614548451422138E-3</c:v>
                </c:pt>
                <c:pt idx="361">
                  <c:v>7.7363174469120111E-2</c:v>
                </c:pt>
                <c:pt idx="362">
                  <c:v>-2.6741460317182941E-2</c:v>
                </c:pt>
                <c:pt idx="363">
                  <c:v>-0.1194531567014252</c:v>
                </c:pt>
                <c:pt idx="364">
                  <c:v>-0.15355315670142033</c:v>
                </c:pt>
                <c:pt idx="365">
                  <c:v>0.12514684329857317</c:v>
                </c:pt>
                <c:pt idx="366">
                  <c:v>-9.8159117335931967E-2</c:v>
                </c:pt>
                <c:pt idx="367">
                  <c:v>-0.11744292778003995</c:v>
                </c:pt>
                <c:pt idx="368">
                  <c:v>-5.0842927780045954E-2</c:v>
                </c:pt>
                <c:pt idx="369">
                  <c:v>-0.1761429277800417</c:v>
                </c:pt>
                <c:pt idx="370">
                  <c:v>4.9377156061446215E-2</c:v>
                </c:pt>
                <c:pt idx="371">
                  <c:v>-2.7389644539908886E-2</c:v>
                </c:pt>
                <c:pt idx="372">
                  <c:v>-8.1389644539903827E-2</c:v>
                </c:pt>
                <c:pt idx="373">
                  <c:v>-0.24368964453990571</c:v>
                </c:pt>
                <c:pt idx="374">
                  <c:v>-0.18247385395839189</c:v>
                </c:pt>
                <c:pt idx="375">
                  <c:v>-0.32827385395839315</c:v>
                </c:pt>
                <c:pt idx="376">
                  <c:v>-0.32585663211264659</c:v>
                </c:pt>
                <c:pt idx="377">
                  <c:v>-7.3021535552065586E-2</c:v>
                </c:pt>
                <c:pt idx="378">
                  <c:v>3.5433467630227256E-2</c:v>
                </c:pt>
                <c:pt idx="379">
                  <c:v>4.0155483586090668E-2</c:v>
                </c:pt>
                <c:pt idx="380">
                  <c:v>-0.33902027756191444</c:v>
                </c:pt>
                <c:pt idx="381">
                  <c:v>-0.32772027756191591</c:v>
                </c:pt>
                <c:pt idx="382">
                  <c:v>-9.6920277561913792E-2</c:v>
                </c:pt>
                <c:pt idx="383">
                  <c:v>-0.16692027756191408</c:v>
                </c:pt>
                <c:pt idx="384">
                  <c:v>-0.1500707656531759</c:v>
                </c:pt>
                <c:pt idx="385">
                  <c:v>-0.72024549314506459</c:v>
                </c:pt>
                <c:pt idx="386">
                  <c:v>-0.27034096580637623</c:v>
                </c:pt>
                <c:pt idx="387">
                  <c:v>1.6859034193622335E-2</c:v>
                </c:pt>
                <c:pt idx="388">
                  <c:v>4.5659034193619163E-2</c:v>
                </c:pt>
                <c:pt idx="389">
                  <c:v>-6.9886643574292862E-2</c:v>
                </c:pt>
                <c:pt idx="390">
                  <c:v>-6.928664357429426E-2</c:v>
                </c:pt>
                <c:pt idx="391">
                  <c:v>-0.20133095187046735</c:v>
                </c:pt>
                <c:pt idx="392">
                  <c:v>-0.24491546872683045</c:v>
                </c:pt>
                <c:pt idx="393">
                  <c:v>-0.28271546872682762</c:v>
                </c:pt>
                <c:pt idx="394">
                  <c:v>-8.6357243745212031E-3</c:v>
                </c:pt>
                <c:pt idx="395">
                  <c:v>5.6427562547867183E-4</c:v>
                </c:pt>
                <c:pt idx="396">
                  <c:v>-3.3036926032032454E-2</c:v>
                </c:pt>
                <c:pt idx="397">
                  <c:v>-0.15459677182793286</c:v>
                </c:pt>
                <c:pt idx="398">
                  <c:v>-0.47423849321498324</c:v>
                </c:pt>
                <c:pt idx="399">
                  <c:v>-0.12763551056360711</c:v>
                </c:pt>
                <c:pt idx="400">
                  <c:v>0.15142587663492435</c:v>
                </c:pt>
                <c:pt idx="401">
                  <c:v>4.1432689829740355E-2</c:v>
                </c:pt>
                <c:pt idx="402">
                  <c:v>-0.14356731017026192</c:v>
                </c:pt>
                <c:pt idx="403">
                  <c:v>-0.41666731017026137</c:v>
                </c:pt>
                <c:pt idx="404">
                  <c:v>5.9432689829741037E-2</c:v>
                </c:pt>
                <c:pt idx="405">
                  <c:v>1.0262366491538444E-2</c:v>
                </c:pt>
                <c:pt idx="406">
                  <c:v>6.7662366491539672E-2</c:v>
                </c:pt>
                <c:pt idx="407">
                  <c:v>-0.25795610129618041</c:v>
                </c:pt>
                <c:pt idx="408">
                  <c:v>-2.955776675953814E-3</c:v>
                </c:pt>
                <c:pt idx="409">
                  <c:v>-6.0210948114679752E-2</c:v>
                </c:pt>
                <c:pt idx="410">
                  <c:v>-3.9810948114677558E-2</c:v>
                </c:pt>
                <c:pt idx="411">
                  <c:v>-0.21387803559625951</c:v>
                </c:pt>
                <c:pt idx="412">
                  <c:v>-9.5620905579934856E-2</c:v>
                </c:pt>
                <c:pt idx="413">
                  <c:v>-2.5331582425309307E-2</c:v>
                </c:pt>
                <c:pt idx="414">
                  <c:v>-7.1462444763795929E-2</c:v>
                </c:pt>
                <c:pt idx="415">
                  <c:v>-9.4168136693255633E-2</c:v>
                </c:pt>
                <c:pt idx="416">
                  <c:v>-1.7768136693256054E-2</c:v>
                </c:pt>
                <c:pt idx="417">
                  <c:v>-0.24966813669325205</c:v>
                </c:pt>
                <c:pt idx="418">
                  <c:v>-0.13446813669325763</c:v>
                </c:pt>
                <c:pt idx="419">
                  <c:v>-5.2492231114086962E-2</c:v>
                </c:pt>
                <c:pt idx="420">
                  <c:v>-6.4506281126632814E-2</c:v>
                </c:pt>
                <c:pt idx="421">
                  <c:v>0.15409093037230548</c:v>
                </c:pt>
                <c:pt idx="422">
                  <c:v>-0.26212050392575037</c:v>
                </c:pt>
                <c:pt idx="423">
                  <c:v>-0.22132050392575309</c:v>
                </c:pt>
                <c:pt idx="424">
                  <c:v>-0.26342050392575089</c:v>
                </c:pt>
                <c:pt idx="425">
                  <c:v>-4.8346756090907661E-2</c:v>
                </c:pt>
                <c:pt idx="426">
                  <c:v>0.30707457357555512</c:v>
                </c:pt>
                <c:pt idx="427">
                  <c:v>-0.28969509599217247</c:v>
                </c:pt>
                <c:pt idx="428">
                  <c:v>0.24968555909423173</c:v>
                </c:pt>
                <c:pt idx="429">
                  <c:v>-6.7608576712352431E-2</c:v>
                </c:pt>
                <c:pt idx="430">
                  <c:v>-0.11385194315030844</c:v>
                </c:pt>
                <c:pt idx="431">
                  <c:v>-0.14463251822730427</c:v>
                </c:pt>
                <c:pt idx="432">
                  <c:v>7.1727395035949826E-2</c:v>
                </c:pt>
                <c:pt idx="433">
                  <c:v>0.12192739503594652</c:v>
                </c:pt>
                <c:pt idx="434">
                  <c:v>0.12362739503594611</c:v>
                </c:pt>
                <c:pt idx="435">
                  <c:v>-0.17565520224292897</c:v>
                </c:pt>
                <c:pt idx="436">
                  <c:v>-7.8684799260514637E-2</c:v>
                </c:pt>
                <c:pt idx="437">
                  <c:v>-0.10858479926051245</c:v>
                </c:pt>
                <c:pt idx="438">
                  <c:v>-0.34965112876380999</c:v>
                </c:pt>
                <c:pt idx="439">
                  <c:v>-1.7751128763812574E-2</c:v>
                </c:pt>
                <c:pt idx="440">
                  <c:v>-0.16325112876381098</c:v>
                </c:pt>
                <c:pt idx="441">
                  <c:v>-9.555112876380889E-2</c:v>
                </c:pt>
                <c:pt idx="442">
                  <c:v>-0.25825112876380985</c:v>
                </c:pt>
                <c:pt idx="443">
                  <c:v>0.13887665369896496</c:v>
                </c:pt>
                <c:pt idx="444">
                  <c:v>0.19810632629651082</c:v>
                </c:pt>
                <c:pt idx="445">
                  <c:v>-0.12274673257758906</c:v>
                </c:pt>
                <c:pt idx="446">
                  <c:v>-5.7146732577592729E-2</c:v>
                </c:pt>
                <c:pt idx="447">
                  <c:v>-0.52431676871385946</c:v>
                </c:pt>
                <c:pt idx="448">
                  <c:v>-0.20818063627131522</c:v>
                </c:pt>
                <c:pt idx="449">
                  <c:v>-1.4190613764192506E-2</c:v>
                </c:pt>
                <c:pt idx="450">
                  <c:v>-0.43932735085330421</c:v>
                </c:pt>
                <c:pt idx="451">
                  <c:v>1.1742872878436117E-2</c:v>
                </c:pt>
                <c:pt idx="452">
                  <c:v>0.18983170367813784</c:v>
                </c:pt>
                <c:pt idx="453">
                  <c:v>-0.26737844270970612</c:v>
                </c:pt>
                <c:pt idx="454">
                  <c:v>9.4412432313639272E-2</c:v>
                </c:pt>
                <c:pt idx="455">
                  <c:v>9.9926421726280523E-2</c:v>
                </c:pt>
                <c:pt idx="456">
                  <c:v>-5.027357827371759E-2</c:v>
                </c:pt>
                <c:pt idx="457">
                  <c:v>-0.25066601525760746</c:v>
                </c:pt>
                <c:pt idx="458">
                  <c:v>-0.4351088470893103</c:v>
                </c:pt>
                <c:pt idx="459">
                  <c:v>7.7397182889264116E-2</c:v>
                </c:pt>
                <c:pt idx="460">
                  <c:v>-0.16744942727034839</c:v>
                </c:pt>
                <c:pt idx="461">
                  <c:v>-6.8087760375320272E-2</c:v>
                </c:pt>
                <c:pt idx="462">
                  <c:v>-2.9323850964907194E-2</c:v>
                </c:pt>
                <c:pt idx="463">
                  <c:v>-0.26728777398100334</c:v>
                </c:pt>
                <c:pt idx="464">
                  <c:v>-5.0553757473558392E-2</c:v>
                </c:pt>
                <c:pt idx="465">
                  <c:v>-4.0453757473557062E-2</c:v>
                </c:pt>
                <c:pt idx="466">
                  <c:v>-0.12551088537794897</c:v>
                </c:pt>
                <c:pt idx="467">
                  <c:v>0.29567369263512688</c:v>
                </c:pt>
                <c:pt idx="468">
                  <c:v>-5.7558255712550022E-2</c:v>
                </c:pt>
                <c:pt idx="469">
                  <c:v>-9.3258255712548532E-2</c:v>
                </c:pt>
                <c:pt idx="470">
                  <c:v>-0.10095825571254835</c:v>
                </c:pt>
                <c:pt idx="471">
                  <c:v>-6.6588363534449968E-2</c:v>
                </c:pt>
                <c:pt idx="472">
                  <c:v>-3.6710359448072438E-2</c:v>
                </c:pt>
                <c:pt idx="473">
                  <c:v>-0.11424141501881024</c:v>
                </c:pt>
                <c:pt idx="474">
                  <c:v>-6.8009019493160849E-2</c:v>
                </c:pt>
                <c:pt idx="475">
                  <c:v>-0.25256866087306662</c:v>
                </c:pt>
                <c:pt idx="476">
                  <c:v>-0.27046287926804524</c:v>
                </c:pt>
                <c:pt idx="477">
                  <c:v>-1.4979308240562261E-2</c:v>
                </c:pt>
                <c:pt idx="478">
                  <c:v>-0.16358788915712807</c:v>
                </c:pt>
                <c:pt idx="479">
                  <c:v>-0.21413099171220296</c:v>
                </c:pt>
                <c:pt idx="480">
                  <c:v>-0.14149826794592713</c:v>
                </c:pt>
                <c:pt idx="481">
                  <c:v>1.0440141555328353E-2</c:v>
                </c:pt>
                <c:pt idx="482">
                  <c:v>0.27621541260700866</c:v>
                </c:pt>
                <c:pt idx="483">
                  <c:v>-0.24018458739299575</c:v>
                </c:pt>
                <c:pt idx="484">
                  <c:v>-0.30878458739299219</c:v>
                </c:pt>
                <c:pt idx="485">
                  <c:v>-8.2602219486389572E-2</c:v>
                </c:pt>
                <c:pt idx="486">
                  <c:v>1.9565211099383362E-2</c:v>
                </c:pt>
                <c:pt idx="487">
                  <c:v>-0.10953478890061774</c:v>
                </c:pt>
                <c:pt idx="488">
                  <c:v>-6.4149728527127081E-2</c:v>
                </c:pt>
                <c:pt idx="489">
                  <c:v>-0.12215686257349034</c:v>
                </c:pt>
                <c:pt idx="490">
                  <c:v>1.4236227033372018E-2</c:v>
                </c:pt>
                <c:pt idx="491">
                  <c:v>-0.15897692336641711</c:v>
                </c:pt>
                <c:pt idx="492">
                  <c:v>-7.5376923366412996E-2</c:v>
                </c:pt>
                <c:pt idx="493">
                  <c:v>-0.1705769233664185</c:v>
                </c:pt>
                <c:pt idx="494">
                  <c:v>0.11661683634064701</c:v>
                </c:pt>
                <c:pt idx="495">
                  <c:v>8.7416836340651116E-2</c:v>
                </c:pt>
                <c:pt idx="496">
                  <c:v>0.13131683634065183</c:v>
                </c:pt>
                <c:pt idx="497">
                  <c:v>-4.0037114902652604E-2</c:v>
                </c:pt>
                <c:pt idx="498">
                  <c:v>-2.4764262365991385E-2</c:v>
                </c:pt>
                <c:pt idx="499">
                  <c:v>-0.11066426236598659</c:v>
                </c:pt>
                <c:pt idx="500">
                  <c:v>0.23823247477182719</c:v>
                </c:pt>
                <c:pt idx="501">
                  <c:v>2.7332207935508279E-2</c:v>
                </c:pt>
                <c:pt idx="502">
                  <c:v>3.2632207935506585E-2</c:v>
                </c:pt>
                <c:pt idx="503">
                  <c:v>-3.6748567248700681E-2</c:v>
                </c:pt>
                <c:pt idx="504">
                  <c:v>5.5143275130120628E-4</c:v>
                </c:pt>
                <c:pt idx="505">
                  <c:v>4.0964766227183702E-2</c:v>
                </c:pt>
                <c:pt idx="506">
                  <c:v>-0.24576440766915653</c:v>
                </c:pt>
                <c:pt idx="507">
                  <c:v>-0.22157156493670982</c:v>
                </c:pt>
                <c:pt idx="508">
                  <c:v>-6.0548086654982569E-2</c:v>
                </c:pt>
                <c:pt idx="509">
                  <c:v>-0.1720571011129195</c:v>
                </c:pt>
                <c:pt idx="510">
                  <c:v>0.10475813144179824</c:v>
                </c:pt>
                <c:pt idx="511">
                  <c:v>0.1062581314417983</c:v>
                </c:pt>
                <c:pt idx="512">
                  <c:v>0.12665399879075778</c:v>
                </c:pt>
                <c:pt idx="513">
                  <c:v>-8.8546001209245162E-2</c:v>
                </c:pt>
                <c:pt idx="514">
                  <c:v>0.15405399879075787</c:v>
                </c:pt>
                <c:pt idx="515">
                  <c:v>-9.5744483708180894E-2</c:v>
                </c:pt>
                <c:pt idx="516">
                  <c:v>-0.12294448370818145</c:v>
                </c:pt>
                <c:pt idx="517">
                  <c:v>-0.11644448370818594</c:v>
                </c:pt>
                <c:pt idx="518">
                  <c:v>-0.1333743260921878</c:v>
                </c:pt>
                <c:pt idx="519">
                  <c:v>6.7126795409137685E-2</c:v>
                </c:pt>
                <c:pt idx="520">
                  <c:v>-4.6843668419271012E-2</c:v>
                </c:pt>
                <c:pt idx="521">
                  <c:v>2.4876482704499381E-2</c:v>
                </c:pt>
                <c:pt idx="522">
                  <c:v>-4.3262239575042827E-2</c:v>
                </c:pt>
                <c:pt idx="523">
                  <c:v>0.11503776042496128</c:v>
                </c:pt>
                <c:pt idx="524">
                  <c:v>-0.16060016171110902</c:v>
                </c:pt>
                <c:pt idx="525">
                  <c:v>-0.13598528832872603</c:v>
                </c:pt>
                <c:pt idx="526">
                  <c:v>-7.3485288328726028E-2</c:v>
                </c:pt>
                <c:pt idx="527">
                  <c:v>1.4291419158972474E-2</c:v>
                </c:pt>
                <c:pt idx="528">
                  <c:v>5.9126227194767011E-2</c:v>
                </c:pt>
                <c:pt idx="529">
                  <c:v>4.6026227194765568E-2</c:v>
                </c:pt>
                <c:pt idx="530">
                  <c:v>-4.55951009754898E-2</c:v>
                </c:pt>
                <c:pt idx="531">
                  <c:v>2.3962975901454797E-3</c:v>
                </c:pt>
                <c:pt idx="532">
                  <c:v>0.19498846021054561</c:v>
                </c:pt>
                <c:pt idx="533">
                  <c:v>-2.2718652345403711E-3</c:v>
                </c:pt>
                <c:pt idx="534">
                  <c:v>6.9252157529334113E-2</c:v>
                </c:pt>
                <c:pt idx="535">
                  <c:v>-8.7441541017284408E-2</c:v>
                </c:pt>
                <c:pt idx="536">
                  <c:v>5.6506075854962035E-2</c:v>
                </c:pt>
                <c:pt idx="537">
                  <c:v>7.5506075854967492E-2</c:v>
                </c:pt>
                <c:pt idx="538">
                  <c:v>-8.4380397989534117E-2</c:v>
                </c:pt>
                <c:pt idx="539">
                  <c:v>-4.5647376234853709E-2</c:v>
                </c:pt>
                <c:pt idx="540">
                  <c:v>9.8648011378138278E-2</c:v>
                </c:pt>
                <c:pt idx="541">
                  <c:v>-0.14736253463173199</c:v>
                </c:pt>
                <c:pt idx="542">
                  <c:v>-3.8288157174697801E-2</c:v>
                </c:pt>
                <c:pt idx="543">
                  <c:v>9.3109980342802601E-3</c:v>
                </c:pt>
                <c:pt idx="544">
                  <c:v>-3.4128794789836547E-2</c:v>
                </c:pt>
                <c:pt idx="545">
                  <c:v>-2.391382866455416E-2</c:v>
                </c:pt>
                <c:pt idx="546">
                  <c:v>-0.11704182134884178</c:v>
                </c:pt>
                <c:pt idx="547">
                  <c:v>-0.11444182134884073</c:v>
                </c:pt>
                <c:pt idx="548">
                  <c:v>-8.7106089070950077E-2</c:v>
                </c:pt>
                <c:pt idx="549">
                  <c:v>-6.5389764384065074E-2</c:v>
                </c:pt>
                <c:pt idx="550">
                  <c:v>5.0388482846685179E-2</c:v>
                </c:pt>
                <c:pt idx="551">
                  <c:v>0.28334250141098494</c:v>
                </c:pt>
                <c:pt idx="552">
                  <c:v>3.4967875298335116E-3</c:v>
                </c:pt>
                <c:pt idx="553">
                  <c:v>0.19889678752983286</c:v>
                </c:pt>
                <c:pt idx="554">
                  <c:v>-2.742178761484837E-2</c:v>
                </c:pt>
                <c:pt idx="555">
                  <c:v>-0.40965414114869958</c:v>
                </c:pt>
                <c:pt idx="556">
                  <c:v>2.1138281985422225E-2</c:v>
                </c:pt>
                <c:pt idx="557">
                  <c:v>-0.12156958579807764</c:v>
                </c:pt>
                <c:pt idx="558">
                  <c:v>0.1994492439924116</c:v>
                </c:pt>
                <c:pt idx="559">
                  <c:v>1.1754919172162204E-2</c:v>
                </c:pt>
                <c:pt idx="560">
                  <c:v>-9.1925368079934344E-2</c:v>
                </c:pt>
                <c:pt idx="561">
                  <c:v>-0.13652536807992988</c:v>
                </c:pt>
                <c:pt idx="562">
                  <c:v>4.5692079377893435E-2</c:v>
                </c:pt>
                <c:pt idx="563">
                  <c:v>-0.22649413919903338</c:v>
                </c:pt>
                <c:pt idx="564">
                  <c:v>-0.10339413919903251</c:v>
                </c:pt>
                <c:pt idx="565">
                  <c:v>3.7405860800966195E-2</c:v>
                </c:pt>
                <c:pt idx="566">
                  <c:v>4.7905860800966593E-2</c:v>
                </c:pt>
                <c:pt idx="567">
                  <c:v>-7.0183966511059737E-2</c:v>
                </c:pt>
                <c:pt idx="568">
                  <c:v>1.2423607119266933E-2</c:v>
                </c:pt>
                <c:pt idx="569">
                  <c:v>-3.9079841422044126E-2</c:v>
                </c:pt>
                <c:pt idx="570">
                  <c:v>-5.3079841422047025E-2</c:v>
                </c:pt>
                <c:pt idx="571">
                  <c:v>-0.17894399346496925</c:v>
                </c:pt>
                <c:pt idx="572">
                  <c:v>-7.5760591054368831E-2</c:v>
                </c:pt>
                <c:pt idx="573">
                  <c:v>-0.11332894909314462</c:v>
                </c:pt>
                <c:pt idx="574">
                  <c:v>0.26920514005530549</c:v>
                </c:pt>
                <c:pt idx="575">
                  <c:v>0.15440514005530304</c:v>
                </c:pt>
                <c:pt idx="576">
                  <c:v>-7.5961809972767469E-2</c:v>
                </c:pt>
                <c:pt idx="577">
                  <c:v>-2.1612133921493637E-2</c:v>
                </c:pt>
                <c:pt idx="578">
                  <c:v>1.3913017484199486E-3</c:v>
                </c:pt>
                <c:pt idx="579">
                  <c:v>-0.20648310357214683</c:v>
                </c:pt>
                <c:pt idx="580">
                  <c:v>-0.23858310357214663</c:v>
                </c:pt>
                <c:pt idx="581">
                  <c:v>8.034256970979925E-3</c:v>
                </c:pt>
                <c:pt idx="582">
                  <c:v>0.40817179841220508</c:v>
                </c:pt>
                <c:pt idx="583">
                  <c:v>0.10838804503267596</c:v>
                </c:pt>
                <c:pt idx="584">
                  <c:v>0.13881340196969205</c:v>
                </c:pt>
                <c:pt idx="585">
                  <c:v>-0.11940516188884942</c:v>
                </c:pt>
                <c:pt idx="586">
                  <c:v>-0.11217656776383222</c:v>
                </c:pt>
                <c:pt idx="587">
                  <c:v>-0.13590130465598804</c:v>
                </c:pt>
                <c:pt idx="588">
                  <c:v>4.3834924592140112E-2</c:v>
                </c:pt>
                <c:pt idx="589">
                  <c:v>5.9569241243472959E-2</c:v>
                </c:pt>
                <c:pt idx="590">
                  <c:v>7.3001152585106865E-2</c:v>
                </c:pt>
                <c:pt idx="591">
                  <c:v>0.32605543801124526</c:v>
                </c:pt>
                <c:pt idx="592">
                  <c:v>-0.21733139289067083</c:v>
                </c:pt>
                <c:pt idx="593">
                  <c:v>-0.15223139289066978</c:v>
                </c:pt>
                <c:pt idx="594">
                  <c:v>-0.25365994764723609</c:v>
                </c:pt>
                <c:pt idx="595">
                  <c:v>-0.12566461614262892</c:v>
                </c:pt>
                <c:pt idx="596">
                  <c:v>0.15519007766254589</c:v>
                </c:pt>
                <c:pt idx="597">
                  <c:v>-0.21707086612858006</c:v>
                </c:pt>
                <c:pt idx="598">
                  <c:v>5.6849438560647059E-2</c:v>
                </c:pt>
                <c:pt idx="599">
                  <c:v>0.2663065801777762</c:v>
                </c:pt>
                <c:pt idx="600">
                  <c:v>-0.1127284052344919</c:v>
                </c:pt>
                <c:pt idx="601">
                  <c:v>0.16896727191223704</c:v>
                </c:pt>
                <c:pt idx="602">
                  <c:v>-5.3728457410478825E-2</c:v>
                </c:pt>
                <c:pt idx="603">
                  <c:v>-0.43302845741047946</c:v>
                </c:pt>
                <c:pt idx="604">
                  <c:v>-0.10353383487337453</c:v>
                </c:pt>
                <c:pt idx="605">
                  <c:v>-0.14853383487337624</c:v>
                </c:pt>
                <c:pt idx="606">
                  <c:v>-0.1559007050252248</c:v>
                </c:pt>
                <c:pt idx="607">
                  <c:v>-0.12076384849258659</c:v>
                </c:pt>
                <c:pt idx="608">
                  <c:v>2.8021217371019702E-2</c:v>
                </c:pt>
                <c:pt idx="609">
                  <c:v>-0.17477878262897661</c:v>
                </c:pt>
                <c:pt idx="610">
                  <c:v>-0.10027878262897616</c:v>
                </c:pt>
                <c:pt idx="611">
                  <c:v>-0.13924560670018593</c:v>
                </c:pt>
                <c:pt idx="612">
                  <c:v>-8.8540238618236344E-2</c:v>
                </c:pt>
                <c:pt idx="613">
                  <c:v>0.11352602562934777</c:v>
                </c:pt>
                <c:pt idx="614">
                  <c:v>-0.14227338025291658</c:v>
                </c:pt>
                <c:pt idx="615">
                  <c:v>0.1166273242125655</c:v>
                </c:pt>
                <c:pt idx="616">
                  <c:v>6.507720714913745E-2</c:v>
                </c:pt>
                <c:pt idx="617">
                  <c:v>-1.2160011306221463E-3</c:v>
                </c:pt>
                <c:pt idx="618">
                  <c:v>0.21214635076674426</c:v>
                </c:pt>
                <c:pt idx="619">
                  <c:v>-3.2094304171671695E-2</c:v>
                </c:pt>
                <c:pt idx="620">
                  <c:v>-3.7384929910800224E-2</c:v>
                </c:pt>
                <c:pt idx="621">
                  <c:v>1.3115070089199321E-2</c:v>
                </c:pt>
                <c:pt idx="622">
                  <c:v>-0.34675992089492524</c:v>
                </c:pt>
                <c:pt idx="623">
                  <c:v>-0.12694510183401064</c:v>
                </c:pt>
                <c:pt idx="624">
                  <c:v>-0.26129544915765024</c:v>
                </c:pt>
                <c:pt idx="625">
                  <c:v>1.1628476764329321E-2</c:v>
                </c:pt>
                <c:pt idx="626">
                  <c:v>-0.20881272974416021</c:v>
                </c:pt>
                <c:pt idx="627">
                  <c:v>-3.1615980066568738E-2</c:v>
                </c:pt>
                <c:pt idx="628">
                  <c:v>-7.2224932432668254E-2</c:v>
                </c:pt>
                <c:pt idx="629">
                  <c:v>-7.3471715325482023E-2</c:v>
                </c:pt>
                <c:pt idx="630">
                  <c:v>-6.6371715325480807E-2</c:v>
                </c:pt>
                <c:pt idx="631">
                  <c:v>0.20186696209924548</c:v>
                </c:pt>
                <c:pt idx="632">
                  <c:v>-1.4257253538374925E-2</c:v>
                </c:pt>
                <c:pt idx="633">
                  <c:v>1.216052114680366E-2</c:v>
                </c:pt>
                <c:pt idx="634">
                  <c:v>-2.0529933335637907E-3</c:v>
                </c:pt>
                <c:pt idx="635">
                  <c:v>-3.3952993333564052E-2</c:v>
                </c:pt>
                <c:pt idx="636">
                  <c:v>-0.11848635577821653</c:v>
                </c:pt>
                <c:pt idx="637">
                  <c:v>-0.25086419843597696</c:v>
                </c:pt>
                <c:pt idx="638">
                  <c:v>-0.30459764217063423</c:v>
                </c:pt>
                <c:pt idx="639">
                  <c:v>3.81894037338526E-3</c:v>
                </c:pt>
                <c:pt idx="640">
                  <c:v>-6.8759652798227933E-2</c:v>
                </c:pt>
                <c:pt idx="641">
                  <c:v>-0.20205925545310777</c:v>
                </c:pt>
                <c:pt idx="642">
                  <c:v>-9.015720753244949E-2</c:v>
                </c:pt>
                <c:pt idx="643">
                  <c:v>-5.1104535719240118E-2</c:v>
                </c:pt>
                <c:pt idx="644">
                  <c:v>-0.22168660229795023</c:v>
                </c:pt>
                <c:pt idx="645">
                  <c:v>-0.1366649088491414</c:v>
                </c:pt>
                <c:pt idx="646">
                  <c:v>0.15012205942828416</c:v>
                </c:pt>
                <c:pt idx="647">
                  <c:v>-0.17185596928387525</c:v>
                </c:pt>
                <c:pt idx="648">
                  <c:v>-0.25534918807537821</c:v>
                </c:pt>
                <c:pt idx="649">
                  <c:v>-0.17355105899206791</c:v>
                </c:pt>
                <c:pt idx="650">
                  <c:v>-1.7371157356222966E-2</c:v>
                </c:pt>
                <c:pt idx="651">
                  <c:v>0.12517851073815933</c:v>
                </c:pt>
                <c:pt idx="652">
                  <c:v>0.13579735932071202</c:v>
                </c:pt>
                <c:pt idx="653">
                  <c:v>-0.36029302377419725</c:v>
                </c:pt>
                <c:pt idx="654">
                  <c:v>-0.17790946518789497</c:v>
                </c:pt>
                <c:pt idx="655">
                  <c:v>-6.6941567373035582E-3</c:v>
                </c:pt>
                <c:pt idx="656">
                  <c:v>8.1883354927505536E-2</c:v>
                </c:pt>
                <c:pt idx="657">
                  <c:v>-0.24271664507249113</c:v>
                </c:pt>
                <c:pt idx="658">
                  <c:v>4.6549608530213504E-2</c:v>
                </c:pt>
                <c:pt idx="659">
                  <c:v>0.10287760415015867</c:v>
                </c:pt>
                <c:pt idx="660">
                  <c:v>-5.6104003116693946E-2</c:v>
                </c:pt>
                <c:pt idx="661">
                  <c:v>1.3164461957664741E-2</c:v>
                </c:pt>
                <c:pt idx="662">
                  <c:v>1.6343344357387934E-2</c:v>
                </c:pt>
                <c:pt idx="663">
                  <c:v>-6.4277985046068409E-2</c:v>
                </c:pt>
                <c:pt idx="664">
                  <c:v>-3.9285092868894367E-2</c:v>
                </c:pt>
                <c:pt idx="665">
                  <c:v>-0.26747899976719225</c:v>
                </c:pt>
                <c:pt idx="666">
                  <c:v>-5.890732000718657E-2</c:v>
                </c:pt>
                <c:pt idx="667">
                  <c:v>-0.14475895938560512</c:v>
                </c:pt>
                <c:pt idx="668">
                  <c:v>-6.1281718404451624E-2</c:v>
                </c:pt>
                <c:pt idx="669">
                  <c:v>5.2507646115188322E-2</c:v>
                </c:pt>
                <c:pt idx="670">
                  <c:v>-2.3560644126447983E-3</c:v>
                </c:pt>
                <c:pt idx="671">
                  <c:v>6.8249018190932986E-2</c:v>
                </c:pt>
                <c:pt idx="672">
                  <c:v>-5.5400498267239584E-2</c:v>
                </c:pt>
                <c:pt idx="673">
                  <c:v>-0.10510049826724099</c:v>
                </c:pt>
                <c:pt idx="674">
                  <c:v>-8.5296255073288307E-2</c:v>
                </c:pt>
                <c:pt idx="675">
                  <c:v>-8.0912791589582866E-2</c:v>
                </c:pt>
                <c:pt idx="676">
                  <c:v>8.4887208410414416E-2</c:v>
                </c:pt>
                <c:pt idx="677">
                  <c:v>-0.79411358268411192</c:v>
                </c:pt>
                <c:pt idx="678">
                  <c:v>-0.10585985813079191</c:v>
                </c:pt>
                <c:pt idx="679">
                  <c:v>2.2676932063269817E-2</c:v>
                </c:pt>
                <c:pt idx="680">
                  <c:v>5.2076932063272352E-2</c:v>
                </c:pt>
                <c:pt idx="681">
                  <c:v>-1.0160233339597369E-2</c:v>
                </c:pt>
                <c:pt idx="682">
                  <c:v>-0.19348777077845369</c:v>
                </c:pt>
                <c:pt idx="683">
                  <c:v>-0.18518777077845527</c:v>
                </c:pt>
                <c:pt idx="684">
                  <c:v>-8.5400512049325528E-2</c:v>
                </c:pt>
                <c:pt idx="685">
                  <c:v>0.1134855341964851</c:v>
                </c:pt>
                <c:pt idx="686">
                  <c:v>-0.22271871356920769</c:v>
                </c:pt>
                <c:pt idx="687">
                  <c:v>-0.18541874509946865</c:v>
                </c:pt>
                <c:pt idx="688">
                  <c:v>-0.20888967988268803</c:v>
                </c:pt>
                <c:pt idx="689">
                  <c:v>3.5761675937102666E-2</c:v>
                </c:pt>
                <c:pt idx="690">
                  <c:v>-0.17233351431084998</c:v>
                </c:pt>
                <c:pt idx="691">
                  <c:v>6.9582926117114141E-2</c:v>
                </c:pt>
                <c:pt idx="692">
                  <c:v>-0.12438012861944259</c:v>
                </c:pt>
                <c:pt idx="693">
                  <c:v>0.11451191994711252</c:v>
                </c:pt>
                <c:pt idx="694">
                  <c:v>-0.15993893017969185</c:v>
                </c:pt>
                <c:pt idx="695">
                  <c:v>9.5634280315479714E-3</c:v>
                </c:pt>
                <c:pt idx="696">
                  <c:v>-0.13361061937738583</c:v>
                </c:pt>
                <c:pt idx="697">
                  <c:v>-0.16145882772789832</c:v>
                </c:pt>
                <c:pt idx="698">
                  <c:v>-0.17026169486140219</c:v>
                </c:pt>
                <c:pt idx="699">
                  <c:v>-0.18886169486140147</c:v>
                </c:pt>
                <c:pt idx="700">
                  <c:v>6.9463608299074053E-3</c:v>
                </c:pt>
                <c:pt idx="701">
                  <c:v>6.4805112695154321E-3</c:v>
                </c:pt>
                <c:pt idx="702">
                  <c:v>-2.251691342765838E-2</c:v>
                </c:pt>
                <c:pt idx="703">
                  <c:v>0.25196700091453295</c:v>
                </c:pt>
                <c:pt idx="704">
                  <c:v>-0.1062490414067554</c:v>
                </c:pt>
                <c:pt idx="705">
                  <c:v>-0.13013605061885158</c:v>
                </c:pt>
                <c:pt idx="706">
                  <c:v>-0.24912579035861171</c:v>
                </c:pt>
                <c:pt idx="707">
                  <c:v>-8.5842374897886486E-2</c:v>
                </c:pt>
                <c:pt idx="708">
                  <c:v>5.2340092945890149E-2</c:v>
                </c:pt>
                <c:pt idx="709">
                  <c:v>0.11341949448235766</c:v>
                </c:pt>
                <c:pt idx="710">
                  <c:v>9.4724805554719183E-2</c:v>
                </c:pt>
                <c:pt idx="711">
                  <c:v>-1.7465804992582434E-2</c:v>
                </c:pt>
                <c:pt idx="712">
                  <c:v>-0.15058502810200736</c:v>
                </c:pt>
                <c:pt idx="713">
                  <c:v>-0.13689396572543444</c:v>
                </c:pt>
                <c:pt idx="714">
                  <c:v>-0.13288855868272975</c:v>
                </c:pt>
                <c:pt idx="715">
                  <c:v>-4.3588558682728262E-2</c:v>
                </c:pt>
                <c:pt idx="716">
                  <c:v>0.19310249397629775</c:v>
                </c:pt>
                <c:pt idx="717">
                  <c:v>-7.9447597544032078E-2</c:v>
                </c:pt>
                <c:pt idx="718">
                  <c:v>4.8025701562792733E-3</c:v>
                </c:pt>
                <c:pt idx="719">
                  <c:v>-0.13271977734260787</c:v>
                </c:pt>
                <c:pt idx="720">
                  <c:v>0.12327290583684203</c:v>
                </c:pt>
                <c:pt idx="721">
                  <c:v>0.3026015843375589</c:v>
                </c:pt>
                <c:pt idx="722">
                  <c:v>0.38140158433756</c:v>
                </c:pt>
                <c:pt idx="723">
                  <c:v>-0.11969991731403695</c:v>
                </c:pt>
                <c:pt idx="724">
                  <c:v>6.2670224380610762E-2</c:v>
                </c:pt>
                <c:pt idx="725">
                  <c:v>-0.19872741364583391</c:v>
                </c:pt>
                <c:pt idx="726">
                  <c:v>-0.14537362322861469</c:v>
                </c:pt>
                <c:pt idx="727">
                  <c:v>-8.3933434398609563E-2</c:v>
                </c:pt>
                <c:pt idx="728">
                  <c:v>-7.3180155552954318E-2</c:v>
                </c:pt>
                <c:pt idx="729">
                  <c:v>3.1275189434296635E-3</c:v>
                </c:pt>
                <c:pt idx="730">
                  <c:v>-0.14875164890537462</c:v>
                </c:pt>
                <c:pt idx="731">
                  <c:v>0.16042077421179357</c:v>
                </c:pt>
                <c:pt idx="732">
                  <c:v>0.10791319599920968</c:v>
                </c:pt>
                <c:pt idx="733">
                  <c:v>-6.3072844747274814E-2</c:v>
                </c:pt>
                <c:pt idx="734">
                  <c:v>-8.9721044646772441E-2</c:v>
                </c:pt>
                <c:pt idx="735">
                  <c:v>-0.20353175093978138</c:v>
                </c:pt>
                <c:pt idx="736">
                  <c:v>-0.10312750668603599</c:v>
                </c:pt>
                <c:pt idx="737">
                  <c:v>-8.8822636192205096E-3</c:v>
                </c:pt>
                <c:pt idx="738">
                  <c:v>9.5775848756396442E-2</c:v>
                </c:pt>
                <c:pt idx="739">
                  <c:v>0.13667922365917207</c:v>
                </c:pt>
                <c:pt idx="740">
                  <c:v>0.19723495178131856</c:v>
                </c:pt>
                <c:pt idx="741">
                  <c:v>9.2939809525702799E-3</c:v>
                </c:pt>
                <c:pt idx="742">
                  <c:v>0.10713894132880597</c:v>
                </c:pt>
                <c:pt idx="743">
                  <c:v>-5.5800124509367777E-2</c:v>
                </c:pt>
                <c:pt idx="744">
                  <c:v>-0.13599871865135071</c:v>
                </c:pt>
                <c:pt idx="745">
                  <c:v>1.5867587310367526E-3</c:v>
                </c:pt>
                <c:pt idx="746">
                  <c:v>-0.12715767543136991</c:v>
                </c:pt>
                <c:pt idx="747">
                  <c:v>6.5537232891394126E-2</c:v>
                </c:pt>
                <c:pt idx="748">
                  <c:v>-0.13589483268113867</c:v>
                </c:pt>
                <c:pt idx="749">
                  <c:v>5.5627523666018419E-2</c:v>
                </c:pt>
                <c:pt idx="750">
                  <c:v>2.1879205752121322E-2</c:v>
                </c:pt>
                <c:pt idx="751">
                  <c:v>0.37205516114412518</c:v>
                </c:pt>
                <c:pt idx="752">
                  <c:v>7.7458269713076788E-2</c:v>
                </c:pt>
                <c:pt idx="753">
                  <c:v>-2.345492433341434E-2</c:v>
                </c:pt>
                <c:pt idx="754">
                  <c:v>-4.742761907583315E-2</c:v>
                </c:pt>
                <c:pt idx="755">
                  <c:v>0.10177441686571598</c:v>
                </c:pt>
                <c:pt idx="756">
                  <c:v>0.10034837119496132</c:v>
                </c:pt>
                <c:pt idx="757">
                  <c:v>-0.15938054501757648</c:v>
                </c:pt>
                <c:pt idx="758">
                  <c:v>-5.7984770673130015E-2</c:v>
                </c:pt>
                <c:pt idx="759">
                  <c:v>3.0828556857493083E-2</c:v>
                </c:pt>
                <c:pt idx="760">
                  <c:v>-4.7501803640571438E-2</c:v>
                </c:pt>
                <c:pt idx="761">
                  <c:v>-1.7596095425915337E-2</c:v>
                </c:pt>
                <c:pt idx="762">
                  <c:v>-0.2157170842342282</c:v>
                </c:pt>
                <c:pt idx="763">
                  <c:v>-8.447495371477487E-2</c:v>
                </c:pt>
                <c:pt idx="764">
                  <c:v>-7.312984034089709E-2</c:v>
                </c:pt>
                <c:pt idx="765">
                  <c:v>0.11532970216369876</c:v>
                </c:pt>
                <c:pt idx="766">
                  <c:v>-4.7762668221508875E-2</c:v>
                </c:pt>
                <c:pt idx="767">
                  <c:v>-0.11079882059264889</c:v>
                </c:pt>
                <c:pt idx="768">
                  <c:v>-9.7882762639152077E-2</c:v>
                </c:pt>
                <c:pt idx="769">
                  <c:v>-3.3239419848314355E-2</c:v>
                </c:pt>
                <c:pt idx="770">
                  <c:v>-0.12889579515573502</c:v>
                </c:pt>
                <c:pt idx="771">
                  <c:v>-0.11678587121088668</c:v>
                </c:pt>
                <c:pt idx="772">
                  <c:v>6.4020412864636E-2</c:v>
                </c:pt>
                <c:pt idx="773">
                  <c:v>8.6213414231139041E-2</c:v>
                </c:pt>
                <c:pt idx="774">
                  <c:v>-8.943044092960406E-2</c:v>
                </c:pt>
                <c:pt idx="775">
                  <c:v>9.2958815287779828E-2</c:v>
                </c:pt>
                <c:pt idx="776">
                  <c:v>7.253058262591594E-3</c:v>
                </c:pt>
                <c:pt idx="777">
                  <c:v>0.3712862169959692</c:v>
                </c:pt>
                <c:pt idx="778">
                  <c:v>-0.28625003280033923</c:v>
                </c:pt>
                <c:pt idx="779">
                  <c:v>1.5666393795797262E-2</c:v>
                </c:pt>
                <c:pt idx="780">
                  <c:v>-0.11265333459581939</c:v>
                </c:pt>
                <c:pt idx="781">
                  <c:v>-5.645170632671892E-2</c:v>
                </c:pt>
                <c:pt idx="782">
                  <c:v>-1.7407964811710031E-2</c:v>
                </c:pt>
                <c:pt idx="783">
                  <c:v>-8.0337499041945648E-2</c:v>
                </c:pt>
                <c:pt idx="784">
                  <c:v>5.0854052555635576E-3</c:v>
                </c:pt>
                <c:pt idx="785">
                  <c:v>-7.3446671952268616E-3</c:v>
                </c:pt>
                <c:pt idx="786">
                  <c:v>1.1420769440633194E-3</c:v>
                </c:pt>
                <c:pt idx="787">
                  <c:v>-7.6734011467095797E-2</c:v>
                </c:pt>
                <c:pt idx="788">
                  <c:v>-0.11403128343631863</c:v>
                </c:pt>
                <c:pt idx="789">
                  <c:v>-8.6148193651695237E-2</c:v>
                </c:pt>
                <c:pt idx="790">
                  <c:v>-7.0376611000085632E-2</c:v>
                </c:pt>
                <c:pt idx="791">
                  <c:v>0.30489721337823283</c:v>
                </c:pt>
                <c:pt idx="792">
                  <c:v>0.13595235384029536</c:v>
                </c:pt>
                <c:pt idx="793">
                  <c:v>2.2207708447929519E-2</c:v>
                </c:pt>
                <c:pt idx="794">
                  <c:v>-0.11479266726301773</c:v>
                </c:pt>
                <c:pt idx="795">
                  <c:v>4.0164580723839549E-2</c:v>
                </c:pt>
                <c:pt idx="796">
                  <c:v>-9.9111337145885159E-3</c:v>
                </c:pt>
                <c:pt idx="797">
                  <c:v>0.37424165474625681</c:v>
                </c:pt>
                <c:pt idx="798">
                  <c:v>-0.10397643914456012</c:v>
                </c:pt>
                <c:pt idx="799">
                  <c:v>-4.0040446860103884E-2</c:v>
                </c:pt>
                <c:pt idx="800">
                  <c:v>3.0236971881770103E-2</c:v>
                </c:pt>
                <c:pt idx="801">
                  <c:v>4.5613662123528798E-2</c:v>
                </c:pt>
                <c:pt idx="802">
                  <c:v>1.4403329911374385E-3</c:v>
                </c:pt>
                <c:pt idx="803">
                  <c:v>4.7413383296948552E-2</c:v>
                </c:pt>
                <c:pt idx="804">
                  <c:v>9.6431984013989336E-3</c:v>
                </c:pt>
                <c:pt idx="805">
                  <c:v>0.14504056461067449</c:v>
                </c:pt>
                <c:pt idx="806">
                  <c:v>0.24745519207821332</c:v>
                </c:pt>
                <c:pt idx="807">
                  <c:v>1.5630329444888957E-3</c:v>
                </c:pt>
                <c:pt idx="808">
                  <c:v>8.2774652249980818E-2</c:v>
                </c:pt>
                <c:pt idx="809">
                  <c:v>-2.4767912342682052E-2</c:v>
                </c:pt>
                <c:pt idx="810">
                  <c:v>0.44042525823422096</c:v>
                </c:pt>
                <c:pt idx="811">
                  <c:v>3.6283018102551523E-2</c:v>
                </c:pt>
                <c:pt idx="812">
                  <c:v>-8.8100636677452826E-3</c:v>
                </c:pt>
                <c:pt idx="813">
                  <c:v>-7.1440699354909043E-2</c:v>
                </c:pt>
                <c:pt idx="814">
                  <c:v>4.5464242017935419E-2</c:v>
                </c:pt>
                <c:pt idx="815">
                  <c:v>6.4228476328487716E-2</c:v>
                </c:pt>
                <c:pt idx="816">
                  <c:v>3.4329100800974288E-2</c:v>
                </c:pt>
                <c:pt idx="817">
                  <c:v>-0.12158133263997684</c:v>
                </c:pt>
                <c:pt idx="818">
                  <c:v>-0.17134244448868685</c:v>
                </c:pt>
                <c:pt idx="819">
                  <c:v>-8.2849935592861357E-3</c:v>
                </c:pt>
                <c:pt idx="820">
                  <c:v>1.7624523090155719E-2</c:v>
                </c:pt>
                <c:pt idx="821">
                  <c:v>8.1233960818025253E-2</c:v>
                </c:pt>
                <c:pt idx="822">
                  <c:v>-0.10953248509576952</c:v>
                </c:pt>
                <c:pt idx="823">
                  <c:v>-0.12818163504442026</c:v>
                </c:pt>
                <c:pt idx="824">
                  <c:v>-1.3931978540284717E-3</c:v>
                </c:pt>
                <c:pt idx="825">
                  <c:v>-5.8075599556197233E-2</c:v>
                </c:pt>
                <c:pt idx="826">
                  <c:v>-7.9571251097867446E-2</c:v>
                </c:pt>
                <c:pt idx="827">
                  <c:v>-2.1869708183054115E-2</c:v>
                </c:pt>
                <c:pt idx="828">
                  <c:v>-0.15976365645200019</c:v>
                </c:pt>
                <c:pt idx="829">
                  <c:v>0.10192003190579868</c:v>
                </c:pt>
                <c:pt idx="830">
                  <c:v>-8.5470192235916898E-3</c:v>
                </c:pt>
                <c:pt idx="831">
                  <c:v>-0.12965458995574153</c:v>
                </c:pt>
                <c:pt idx="832">
                  <c:v>2.6893844939507972E-2</c:v>
                </c:pt>
                <c:pt idx="833">
                  <c:v>0.13199040550496477</c:v>
                </c:pt>
                <c:pt idx="834">
                  <c:v>-4.7321367814845416E-2</c:v>
                </c:pt>
                <c:pt idx="835">
                  <c:v>2.0848881627600235E-2</c:v>
                </c:pt>
                <c:pt idx="836">
                  <c:v>0.14076352201056608</c:v>
                </c:pt>
                <c:pt idx="837">
                  <c:v>-0.2978691555263282</c:v>
                </c:pt>
                <c:pt idx="838">
                  <c:v>-6.9900114631501253E-2</c:v>
                </c:pt>
                <c:pt idx="839">
                  <c:v>-0.2262930825466114</c:v>
                </c:pt>
                <c:pt idx="840">
                  <c:v>0.11155923719223182</c:v>
                </c:pt>
                <c:pt idx="841">
                  <c:v>-0.36629098899523171</c:v>
                </c:pt>
                <c:pt idx="842">
                  <c:v>-0.22825438410741583</c:v>
                </c:pt>
                <c:pt idx="843">
                  <c:v>-0.28435143977880983</c:v>
                </c:pt>
                <c:pt idx="844">
                  <c:v>-9.9128767535880513E-2</c:v>
                </c:pt>
                <c:pt idx="845">
                  <c:v>-0.12851425176658182</c:v>
                </c:pt>
                <c:pt idx="846">
                  <c:v>8.8834586730591525E-2</c:v>
                </c:pt>
                <c:pt idx="847">
                  <c:v>-0.12146609853499513</c:v>
                </c:pt>
                <c:pt idx="848">
                  <c:v>-3.3525101620369924E-2</c:v>
                </c:pt>
                <c:pt idx="849">
                  <c:v>-3.5211370247367313E-2</c:v>
                </c:pt>
                <c:pt idx="850">
                  <c:v>-9.9422479724644575E-2</c:v>
                </c:pt>
                <c:pt idx="851">
                  <c:v>-0.12701064075437074</c:v>
                </c:pt>
                <c:pt idx="852">
                  <c:v>-6.4343111162102673E-2</c:v>
                </c:pt>
                <c:pt idx="853">
                  <c:v>-7.8811545462535548E-2</c:v>
                </c:pt>
                <c:pt idx="854">
                  <c:v>8.1688005457394297E-2</c:v>
                </c:pt>
                <c:pt idx="855">
                  <c:v>-0.23083011542350818</c:v>
                </c:pt>
                <c:pt idx="856">
                  <c:v>-0.1675732778617629</c:v>
                </c:pt>
                <c:pt idx="857">
                  <c:v>5.9051744853761079E-2</c:v>
                </c:pt>
                <c:pt idx="858">
                  <c:v>0.20922740108789384</c:v>
                </c:pt>
                <c:pt idx="859">
                  <c:v>1.6545660608571211E-3</c:v>
                </c:pt>
                <c:pt idx="860">
                  <c:v>5.8730709927004909E-2</c:v>
                </c:pt>
                <c:pt idx="861">
                  <c:v>-2.9452333117120588E-2</c:v>
                </c:pt>
                <c:pt idx="862">
                  <c:v>6.2999083135650835E-4</c:v>
                </c:pt>
                <c:pt idx="863">
                  <c:v>-0.2357503626699966</c:v>
                </c:pt>
                <c:pt idx="864">
                  <c:v>0.21932733103911772</c:v>
                </c:pt>
                <c:pt idx="865">
                  <c:v>-0.1244264512721287</c:v>
                </c:pt>
                <c:pt idx="866">
                  <c:v>2.3026502753324962E-2</c:v>
                </c:pt>
                <c:pt idx="867">
                  <c:v>-0.16850741845004791</c:v>
                </c:pt>
                <c:pt idx="868">
                  <c:v>7.892477705232892E-2</c:v>
                </c:pt>
                <c:pt idx="869">
                  <c:v>5.039296450986086E-2</c:v>
                </c:pt>
                <c:pt idx="870">
                  <c:v>-0.1917065474082662</c:v>
                </c:pt>
                <c:pt idx="871">
                  <c:v>-2.0502246164433302E-2</c:v>
                </c:pt>
                <c:pt idx="872">
                  <c:v>2.8132699185356103E-2</c:v>
                </c:pt>
                <c:pt idx="873">
                  <c:v>-4.1700289996057904E-2</c:v>
                </c:pt>
                <c:pt idx="874">
                  <c:v>0.2096290354576098</c:v>
                </c:pt>
                <c:pt idx="875">
                  <c:v>-3.9545969717245555E-2</c:v>
                </c:pt>
                <c:pt idx="876">
                  <c:v>-5.261381352089245E-2</c:v>
                </c:pt>
                <c:pt idx="877">
                  <c:v>-8.8157354451773529E-2</c:v>
                </c:pt>
                <c:pt idx="878">
                  <c:v>-0.23226288576638865</c:v>
                </c:pt>
                <c:pt idx="879">
                  <c:v>7.5384431758379833E-2</c:v>
                </c:pt>
                <c:pt idx="880">
                  <c:v>0.38663570958019022</c:v>
                </c:pt>
                <c:pt idx="881">
                  <c:v>5.4369339653433713E-2</c:v>
                </c:pt>
                <c:pt idx="882">
                  <c:v>0.17927211503587159</c:v>
                </c:pt>
                <c:pt idx="883">
                  <c:v>-5.5020271165162171E-2</c:v>
                </c:pt>
                <c:pt idx="884">
                  <c:v>-4.2339321758369408E-2</c:v>
                </c:pt>
                <c:pt idx="885">
                  <c:v>-4.4055352236142653E-2</c:v>
                </c:pt>
                <c:pt idx="886">
                  <c:v>-1.3864547497632884E-5</c:v>
                </c:pt>
                <c:pt idx="887">
                  <c:v>0.39794077446267551</c:v>
                </c:pt>
                <c:pt idx="888">
                  <c:v>-0.23708840411068621</c:v>
                </c:pt>
                <c:pt idx="889">
                  <c:v>-0.10534761280095495</c:v>
                </c:pt>
                <c:pt idx="890">
                  <c:v>0.10710955434208813</c:v>
                </c:pt>
                <c:pt idx="891">
                  <c:v>2.9095409641101355E-2</c:v>
                </c:pt>
                <c:pt idx="892">
                  <c:v>4.581372964182151E-3</c:v>
                </c:pt>
                <c:pt idx="893">
                  <c:v>1.0010520390814293E-2</c:v>
                </c:pt>
                <c:pt idx="894">
                  <c:v>4.2846937163403709E-2</c:v>
                </c:pt>
                <c:pt idx="895">
                  <c:v>-0.13013499015426078</c:v>
                </c:pt>
                <c:pt idx="896">
                  <c:v>-0.2227881508523808</c:v>
                </c:pt>
                <c:pt idx="897">
                  <c:v>-4.0993928223890919E-2</c:v>
                </c:pt>
                <c:pt idx="898">
                  <c:v>-0.10292486398652301</c:v>
                </c:pt>
                <c:pt idx="899">
                  <c:v>5.9420073109571092E-2</c:v>
                </c:pt>
                <c:pt idx="900">
                  <c:v>0.150343515818534</c:v>
                </c:pt>
                <c:pt idx="901">
                  <c:v>-4.5975609475277679E-2</c:v>
                </c:pt>
                <c:pt idx="902">
                  <c:v>3.2625020241326297E-2</c:v>
                </c:pt>
                <c:pt idx="903">
                  <c:v>0.10285360246214736</c:v>
                </c:pt>
                <c:pt idx="904">
                  <c:v>0.14520986074258246</c:v>
                </c:pt>
                <c:pt idx="905">
                  <c:v>0.28054170803311251</c:v>
                </c:pt>
                <c:pt idx="906">
                  <c:v>0.13111567614449626</c:v>
                </c:pt>
                <c:pt idx="907">
                  <c:v>-6.3330161685257735E-3</c:v>
                </c:pt>
                <c:pt idx="908">
                  <c:v>-4.9265555711585307E-2</c:v>
                </c:pt>
                <c:pt idx="909">
                  <c:v>7.9599477296163457E-2</c:v>
                </c:pt>
                <c:pt idx="910">
                  <c:v>-3.0331784315578147E-2</c:v>
                </c:pt>
                <c:pt idx="911">
                  <c:v>-0.12321129359398952</c:v>
                </c:pt>
                <c:pt idx="912">
                  <c:v>0.12166067866879615</c:v>
                </c:pt>
                <c:pt idx="913">
                  <c:v>7.1840909294422772E-2</c:v>
                </c:pt>
                <c:pt idx="914">
                  <c:v>7.7746274709312502E-2</c:v>
                </c:pt>
                <c:pt idx="915">
                  <c:v>4.3397801039674277E-2</c:v>
                </c:pt>
                <c:pt idx="916">
                  <c:v>-0.27528166048240621</c:v>
                </c:pt>
                <c:pt idx="917">
                  <c:v>9.4971954496081423E-2</c:v>
                </c:pt>
                <c:pt idx="918">
                  <c:v>0.21938640376271934</c:v>
                </c:pt>
                <c:pt idx="919">
                  <c:v>0.42428640376272142</c:v>
                </c:pt>
                <c:pt idx="920">
                  <c:v>2.2449440183613945E-2</c:v>
                </c:pt>
                <c:pt idx="921">
                  <c:v>4.305773119293832E-2</c:v>
                </c:pt>
                <c:pt idx="922">
                  <c:v>3.9780696001940896E-3</c:v>
                </c:pt>
                <c:pt idx="923">
                  <c:v>0.15240129620963927</c:v>
                </c:pt>
                <c:pt idx="924">
                  <c:v>-4.1179767718453775E-2</c:v>
                </c:pt>
                <c:pt idx="925">
                  <c:v>0.18757551712712939</c:v>
                </c:pt>
                <c:pt idx="926">
                  <c:v>2.2937587914199753E-2</c:v>
                </c:pt>
                <c:pt idx="927">
                  <c:v>0.10081584804745347</c:v>
                </c:pt>
                <c:pt idx="928">
                  <c:v>0.34301005538110729</c:v>
                </c:pt>
                <c:pt idx="929">
                  <c:v>-8.1025386292324697E-2</c:v>
                </c:pt>
                <c:pt idx="930">
                  <c:v>0.11559734578388259</c:v>
                </c:pt>
                <c:pt idx="931">
                  <c:v>0.16408533608397846</c:v>
                </c:pt>
                <c:pt idx="932">
                  <c:v>-7.0831625828112976E-2</c:v>
                </c:pt>
                <c:pt idx="933">
                  <c:v>-2.5526379713802783E-2</c:v>
                </c:pt>
                <c:pt idx="934">
                  <c:v>3.8760105273347278E-2</c:v>
                </c:pt>
                <c:pt idx="935">
                  <c:v>9.0809073548605568E-2</c:v>
                </c:pt>
                <c:pt idx="936">
                  <c:v>-1.1711345630970982E-2</c:v>
                </c:pt>
                <c:pt idx="937">
                  <c:v>-0.12125753440989939</c:v>
                </c:pt>
                <c:pt idx="938">
                  <c:v>-0.32730105405754983</c:v>
                </c:pt>
                <c:pt idx="939">
                  <c:v>-6.7328242782494385E-2</c:v>
                </c:pt>
                <c:pt idx="940">
                  <c:v>6.3176067734751484E-2</c:v>
                </c:pt>
                <c:pt idx="941">
                  <c:v>0.49599308337936776</c:v>
                </c:pt>
                <c:pt idx="942">
                  <c:v>5.7612625110415649E-2</c:v>
                </c:pt>
                <c:pt idx="943">
                  <c:v>5.8395144111464958E-2</c:v>
                </c:pt>
                <c:pt idx="944">
                  <c:v>0.18747331644658516</c:v>
                </c:pt>
                <c:pt idx="945">
                  <c:v>1.1699995156988052E-2</c:v>
                </c:pt>
                <c:pt idx="946">
                  <c:v>-0.16393630395876357</c:v>
                </c:pt>
                <c:pt idx="947">
                  <c:v>5.5110784550635117E-2</c:v>
                </c:pt>
                <c:pt idx="948">
                  <c:v>-0.17017282420727042</c:v>
                </c:pt>
                <c:pt idx="949">
                  <c:v>0.12922902861146213</c:v>
                </c:pt>
                <c:pt idx="950">
                  <c:v>-8.7836293042357738E-2</c:v>
                </c:pt>
                <c:pt idx="951">
                  <c:v>-2.3007838803010827E-3</c:v>
                </c:pt>
                <c:pt idx="952">
                  <c:v>-0.25332966379333044</c:v>
                </c:pt>
                <c:pt idx="953">
                  <c:v>0.12109158632480899</c:v>
                </c:pt>
                <c:pt idx="954">
                  <c:v>-3.9969109313631179E-2</c:v>
                </c:pt>
                <c:pt idx="955">
                  <c:v>8.3809109391197012E-2</c:v>
                </c:pt>
                <c:pt idx="956">
                  <c:v>-8.2617096763470954E-4</c:v>
                </c:pt>
                <c:pt idx="957">
                  <c:v>4.4443825699680417E-2</c:v>
                </c:pt>
                <c:pt idx="958">
                  <c:v>4.9898860888809793E-2</c:v>
                </c:pt>
                <c:pt idx="959">
                  <c:v>1.4985971423399747E-2</c:v>
                </c:pt>
                <c:pt idx="960">
                  <c:v>-1.8174866315703753E-2</c:v>
                </c:pt>
                <c:pt idx="961">
                  <c:v>-5.7974012557572507E-2</c:v>
                </c:pt>
                <c:pt idx="962">
                  <c:v>0.2608626964849492</c:v>
                </c:pt>
                <c:pt idx="963">
                  <c:v>-9.7078408340244948E-2</c:v>
                </c:pt>
                <c:pt idx="964">
                  <c:v>-1.8115901531245981E-3</c:v>
                </c:pt>
                <c:pt idx="965">
                  <c:v>0.38525008968299801</c:v>
                </c:pt>
                <c:pt idx="966">
                  <c:v>0.1414116949011941</c:v>
                </c:pt>
                <c:pt idx="967">
                  <c:v>-0.21120633467894123</c:v>
                </c:pt>
                <c:pt idx="968">
                  <c:v>-6.710303147188057E-2</c:v>
                </c:pt>
                <c:pt idx="969">
                  <c:v>0.15915030222871707</c:v>
                </c:pt>
                <c:pt idx="970">
                  <c:v>-8.0574070863860925E-2</c:v>
                </c:pt>
                <c:pt idx="971">
                  <c:v>-6.5683497899208021E-2</c:v>
                </c:pt>
                <c:pt idx="972">
                  <c:v>-0.11190877965056956</c:v>
                </c:pt>
                <c:pt idx="973">
                  <c:v>0.18721288015330373</c:v>
                </c:pt>
                <c:pt idx="974">
                  <c:v>-0.508837771983913</c:v>
                </c:pt>
                <c:pt idx="975">
                  <c:v>-5.1651379715025314E-3</c:v>
                </c:pt>
                <c:pt idx="976">
                  <c:v>-0.16358697093757257</c:v>
                </c:pt>
                <c:pt idx="977">
                  <c:v>-1.6495989785433096E-2</c:v>
                </c:pt>
                <c:pt idx="978">
                  <c:v>0.16758593039634917</c:v>
                </c:pt>
                <c:pt idx="979">
                  <c:v>-1.0744274555854361E-2</c:v>
                </c:pt>
                <c:pt idx="980">
                  <c:v>-6.7619661507585249E-2</c:v>
                </c:pt>
                <c:pt idx="981">
                  <c:v>-4.6581310521744967E-2</c:v>
                </c:pt>
                <c:pt idx="982">
                  <c:v>2.4056460553552483E-2</c:v>
                </c:pt>
                <c:pt idx="983">
                  <c:v>9.0101207646426928E-3</c:v>
                </c:pt>
                <c:pt idx="984">
                  <c:v>-0.11560797955279156</c:v>
                </c:pt>
                <c:pt idx="985">
                  <c:v>1.0294795146833735E-2</c:v>
                </c:pt>
                <c:pt idx="986">
                  <c:v>-0.13242126175719449</c:v>
                </c:pt>
                <c:pt idx="987">
                  <c:v>0.44765273445301546</c:v>
                </c:pt>
                <c:pt idx="988">
                  <c:v>0.20264940144030419</c:v>
                </c:pt>
                <c:pt idx="989">
                  <c:v>-0.20516426248013886</c:v>
                </c:pt>
                <c:pt idx="990">
                  <c:v>3.2513596023449054E-2</c:v>
                </c:pt>
                <c:pt idx="991">
                  <c:v>5.8189113501143197E-2</c:v>
                </c:pt>
                <c:pt idx="992">
                  <c:v>9.9087312991066767E-2</c:v>
                </c:pt>
                <c:pt idx="993">
                  <c:v>-5.1818106538910058E-2</c:v>
                </c:pt>
                <c:pt idx="994">
                  <c:v>0.17009654705361044</c:v>
                </c:pt>
                <c:pt idx="995">
                  <c:v>8.6231827010053053E-2</c:v>
                </c:pt>
                <c:pt idx="996">
                  <c:v>0.13541610402130289</c:v>
                </c:pt>
                <c:pt idx="997">
                  <c:v>7.2008910714473018E-2</c:v>
                </c:pt>
                <c:pt idx="998">
                  <c:v>-2.7698277961903273E-2</c:v>
                </c:pt>
                <c:pt idx="999">
                  <c:v>-5.6996026575902192E-2</c:v>
                </c:pt>
                <c:pt idx="1000">
                  <c:v>4.7041229791680905E-2</c:v>
                </c:pt>
                <c:pt idx="1001">
                  <c:v>-3.5105725033162116E-3</c:v>
                </c:pt>
                <c:pt idx="1002">
                  <c:v>2.2448413442134552E-2</c:v>
                </c:pt>
                <c:pt idx="1003">
                  <c:v>0.17166688176093459</c:v>
                </c:pt>
                <c:pt idx="1004">
                  <c:v>-0.14711414767735675</c:v>
                </c:pt>
                <c:pt idx="1005">
                  <c:v>0.11246584238942603</c:v>
                </c:pt>
                <c:pt idx="1006">
                  <c:v>2.8573799249187459E-3</c:v>
                </c:pt>
                <c:pt idx="1007">
                  <c:v>-3.8047889498898257E-2</c:v>
                </c:pt>
                <c:pt idx="1008">
                  <c:v>-2.3347889498900543E-2</c:v>
                </c:pt>
                <c:pt idx="1009">
                  <c:v>0.10964270766593387</c:v>
                </c:pt>
                <c:pt idx="1010">
                  <c:v>0.22589320696192772</c:v>
                </c:pt>
                <c:pt idx="1011">
                  <c:v>4.6030434123835562E-2</c:v>
                </c:pt>
                <c:pt idx="1012">
                  <c:v>-9.2651873009707231E-2</c:v>
                </c:pt>
                <c:pt idx="1013">
                  <c:v>1.3738204501223095E-2</c:v>
                </c:pt>
                <c:pt idx="1014">
                  <c:v>-0.17066179549878058</c:v>
                </c:pt>
                <c:pt idx="1015">
                  <c:v>-7.5643834236913676E-3</c:v>
                </c:pt>
                <c:pt idx="1016">
                  <c:v>2.3820014978731763E-2</c:v>
                </c:pt>
                <c:pt idx="1017">
                  <c:v>7.5157244517924937E-3</c:v>
                </c:pt>
                <c:pt idx="1018">
                  <c:v>5.938155765881703E-2</c:v>
                </c:pt>
                <c:pt idx="1019">
                  <c:v>-0.14253169125403531</c:v>
                </c:pt>
                <c:pt idx="1020">
                  <c:v>0.25520099878362146</c:v>
                </c:pt>
                <c:pt idx="1021">
                  <c:v>-4.7396192596615094E-2</c:v>
                </c:pt>
                <c:pt idx="1022">
                  <c:v>6.9700504007613517E-2</c:v>
                </c:pt>
                <c:pt idx="1023">
                  <c:v>1.659524272774604E-3</c:v>
                </c:pt>
                <c:pt idx="1024">
                  <c:v>5.7685283472146409E-2</c:v>
                </c:pt>
                <c:pt idx="1025">
                  <c:v>-3.5241046711519175E-2</c:v>
                </c:pt>
                <c:pt idx="1026">
                  <c:v>-4.6339023386458678E-2</c:v>
                </c:pt>
                <c:pt idx="1027">
                  <c:v>0.12941476662205531</c:v>
                </c:pt>
                <c:pt idx="1028">
                  <c:v>-0.10927013034788047</c:v>
                </c:pt>
                <c:pt idx="1029">
                  <c:v>-7.647803679351739E-2</c:v>
                </c:pt>
                <c:pt idx="1030">
                  <c:v>0.11381022875195868</c:v>
                </c:pt>
                <c:pt idx="1031">
                  <c:v>0.1315483718218502</c:v>
                </c:pt>
                <c:pt idx="1032">
                  <c:v>1.1884403973390079E-2</c:v>
                </c:pt>
                <c:pt idx="1033">
                  <c:v>-0.10181889184750759</c:v>
                </c:pt>
                <c:pt idx="1034">
                  <c:v>1.1017194934552776E-2</c:v>
                </c:pt>
                <c:pt idx="1035">
                  <c:v>-0.36718408394833091</c:v>
                </c:pt>
                <c:pt idx="1036">
                  <c:v>-2.4167626200856773E-2</c:v>
                </c:pt>
                <c:pt idx="1037">
                  <c:v>0.20382371909454378</c:v>
                </c:pt>
                <c:pt idx="1038">
                  <c:v>-3.3485873945259925E-2</c:v>
                </c:pt>
                <c:pt idx="1039">
                  <c:v>-7.3788687306858947E-2</c:v>
                </c:pt>
                <c:pt idx="1040">
                  <c:v>-2.9230188889691533E-2</c:v>
                </c:pt>
                <c:pt idx="1041">
                  <c:v>5.7066526875580337E-2</c:v>
                </c:pt>
                <c:pt idx="1042">
                  <c:v>-6.4637639742500141E-2</c:v>
                </c:pt>
                <c:pt idx="1043">
                  <c:v>-6.2343929004079257E-2</c:v>
                </c:pt>
                <c:pt idx="1044">
                  <c:v>4.7518525757936914E-3</c:v>
                </c:pt>
                <c:pt idx="1045">
                  <c:v>0.1433619150871408</c:v>
                </c:pt>
                <c:pt idx="1046">
                  <c:v>2.4169568775064931E-2</c:v>
                </c:pt>
                <c:pt idx="1047">
                  <c:v>0.2277703337953696</c:v>
                </c:pt>
                <c:pt idx="1048">
                  <c:v>-0.12272067371401363</c:v>
                </c:pt>
                <c:pt idx="1049">
                  <c:v>-1.4616787386735552E-2</c:v>
                </c:pt>
                <c:pt idx="1050">
                  <c:v>-2.0801187087727158E-2</c:v>
                </c:pt>
                <c:pt idx="1051">
                  <c:v>0.48871536387760983</c:v>
                </c:pt>
                <c:pt idx="1052">
                  <c:v>-2.0350397252364871E-2</c:v>
                </c:pt>
                <c:pt idx="1053">
                  <c:v>-0.36205778124437415</c:v>
                </c:pt>
                <c:pt idx="1054">
                  <c:v>-0.14100909451957477</c:v>
                </c:pt>
                <c:pt idx="1055">
                  <c:v>0.10985744321614987</c:v>
                </c:pt>
                <c:pt idx="1056">
                  <c:v>0.12038138228793116</c:v>
                </c:pt>
                <c:pt idx="1057">
                  <c:v>4.4259185983527516E-2</c:v>
                </c:pt>
                <c:pt idx="1058">
                  <c:v>-0.16627616701882886</c:v>
                </c:pt>
                <c:pt idx="1059">
                  <c:v>-0.11694614385811519</c:v>
                </c:pt>
                <c:pt idx="1060">
                  <c:v>0.26959055170777901</c:v>
                </c:pt>
                <c:pt idx="1061">
                  <c:v>0.12145023132570287</c:v>
                </c:pt>
                <c:pt idx="1062">
                  <c:v>0.27276136131808215</c:v>
                </c:pt>
                <c:pt idx="1063">
                  <c:v>-5.3409263775407112E-2</c:v>
                </c:pt>
                <c:pt idx="1064">
                  <c:v>0.23056590817425615</c:v>
                </c:pt>
                <c:pt idx="1065">
                  <c:v>-1.7257189682922558E-2</c:v>
                </c:pt>
                <c:pt idx="1066">
                  <c:v>-0.10974405690969746</c:v>
                </c:pt>
                <c:pt idx="1067">
                  <c:v>-0.19129277343435547</c:v>
                </c:pt>
                <c:pt idx="1068">
                  <c:v>1.0991495023851883E-2</c:v>
                </c:pt>
                <c:pt idx="1069">
                  <c:v>0.17193544519652448</c:v>
                </c:pt>
                <c:pt idx="1070">
                  <c:v>3.1547655420709475E-2</c:v>
                </c:pt>
                <c:pt idx="1071">
                  <c:v>0.10207101546431829</c:v>
                </c:pt>
                <c:pt idx="1072">
                  <c:v>1.4498153550086101E-2</c:v>
                </c:pt>
                <c:pt idx="1073">
                  <c:v>4.2033211504218571E-2</c:v>
                </c:pt>
                <c:pt idx="1074">
                  <c:v>-5.3641802754071932E-2</c:v>
                </c:pt>
                <c:pt idx="1075">
                  <c:v>5.3774927784921545E-2</c:v>
                </c:pt>
                <c:pt idx="1076">
                  <c:v>-0.14350662052370922</c:v>
                </c:pt>
                <c:pt idx="1077">
                  <c:v>-0.15168260755731211</c:v>
                </c:pt>
                <c:pt idx="1078">
                  <c:v>0.13518588625976946</c:v>
                </c:pt>
                <c:pt idx="1079">
                  <c:v>7.1490805759054865E-2</c:v>
                </c:pt>
                <c:pt idx="1080">
                  <c:v>9.4957288679964336E-3</c:v>
                </c:pt>
                <c:pt idx="1081">
                  <c:v>-3.0889480150108284E-2</c:v>
                </c:pt>
                <c:pt idx="1082">
                  <c:v>6.7565260286265527E-2</c:v>
                </c:pt>
                <c:pt idx="1083">
                  <c:v>-4.3968818557296174E-2</c:v>
                </c:pt>
                <c:pt idx="1084">
                  <c:v>0.30665924315704274</c:v>
                </c:pt>
                <c:pt idx="1085">
                  <c:v>-7.1582017880224669E-2</c:v>
                </c:pt>
                <c:pt idx="1086">
                  <c:v>2.3534076931746029E-2</c:v>
                </c:pt>
                <c:pt idx="1087">
                  <c:v>0.22541324136848573</c:v>
                </c:pt>
                <c:pt idx="1088">
                  <c:v>5.0297217122974303E-3</c:v>
                </c:pt>
                <c:pt idx="1089">
                  <c:v>4.1145981898253581E-2</c:v>
                </c:pt>
                <c:pt idx="1090">
                  <c:v>0.19509068441158917</c:v>
                </c:pt>
                <c:pt idx="1091">
                  <c:v>-7.4341835117586186E-2</c:v>
                </c:pt>
                <c:pt idx="1092">
                  <c:v>9.5118658007820045E-3</c:v>
                </c:pt>
                <c:pt idx="1093">
                  <c:v>8.1758584650025057E-2</c:v>
                </c:pt>
                <c:pt idx="1094">
                  <c:v>6.8438760087538242E-2</c:v>
                </c:pt>
                <c:pt idx="1095">
                  <c:v>1.2838760087532819E-2</c:v>
                </c:pt>
                <c:pt idx="1096">
                  <c:v>-3.1508934675407829E-2</c:v>
                </c:pt>
                <c:pt idx="1097">
                  <c:v>-0.37262323298571687</c:v>
                </c:pt>
                <c:pt idx="1098">
                  <c:v>4.7108292068884339E-2</c:v>
                </c:pt>
                <c:pt idx="1099">
                  <c:v>0.2189152324017698</c:v>
                </c:pt>
                <c:pt idx="1100">
                  <c:v>0.13204553118381313</c:v>
                </c:pt>
                <c:pt idx="1101">
                  <c:v>-5.5925091725775644E-2</c:v>
                </c:pt>
                <c:pt idx="1102">
                  <c:v>6.9229908639400151E-2</c:v>
                </c:pt>
                <c:pt idx="1103">
                  <c:v>0.14010798417542247</c:v>
                </c:pt>
                <c:pt idx="1104">
                  <c:v>5.6147814653130013E-2</c:v>
                </c:pt>
                <c:pt idx="1105">
                  <c:v>0.16753708157106217</c:v>
                </c:pt>
                <c:pt idx="1106">
                  <c:v>8.2971833853889621E-2</c:v>
                </c:pt>
                <c:pt idx="1107">
                  <c:v>1.7054119193396389E-2</c:v>
                </c:pt>
                <c:pt idx="1108">
                  <c:v>6.0204504358573274E-2</c:v>
                </c:pt>
                <c:pt idx="1109">
                  <c:v>8.8434936662743269E-2</c:v>
                </c:pt>
                <c:pt idx="1110">
                  <c:v>-0.16683662431019286</c:v>
                </c:pt>
                <c:pt idx="1111">
                  <c:v>-2.9602247451308017E-2</c:v>
                </c:pt>
                <c:pt idx="1112">
                  <c:v>6.6413812864176691E-2</c:v>
                </c:pt>
                <c:pt idx="1113">
                  <c:v>-1.5751424853732487E-2</c:v>
                </c:pt>
                <c:pt idx="1114">
                  <c:v>3.5525289501357804E-2</c:v>
                </c:pt>
                <c:pt idx="1115">
                  <c:v>0.14211691666863402</c:v>
                </c:pt>
                <c:pt idx="1116">
                  <c:v>-2.7948662891532194E-2</c:v>
                </c:pt>
                <c:pt idx="1117">
                  <c:v>-5.865222263823E-2</c:v>
                </c:pt>
                <c:pt idx="1118">
                  <c:v>0.20964182679395549</c:v>
                </c:pt>
                <c:pt idx="1119">
                  <c:v>0.20315124969380349</c:v>
                </c:pt>
                <c:pt idx="1120">
                  <c:v>-8.6029894715132116E-2</c:v>
                </c:pt>
                <c:pt idx="1121">
                  <c:v>0.21465511695359396</c:v>
                </c:pt>
                <c:pt idx="1122">
                  <c:v>0.24130690093208074</c:v>
                </c:pt>
                <c:pt idx="1123">
                  <c:v>0.77450392947324076</c:v>
                </c:pt>
                <c:pt idx="1124">
                  <c:v>0.14740151127902124</c:v>
                </c:pt>
                <c:pt idx="1125">
                  <c:v>-9.5029560334758401E-2</c:v>
                </c:pt>
                <c:pt idx="1126">
                  <c:v>6.1103201890141179E-2</c:v>
                </c:pt>
                <c:pt idx="1127">
                  <c:v>-0.19455622552157337</c:v>
                </c:pt>
                <c:pt idx="1128">
                  <c:v>0.13515561386686414</c:v>
                </c:pt>
                <c:pt idx="1129">
                  <c:v>7.3678413363182926E-3</c:v>
                </c:pt>
                <c:pt idx="1130">
                  <c:v>1.1589557373206105E-2</c:v>
                </c:pt>
                <c:pt idx="1131">
                  <c:v>0.16792062570939237</c:v>
                </c:pt>
                <c:pt idx="1132">
                  <c:v>9.4076124078156909E-2</c:v>
                </c:pt>
                <c:pt idx="1133">
                  <c:v>-0.19031313498316393</c:v>
                </c:pt>
                <c:pt idx="1134">
                  <c:v>-0.22969567507670519</c:v>
                </c:pt>
                <c:pt idx="1135">
                  <c:v>2.1165348516703375E-2</c:v>
                </c:pt>
                <c:pt idx="1136">
                  <c:v>-2.2910548551934085E-2</c:v>
                </c:pt>
                <c:pt idx="1137">
                  <c:v>-7.3301718765399926E-2</c:v>
                </c:pt>
                <c:pt idx="1138">
                  <c:v>3.9771581747437779E-2</c:v>
                </c:pt>
                <c:pt idx="1139">
                  <c:v>-8.4016809115610158E-2</c:v>
                </c:pt>
                <c:pt idx="1140">
                  <c:v>6.2197809613458332E-2</c:v>
                </c:pt>
                <c:pt idx="1141">
                  <c:v>8.2880460371832498E-2</c:v>
                </c:pt>
                <c:pt idx="1142">
                  <c:v>-4.4607433869707336E-2</c:v>
                </c:pt>
                <c:pt idx="1143">
                  <c:v>-4.2769585981218938E-2</c:v>
                </c:pt>
                <c:pt idx="1144">
                  <c:v>-7.1215445169649172E-2</c:v>
                </c:pt>
                <c:pt idx="1145">
                  <c:v>3.6674564385563713E-3</c:v>
                </c:pt>
                <c:pt idx="1146">
                  <c:v>-3.4320982936279165E-2</c:v>
                </c:pt>
                <c:pt idx="1147">
                  <c:v>-0.11024637220396016</c:v>
                </c:pt>
                <c:pt idx="1148">
                  <c:v>0.14844636190081673</c:v>
                </c:pt>
                <c:pt idx="1149">
                  <c:v>0.18086182136418216</c:v>
                </c:pt>
                <c:pt idx="1150">
                  <c:v>-6.8043061481162681E-2</c:v>
                </c:pt>
                <c:pt idx="1151">
                  <c:v>6.0502270667633695E-2</c:v>
                </c:pt>
                <c:pt idx="1152">
                  <c:v>6.8340286338369083E-2</c:v>
                </c:pt>
                <c:pt idx="1153">
                  <c:v>0.2406579814352412</c:v>
                </c:pt>
                <c:pt idx="1154">
                  <c:v>-4.0802099034209505E-4</c:v>
                </c:pt>
                <c:pt idx="1155">
                  <c:v>0.29917819724214212</c:v>
                </c:pt>
                <c:pt idx="1156">
                  <c:v>7.1111969939877895E-2</c:v>
                </c:pt>
                <c:pt idx="1157">
                  <c:v>-0.13166856564115648</c:v>
                </c:pt>
                <c:pt idx="1158">
                  <c:v>-7.1293639001282827E-2</c:v>
                </c:pt>
                <c:pt idx="1159">
                  <c:v>2.3086908155484309E-2</c:v>
                </c:pt>
                <c:pt idx="1160">
                  <c:v>-2.6912900419873154E-2</c:v>
                </c:pt>
                <c:pt idx="1161">
                  <c:v>-5.7051244399126233E-2</c:v>
                </c:pt>
                <c:pt idx="1162">
                  <c:v>8.337374187354385E-2</c:v>
                </c:pt>
                <c:pt idx="1163">
                  <c:v>-7.5883974224169037E-3</c:v>
                </c:pt>
                <c:pt idx="1164">
                  <c:v>-9.8808480894298611E-2</c:v>
                </c:pt>
                <c:pt idx="1165">
                  <c:v>-0.13264402990429858</c:v>
                </c:pt>
                <c:pt idx="1166">
                  <c:v>1.6155970095695693E-2</c:v>
                </c:pt>
                <c:pt idx="1167">
                  <c:v>0.43507780619221137</c:v>
                </c:pt>
                <c:pt idx="1168">
                  <c:v>1.9578210119959749E-2</c:v>
                </c:pt>
                <c:pt idx="1169">
                  <c:v>-1.6606806526418438E-2</c:v>
                </c:pt>
                <c:pt idx="1170">
                  <c:v>-5.5116245307210932E-2</c:v>
                </c:pt>
                <c:pt idx="1171">
                  <c:v>-0.13064600295088979</c:v>
                </c:pt>
                <c:pt idx="1172">
                  <c:v>-0.16383592399936475</c:v>
                </c:pt>
                <c:pt idx="1173">
                  <c:v>0.17215549496609128</c:v>
                </c:pt>
                <c:pt idx="1174">
                  <c:v>1.127004396380471E-3</c:v>
                </c:pt>
                <c:pt idx="1175">
                  <c:v>4.0146350198412506E-2</c:v>
                </c:pt>
                <c:pt idx="1176">
                  <c:v>3.612000558112527E-2</c:v>
                </c:pt>
                <c:pt idx="1177">
                  <c:v>0.2303173228220956</c:v>
                </c:pt>
                <c:pt idx="1178">
                  <c:v>2.9239796214454827E-2</c:v>
                </c:pt>
                <c:pt idx="1179">
                  <c:v>-3.7590159828397418E-2</c:v>
                </c:pt>
                <c:pt idx="1180">
                  <c:v>-1.2055121719583894E-2</c:v>
                </c:pt>
                <c:pt idx="1181">
                  <c:v>0.25898315994167831</c:v>
                </c:pt>
                <c:pt idx="1182">
                  <c:v>1.7997178555702931E-2</c:v>
                </c:pt>
                <c:pt idx="1183">
                  <c:v>7.4282527632050233E-3</c:v>
                </c:pt>
                <c:pt idx="1184">
                  <c:v>6.0688393612508662E-2</c:v>
                </c:pt>
                <c:pt idx="1185">
                  <c:v>-0.24780802538025881</c:v>
                </c:pt>
                <c:pt idx="1186">
                  <c:v>2.3065323566591189E-2</c:v>
                </c:pt>
                <c:pt idx="1187">
                  <c:v>2.7520184819763926E-2</c:v>
                </c:pt>
                <c:pt idx="1188">
                  <c:v>1.1168190196428895E-2</c:v>
                </c:pt>
                <c:pt idx="1189">
                  <c:v>-0.31692171584610662</c:v>
                </c:pt>
                <c:pt idx="1190">
                  <c:v>-0.10446982563469476</c:v>
                </c:pt>
                <c:pt idx="1191">
                  <c:v>-4.7477613981286027E-2</c:v>
                </c:pt>
                <c:pt idx="1192">
                  <c:v>1.0679095793619808E-4</c:v>
                </c:pt>
                <c:pt idx="1193">
                  <c:v>8.0699553324947715E-2</c:v>
                </c:pt>
                <c:pt idx="1194">
                  <c:v>0.10544887580967099</c:v>
                </c:pt>
                <c:pt idx="1195">
                  <c:v>-8.219852505817471E-4</c:v>
                </c:pt>
                <c:pt idx="1196">
                  <c:v>0.25193666051522712</c:v>
                </c:pt>
                <c:pt idx="1197">
                  <c:v>0.22937175715016167</c:v>
                </c:pt>
                <c:pt idx="1198">
                  <c:v>0.21943488536815181</c:v>
                </c:pt>
                <c:pt idx="1199">
                  <c:v>-0.11848672187151976</c:v>
                </c:pt>
                <c:pt idx="1200">
                  <c:v>-2.7727978512800178E-2</c:v>
                </c:pt>
                <c:pt idx="1201">
                  <c:v>0.47959816857805038</c:v>
                </c:pt>
                <c:pt idx="1202">
                  <c:v>-0.13716185468326358</c:v>
                </c:pt>
                <c:pt idx="1203">
                  <c:v>0.12539962002649929</c:v>
                </c:pt>
                <c:pt idx="1204">
                  <c:v>0.21400509974241544</c:v>
                </c:pt>
                <c:pt idx="1205">
                  <c:v>0.22304752760023661</c:v>
                </c:pt>
                <c:pt idx="1206">
                  <c:v>-6.491203262108769E-2</c:v>
                </c:pt>
                <c:pt idx="1207">
                  <c:v>0.1794708766371329</c:v>
                </c:pt>
                <c:pt idx="1208">
                  <c:v>7.4475052538268471E-2</c:v>
                </c:pt>
                <c:pt idx="1209">
                  <c:v>0.3631847642038224</c:v>
                </c:pt>
                <c:pt idx="1210">
                  <c:v>4.4578833142558949E-2</c:v>
                </c:pt>
                <c:pt idx="1211">
                  <c:v>0.29388604231134963</c:v>
                </c:pt>
                <c:pt idx="1212">
                  <c:v>6.68507450466862E-2</c:v>
                </c:pt>
                <c:pt idx="1213">
                  <c:v>-6.3339906977404326E-3</c:v>
                </c:pt>
                <c:pt idx="1214">
                  <c:v>8.9882003108471054E-2</c:v>
                </c:pt>
                <c:pt idx="1215">
                  <c:v>0.24625813786349937</c:v>
                </c:pt>
                <c:pt idx="1216">
                  <c:v>-0.11561098311634765</c:v>
                </c:pt>
                <c:pt idx="1217">
                  <c:v>-0.12956827398723902</c:v>
                </c:pt>
                <c:pt idx="1218">
                  <c:v>0.20083267416844564</c:v>
                </c:pt>
                <c:pt idx="1219">
                  <c:v>6.0748066432559256E-2</c:v>
                </c:pt>
                <c:pt idx="1220">
                  <c:v>-0.25178794296618889</c:v>
                </c:pt>
                <c:pt idx="1221">
                  <c:v>6.0272008739495675E-2</c:v>
                </c:pt>
                <c:pt idx="1222">
                  <c:v>0.15818890082866943</c:v>
                </c:pt>
                <c:pt idx="1223">
                  <c:v>9.6606356277632699E-2</c:v>
                </c:pt>
                <c:pt idx="1224">
                  <c:v>4.1858857371870783E-2</c:v>
                </c:pt>
                <c:pt idx="1225">
                  <c:v>0.30369645714148419</c:v>
                </c:pt>
                <c:pt idx="1226">
                  <c:v>0.10021678598808847</c:v>
                </c:pt>
                <c:pt idx="1227">
                  <c:v>0.3348357172069143</c:v>
                </c:pt>
                <c:pt idx="1228">
                  <c:v>8.5093578648219648E-2</c:v>
                </c:pt>
                <c:pt idx="1229">
                  <c:v>0.12378082429625437</c:v>
                </c:pt>
                <c:pt idx="1230">
                  <c:v>0.1709726457268701</c:v>
                </c:pt>
                <c:pt idx="1231">
                  <c:v>9.9434440079392061E-2</c:v>
                </c:pt>
                <c:pt idx="1232">
                  <c:v>0.14058352339180402</c:v>
                </c:pt>
                <c:pt idx="1233">
                  <c:v>-0.15812173837257149</c:v>
                </c:pt>
                <c:pt idx="1234">
                  <c:v>-0.26537036334406849</c:v>
                </c:pt>
                <c:pt idx="1235">
                  <c:v>0.11043581741371611</c:v>
                </c:pt>
                <c:pt idx="1236">
                  <c:v>0.15815549478720214</c:v>
                </c:pt>
                <c:pt idx="1237">
                  <c:v>0.12014616907337938</c:v>
                </c:pt>
                <c:pt idx="1238">
                  <c:v>0.14285654367643019</c:v>
                </c:pt>
                <c:pt idx="1239">
                  <c:v>5.3613871549472947E-2</c:v>
                </c:pt>
                <c:pt idx="1240">
                  <c:v>5.5289635384198732E-2</c:v>
                </c:pt>
                <c:pt idx="1241">
                  <c:v>0.1336065951237515</c:v>
                </c:pt>
                <c:pt idx="1242">
                  <c:v>-0.277923201352273</c:v>
                </c:pt>
                <c:pt idx="1243">
                  <c:v>0.11568609819656928</c:v>
                </c:pt>
                <c:pt idx="1244">
                  <c:v>0.10175040641848909</c:v>
                </c:pt>
                <c:pt idx="1245">
                  <c:v>0.11203088712812104</c:v>
                </c:pt>
                <c:pt idx="1246">
                  <c:v>0.2092983161512052</c:v>
                </c:pt>
                <c:pt idx="1247">
                  <c:v>9.9564201416050935E-2</c:v>
                </c:pt>
                <c:pt idx="1248">
                  <c:v>-3.7200347068456097E-2</c:v>
                </c:pt>
                <c:pt idx="1249">
                  <c:v>0.27723531249856137</c:v>
                </c:pt>
                <c:pt idx="1250">
                  <c:v>6.5559947838593757E-3</c:v>
                </c:pt>
                <c:pt idx="1251">
                  <c:v>0.2691812746382638</c:v>
                </c:pt>
                <c:pt idx="1252">
                  <c:v>0.13305907061606348</c:v>
                </c:pt>
                <c:pt idx="1253">
                  <c:v>0.13480008215699968</c:v>
                </c:pt>
                <c:pt idx="1254">
                  <c:v>7.6143531325840286E-2</c:v>
                </c:pt>
                <c:pt idx="1255">
                  <c:v>0.38863477627920417</c:v>
                </c:pt>
                <c:pt idx="1256">
                  <c:v>0.19129830998060271</c:v>
                </c:pt>
                <c:pt idx="1257">
                  <c:v>-5.5601690019393857E-2</c:v>
                </c:pt>
                <c:pt idx="1258">
                  <c:v>0.26718251663553616</c:v>
                </c:pt>
                <c:pt idx="1259">
                  <c:v>-1.0315318957722752E-2</c:v>
                </c:pt>
                <c:pt idx="1260">
                  <c:v>0.22613880612460235</c:v>
                </c:pt>
                <c:pt idx="1261">
                  <c:v>-0.24542545464284871</c:v>
                </c:pt>
                <c:pt idx="1262">
                  <c:v>-0.11099160426764598</c:v>
                </c:pt>
                <c:pt idx="1263">
                  <c:v>-9.6391604267644482E-2</c:v>
                </c:pt>
                <c:pt idx="1264">
                  <c:v>-4.6134979718857494E-2</c:v>
                </c:pt>
                <c:pt idx="1265">
                  <c:v>7.955746191139923E-2</c:v>
                </c:pt>
                <c:pt idx="1266">
                  <c:v>0.22942274082699754</c:v>
                </c:pt>
                <c:pt idx="1267">
                  <c:v>0.26373776479383793</c:v>
                </c:pt>
                <c:pt idx="1268">
                  <c:v>0.16366348676979214</c:v>
                </c:pt>
                <c:pt idx="1269">
                  <c:v>4.7489795233040866E-2</c:v>
                </c:pt>
                <c:pt idx="1270">
                  <c:v>4.6334347127732656E-2</c:v>
                </c:pt>
                <c:pt idx="1271">
                  <c:v>-1.6490476876036553E-2</c:v>
                </c:pt>
                <c:pt idx="1272">
                  <c:v>0.28842872293932231</c:v>
                </c:pt>
                <c:pt idx="1273">
                  <c:v>0.33108992610399213</c:v>
                </c:pt>
                <c:pt idx="1274">
                  <c:v>-8.6129444022859047E-2</c:v>
                </c:pt>
                <c:pt idx="1275">
                  <c:v>5.0227814663564629E-2</c:v>
                </c:pt>
                <c:pt idx="1276">
                  <c:v>7.8627814663569495E-2</c:v>
                </c:pt>
                <c:pt idx="1277">
                  <c:v>-9.3991429819340055E-2</c:v>
                </c:pt>
                <c:pt idx="1278">
                  <c:v>3.2379104464979491E-2</c:v>
                </c:pt>
                <c:pt idx="1279">
                  <c:v>0.38419820522612724</c:v>
                </c:pt>
                <c:pt idx="1280">
                  <c:v>0.21159607737929065</c:v>
                </c:pt>
                <c:pt idx="1281">
                  <c:v>7.4429795774207719E-2</c:v>
                </c:pt>
                <c:pt idx="1282">
                  <c:v>-0.18623709685657275</c:v>
                </c:pt>
                <c:pt idx="1283">
                  <c:v>0.19617907847479188</c:v>
                </c:pt>
                <c:pt idx="1284">
                  <c:v>0.13232475472067051</c:v>
                </c:pt>
                <c:pt idx="1285">
                  <c:v>0.13331595216594394</c:v>
                </c:pt>
                <c:pt idx="1286">
                  <c:v>0.12112700141032207</c:v>
                </c:pt>
                <c:pt idx="1287">
                  <c:v>-4.1545622638231805E-2</c:v>
                </c:pt>
                <c:pt idx="1288">
                  <c:v>-2.8689547325939202E-2</c:v>
                </c:pt>
                <c:pt idx="1289">
                  <c:v>-1.1581782380709171E-2</c:v>
                </c:pt>
                <c:pt idx="1290">
                  <c:v>0.19181821761929285</c:v>
                </c:pt>
                <c:pt idx="1291">
                  <c:v>5.9518217619292102E-2</c:v>
                </c:pt>
                <c:pt idx="1292">
                  <c:v>-2.9825197322857377E-2</c:v>
                </c:pt>
                <c:pt idx="1293">
                  <c:v>-7.1198950056334809E-2</c:v>
                </c:pt>
                <c:pt idx="1294">
                  <c:v>0.2772932962878869</c:v>
                </c:pt>
                <c:pt idx="1295">
                  <c:v>-5.3858136162240555E-2</c:v>
                </c:pt>
                <c:pt idx="1296">
                  <c:v>-1.9758136162238316E-2</c:v>
                </c:pt>
                <c:pt idx="1297">
                  <c:v>5.6843019321483723E-2</c:v>
                </c:pt>
                <c:pt idx="1298">
                  <c:v>-4.1905233788000373E-2</c:v>
                </c:pt>
                <c:pt idx="1299">
                  <c:v>-4.3666570376316827E-2</c:v>
                </c:pt>
                <c:pt idx="1300">
                  <c:v>-4.2694844198258863E-2</c:v>
                </c:pt>
                <c:pt idx="1301">
                  <c:v>8.2838674048893779E-2</c:v>
                </c:pt>
                <c:pt idx="1302">
                  <c:v>-7.530389697002704E-2</c:v>
                </c:pt>
                <c:pt idx="1303">
                  <c:v>6.1812104536002721E-2</c:v>
                </c:pt>
                <c:pt idx="1304">
                  <c:v>6.6672172163094956E-2</c:v>
                </c:pt>
                <c:pt idx="1305">
                  <c:v>5.5124563197310295E-2</c:v>
                </c:pt>
                <c:pt idx="1306">
                  <c:v>2.1090936137326821E-2</c:v>
                </c:pt>
                <c:pt idx="1307">
                  <c:v>-3.999016326691418E-2</c:v>
                </c:pt>
                <c:pt idx="1308">
                  <c:v>6.6593165481023675E-2</c:v>
                </c:pt>
                <c:pt idx="1309">
                  <c:v>-5.1020389428053647E-2</c:v>
                </c:pt>
                <c:pt idx="1310">
                  <c:v>-4.653803183266092E-2</c:v>
                </c:pt>
                <c:pt idx="1311">
                  <c:v>9.747187744709862E-2</c:v>
                </c:pt>
                <c:pt idx="1312">
                  <c:v>0.17392785127129429</c:v>
                </c:pt>
                <c:pt idx="1313">
                  <c:v>0.15708799705647181</c:v>
                </c:pt>
                <c:pt idx="1314">
                  <c:v>9.626236626556306E-2</c:v>
                </c:pt>
                <c:pt idx="1315">
                  <c:v>6.2214224649892458E-2</c:v>
                </c:pt>
                <c:pt idx="1316">
                  <c:v>0.18674210633302835</c:v>
                </c:pt>
                <c:pt idx="1317">
                  <c:v>0.26470502818271058</c:v>
                </c:pt>
                <c:pt idx="1318">
                  <c:v>-3.565310474624539E-2</c:v>
                </c:pt>
                <c:pt idx="1319">
                  <c:v>0.20768804375187955</c:v>
                </c:pt>
                <c:pt idx="1320">
                  <c:v>8.3484697954119724E-2</c:v>
                </c:pt>
                <c:pt idx="1321">
                  <c:v>0.1154465939177669</c:v>
                </c:pt>
                <c:pt idx="1322">
                  <c:v>-2.73340370454207E-2</c:v>
                </c:pt>
                <c:pt idx="1323">
                  <c:v>3.4882917879095032E-2</c:v>
                </c:pt>
                <c:pt idx="1324">
                  <c:v>-0.16410698853028549</c:v>
                </c:pt>
                <c:pt idx="1325">
                  <c:v>0.20649301146971055</c:v>
                </c:pt>
                <c:pt idx="1326">
                  <c:v>-1.6506988530288424E-2</c:v>
                </c:pt>
                <c:pt idx="1327">
                  <c:v>0.31688270100532634</c:v>
                </c:pt>
                <c:pt idx="1328">
                  <c:v>1.3044283477313456E-2</c:v>
                </c:pt>
                <c:pt idx="1329">
                  <c:v>5.7516279197741937E-2</c:v>
                </c:pt>
                <c:pt idx="1330">
                  <c:v>7.3766650238646037E-2</c:v>
                </c:pt>
                <c:pt idx="1331">
                  <c:v>0.29693375852392023</c:v>
                </c:pt>
                <c:pt idx="1332">
                  <c:v>0.15143375852392182</c:v>
                </c:pt>
                <c:pt idx="1333">
                  <c:v>0.16757880923517376</c:v>
                </c:pt>
                <c:pt idx="1334">
                  <c:v>0.25657227999563048</c:v>
                </c:pt>
                <c:pt idx="1335">
                  <c:v>0.13200610943164293</c:v>
                </c:pt>
                <c:pt idx="1336">
                  <c:v>0.12675214997776862</c:v>
                </c:pt>
                <c:pt idx="1337">
                  <c:v>1.2321361954022336E-2</c:v>
                </c:pt>
                <c:pt idx="1338">
                  <c:v>-8.2117481755837218E-2</c:v>
                </c:pt>
                <c:pt idx="1339">
                  <c:v>-8.1287962492055499E-2</c:v>
                </c:pt>
                <c:pt idx="1340">
                  <c:v>0.2084120375079479</c:v>
                </c:pt>
                <c:pt idx="1341">
                  <c:v>0.18432520656760687</c:v>
                </c:pt>
                <c:pt idx="1342">
                  <c:v>-5.4740080301975524E-2</c:v>
                </c:pt>
                <c:pt idx="1343">
                  <c:v>-0.16377975246827248</c:v>
                </c:pt>
                <c:pt idx="1344">
                  <c:v>0.18610268343152114</c:v>
                </c:pt>
                <c:pt idx="1345">
                  <c:v>-0.13454238341145697</c:v>
                </c:pt>
                <c:pt idx="1346">
                  <c:v>-1.411507636657916E-2</c:v>
                </c:pt>
                <c:pt idx="1347">
                  <c:v>0.10168981530810584</c:v>
                </c:pt>
                <c:pt idx="1348">
                  <c:v>0.18874149509698412</c:v>
                </c:pt>
                <c:pt idx="1349">
                  <c:v>-0.14605676189123784</c:v>
                </c:pt>
                <c:pt idx="1350">
                  <c:v>-5.1534154102647278E-2</c:v>
                </c:pt>
                <c:pt idx="1351">
                  <c:v>-7.919076205978115E-2</c:v>
                </c:pt>
                <c:pt idx="1352">
                  <c:v>-3.0356770161567681E-2</c:v>
                </c:pt>
                <c:pt idx="1353">
                  <c:v>0.17625175060040021</c:v>
                </c:pt>
                <c:pt idx="1354">
                  <c:v>0.25162460033285328</c:v>
                </c:pt>
                <c:pt idx="1355">
                  <c:v>0.16554325861351771</c:v>
                </c:pt>
                <c:pt idx="1356">
                  <c:v>0.14546290318870803</c:v>
                </c:pt>
                <c:pt idx="1357">
                  <c:v>-8.7472564778202866E-2</c:v>
                </c:pt>
                <c:pt idx="1358">
                  <c:v>7.1074188446651476E-2</c:v>
                </c:pt>
                <c:pt idx="1359">
                  <c:v>6.5680083313353066E-2</c:v>
                </c:pt>
                <c:pt idx="1360">
                  <c:v>7.3014794235724878E-2</c:v>
                </c:pt>
                <c:pt idx="1361">
                  <c:v>0.32895365451039282</c:v>
                </c:pt>
                <c:pt idx="1362">
                  <c:v>-3.7872732836170542E-2</c:v>
                </c:pt>
                <c:pt idx="1363">
                  <c:v>-0.24107273283617303</c:v>
                </c:pt>
                <c:pt idx="1364">
                  <c:v>9.6774149624145878E-2</c:v>
                </c:pt>
                <c:pt idx="1365">
                  <c:v>1.8171275968825285E-2</c:v>
                </c:pt>
                <c:pt idx="1366">
                  <c:v>6.7394247991025225E-2</c:v>
                </c:pt>
                <c:pt idx="1367">
                  <c:v>0.11209424799102408</c:v>
                </c:pt>
                <c:pt idx="1368">
                  <c:v>-1.8397431110841467E-2</c:v>
                </c:pt>
                <c:pt idx="1369">
                  <c:v>0.13703023854864682</c:v>
                </c:pt>
                <c:pt idx="1370">
                  <c:v>6.4858639035904275E-2</c:v>
                </c:pt>
                <c:pt idx="1371">
                  <c:v>8.8094844766573033E-4</c:v>
                </c:pt>
                <c:pt idx="1372">
                  <c:v>6.5171653067324087E-2</c:v>
                </c:pt>
                <c:pt idx="1373">
                  <c:v>-7.4907637344871603E-2</c:v>
                </c:pt>
                <c:pt idx="1374">
                  <c:v>4.4209772877856324E-2</c:v>
                </c:pt>
                <c:pt idx="1375">
                  <c:v>8.6132350344271913E-2</c:v>
                </c:pt>
                <c:pt idx="1376">
                  <c:v>7.3859668674558066E-2</c:v>
                </c:pt>
                <c:pt idx="1377">
                  <c:v>7.530715515205344E-2</c:v>
                </c:pt>
                <c:pt idx="1378">
                  <c:v>0.29638234930475704</c:v>
                </c:pt>
                <c:pt idx="1379">
                  <c:v>0.1783506788976652</c:v>
                </c:pt>
                <c:pt idx="1380">
                  <c:v>-1.4544492309568113E-2</c:v>
                </c:pt>
                <c:pt idx="1381">
                  <c:v>-2.206779941175796E-2</c:v>
                </c:pt>
                <c:pt idx="1382">
                  <c:v>0.12131555498930169</c:v>
                </c:pt>
                <c:pt idx="1383">
                  <c:v>0.11234665105810393</c:v>
                </c:pt>
                <c:pt idx="1384">
                  <c:v>-3.4772570370677158E-2</c:v>
                </c:pt>
                <c:pt idx="1385">
                  <c:v>0.13831612305700247</c:v>
                </c:pt>
                <c:pt idx="1386">
                  <c:v>0.20950088222245</c:v>
                </c:pt>
                <c:pt idx="1387">
                  <c:v>-4.4819509563616577E-2</c:v>
                </c:pt>
                <c:pt idx="1388">
                  <c:v>0.11281452897107158</c:v>
                </c:pt>
                <c:pt idx="1389">
                  <c:v>2.4023345127169193E-2</c:v>
                </c:pt>
                <c:pt idx="1390">
                  <c:v>1.8035409098260402E-3</c:v>
                </c:pt>
                <c:pt idx="1391">
                  <c:v>-0.21891432940130073</c:v>
                </c:pt>
                <c:pt idx="1392">
                  <c:v>0.21946742076666226</c:v>
                </c:pt>
                <c:pt idx="1393">
                  <c:v>-7.072487249097037E-3</c:v>
                </c:pt>
                <c:pt idx="1394">
                  <c:v>-2.9727638712898852E-2</c:v>
                </c:pt>
                <c:pt idx="1395">
                  <c:v>3.4224696587237702E-2</c:v>
                </c:pt>
                <c:pt idx="1396">
                  <c:v>9.7903652690177978E-2</c:v>
                </c:pt>
                <c:pt idx="1397">
                  <c:v>0.15088834019130815</c:v>
                </c:pt>
                <c:pt idx="1398">
                  <c:v>-0.18771327295401363</c:v>
                </c:pt>
                <c:pt idx="1399">
                  <c:v>0.25166539286394851</c:v>
                </c:pt>
                <c:pt idx="1400">
                  <c:v>0.15661437504206077</c:v>
                </c:pt>
                <c:pt idx="1401">
                  <c:v>0.1505570890564556</c:v>
                </c:pt>
                <c:pt idx="1402">
                  <c:v>0.18937010387027442</c:v>
                </c:pt>
                <c:pt idx="1403">
                  <c:v>0.15407832345299965</c:v>
                </c:pt>
                <c:pt idx="1404">
                  <c:v>0.12554627273070196</c:v>
                </c:pt>
                <c:pt idx="1405">
                  <c:v>0.12748009404605654</c:v>
                </c:pt>
                <c:pt idx="1406">
                  <c:v>9.8827371730756397E-2</c:v>
                </c:pt>
                <c:pt idx="1407">
                  <c:v>0.2693214097184935</c:v>
                </c:pt>
                <c:pt idx="1408">
                  <c:v>0.24767929123798638</c:v>
                </c:pt>
                <c:pt idx="1409">
                  <c:v>0.21767763934610684</c:v>
                </c:pt>
                <c:pt idx="1410">
                  <c:v>0.1349138758127566</c:v>
                </c:pt>
                <c:pt idx="1411">
                  <c:v>1.1146090836504641E-2</c:v>
                </c:pt>
                <c:pt idx="1412">
                  <c:v>7.5451781859719347E-2</c:v>
                </c:pt>
                <c:pt idx="1413">
                  <c:v>-0.15062252481275351</c:v>
                </c:pt>
                <c:pt idx="1414">
                  <c:v>0.25395765731538944</c:v>
                </c:pt>
                <c:pt idx="1415">
                  <c:v>0.18556730926968612</c:v>
                </c:pt>
                <c:pt idx="1416">
                  <c:v>-0.17487409482325234</c:v>
                </c:pt>
                <c:pt idx="1417">
                  <c:v>0.21764788085310727</c:v>
                </c:pt>
                <c:pt idx="1418">
                  <c:v>-1.8650084432181302E-3</c:v>
                </c:pt>
                <c:pt idx="1419">
                  <c:v>0.10798757620897703</c:v>
                </c:pt>
                <c:pt idx="1420">
                  <c:v>-9.2253589361533272E-2</c:v>
                </c:pt>
                <c:pt idx="1421">
                  <c:v>1.9444213407417976E-2</c:v>
                </c:pt>
                <c:pt idx="1422">
                  <c:v>5.0628813831693265E-2</c:v>
                </c:pt>
                <c:pt idx="1423">
                  <c:v>-3.9177041109383026E-2</c:v>
                </c:pt>
                <c:pt idx="1424">
                  <c:v>0.20493219441038235</c:v>
                </c:pt>
                <c:pt idx="1425">
                  <c:v>8.8788482623016307E-2</c:v>
                </c:pt>
                <c:pt idx="1426">
                  <c:v>0.10724041298085751</c:v>
                </c:pt>
                <c:pt idx="1427">
                  <c:v>5.6588150642525648E-2</c:v>
                </c:pt>
                <c:pt idx="1428">
                  <c:v>0.10244099039064736</c:v>
                </c:pt>
                <c:pt idx="1429">
                  <c:v>0.15813677008551963</c:v>
                </c:pt>
                <c:pt idx="1430">
                  <c:v>0.17976540359628501</c:v>
                </c:pt>
                <c:pt idx="1431">
                  <c:v>0.61552967747919496</c:v>
                </c:pt>
                <c:pt idx="1432">
                  <c:v>0.21856994374542893</c:v>
                </c:pt>
                <c:pt idx="1433">
                  <c:v>-2.1678520903449794E-2</c:v>
                </c:pt>
                <c:pt idx="1434">
                  <c:v>0.16016648476976059</c:v>
                </c:pt>
                <c:pt idx="1435">
                  <c:v>0.25131835135282188</c:v>
                </c:pt>
                <c:pt idx="1436">
                  <c:v>0.16232131298888675</c:v>
                </c:pt>
                <c:pt idx="1437">
                  <c:v>8.2972988851430785E-2</c:v>
                </c:pt>
                <c:pt idx="1438">
                  <c:v>-0.11884468204931409</c:v>
                </c:pt>
                <c:pt idx="1439">
                  <c:v>0.29468407355403059</c:v>
                </c:pt>
                <c:pt idx="1440">
                  <c:v>-8.9417551934168671E-2</c:v>
                </c:pt>
                <c:pt idx="1441">
                  <c:v>0.16599893090776874</c:v>
                </c:pt>
                <c:pt idx="1442">
                  <c:v>-0.25406386956802862</c:v>
                </c:pt>
                <c:pt idx="1443">
                  <c:v>-5.3819532010777493E-2</c:v>
                </c:pt>
                <c:pt idx="1444">
                  <c:v>0.10173250338662854</c:v>
                </c:pt>
                <c:pt idx="1445">
                  <c:v>0.41129860454079648</c:v>
                </c:pt>
                <c:pt idx="1446">
                  <c:v>-9.5397547177832109E-2</c:v>
                </c:pt>
                <c:pt idx="1447">
                  <c:v>-5.4040646431658956E-2</c:v>
                </c:pt>
                <c:pt idx="1448">
                  <c:v>0.11065070143116884</c:v>
                </c:pt>
                <c:pt idx="1449">
                  <c:v>0.16125653833866949</c:v>
                </c:pt>
                <c:pt idx="1450">
                  <c:v>4.4950550852085769E-2</c:v>
                </c:pt>
                <c:pt idx="1451">
                  <c:v>5.7197907797728931E-2</c:v>
                </c:pt>
                <c:pt idx="1452">
                  <c:v>8.5037530139075557E-2</c:v>
                </c:pt>
                <c:pt idx="1453">
                  <c:v>0.10848027763732659</c:v>
                </c:pt>
                <c:pt idx="1454">
                  <c:v>0.21040780357351707</c:v>
                </c:pt>
                <c:pt idx="1455">
                  <c:v>-0.14211938466581131</c:v>
                </c:pt>
                <c:pt idx="1456">
                  <c:v>0.13931841165889125</c:v>
                </c:pt>
                <c:pt idx="1457">
                  <c:v>-0.20261764066744803</c:v>
                </c:pt>
                <c:pt idx="1458">
                  <c:v>0.20048235933255398</c:v>
                </c:pt>
                <c:pt idx="1459">
                  <c:v>-7.5671823612438516E-2</c:v>
                </c:pt>
                <c:pt idx="1460">
                  <c:v>0.20104985562650768</c:v>
                </c:pt>
                <c:pt idx="1461">
                  <c:v>-5.4965493250307418E-3</c:v>
                </c:pt>
                <c:pt idx="1462">
                  <c:v>8.4531698674474853E-2</c:v>
                </c:pt>
                <c:pt idx="1463">
                  <c:v>-2.0506595490516588E-2</c:v>
                </c:pt>
                <c:pt idx="1464">
                  <c:v>7.5070443497921246E-2</c:v>
                </c:pt>
                <c:pt idx="1465">
                  <c:v>0.13720042927634779</c:v>
                </c:pt>
                <c:pt idx="1466">
                  <c:v>0.16186334073885433</c:v>
                </c:pt>
                <c:pt idx="1467">
                  <c:v>0.17383692810003026</c:v>
                </c:pt>
                <c:pt idx="1468">
                  <c:v>0.1383505706285959</c:v>
                </c:pt>
                <c:pt idx="1469">
                  <c:v>0.47155203760438269</c:v>
                </c:pt>
                <c:pt idx="1470">
                  <c:v>0.17657395366008899</c:v>
                </c:pt>
                <c:pt idx="1471">
                  <c:v>9.2013808200356095E-2</c:v>
                </c:pt>
                <c:pt idx="1472">
                  <c:v>-0.12054079275797136</c:v>
                </c:pt>
                <c:pt idx="1473">
                  <c:v>0.32336520855718476</c:v>
                </c:pt>
                <c:pt idx="1474">
                  <c:v>0.12056630883893149</c:v>
                </c:pt>
                <c:pt idx="1475">
                  <c:v>8.1764143737999007E-2</c:v>
                </c:pt>
                <c:pt idx="1476">
                  <c:v>0.13723253295085414</c:v>
                </c:pt>
                <c:pt idx="1477">
                  <c:v>1.9139040037799759E-2</c:v>
                </c:pt>
                <c:pt idx="1478">
                  <c:v>0.29666108695651872</c:v>
                </c:pt>
                <c:pt idx="1479">
                  <c:v>-6.8689321980983209E-2</c:v>
                </c:pt>
                <c:pt idx="1480">
                  <c:v>7.2254617502956364E-2</c:v>
                </c:pt>
                <c:pt idx="1481">
                  <c:v>-4.4995295944318059E-2</c:v>
                </c:pt>
                <c:pt idx="1482">
                  <c:v>5.9618896897980278E-2</c:v>
                </c:pt>
                <c:pt idx="1483">
                  <c:v>3.0267806538873288E-2</c:v>
                </c:pt>
                <c:pt idx="1484">
                  <c:v>0.3559148227831983</c:v>
                </c:pt>
                <c:pt idx="1485">
                  <c:v>9.7957084192763944E-2</c:v>
                </c:pt>
                <c:pt idx="1486">
                  <c:v>0.27421967618979437</c:v>
                </c:pt>
                <c:pt idx="1487">
                  <c:v>6.5317611157723832E-2</c:v>
                </c:pt>
                <c:pt idx="1488">
                  <c:v>0.12519046268501199</c:v>
                </c:pt>
                <c:pt idx="1489">
                  <c:v>6.0945388864887207E-2</c:v>
                </c:pt>
                <c:pt idx="1490">
                  <c:v>9.8119081019845567E-2</c:v>
                </c:pt>
                <c:pt idx="1491">
                  <c:v>0.2121451991520118</c:v>
                </c:pt>
                <c:pt idx="1492">
                  <c:v>7.012175344609517E-2</c:v>
                </c:pt>
                <c:pt idx="1493">
                  <c:v>0.10559766359483547</c:v>
                </c:pt>
                <c:pt idx="1494">
                  <c:v>1.4750790451742546E-2</c:v>
                </c:pt>
                <c:pt idx="1495">
                  <c:v>9.18229103001309E-2</c:v>
                </c:pt>
                <c:pt idx="1496">
                  <c:v>8.7333586105735606E-2</c:v>
                </c:pt>
                <c:pt idx="1497">
                  <c:v>8.4157184917970085E-3</c:v>
                </c:pt>
                <c:pt idx="1498">
                  <c:v>3.2645098337987122E-2</c:v>
                </c:pt>
                <c:pt idx="1499">
                  <c:v>0.15879858783166867</c:v>
                </c:pt>
                <c:pt idx="1500">
                  <c:v>0.16421890933251149</c:v>
                </c:pt>
                <c:pt idx="1501">
                  <c:v>-6.2552372776210063E-2</c:v>
                </c:pt>
                <c:pt idx="1502">
                  <c:v>3.4073187055128074E-3</c:v>
                </c:pt>
                <c:pt idx="1503">
                  <c:v>-3.6605029409557233E-2</c:v>
                </c:pt>
                <c:pt idx="1504">
                  <c:v>0.29002896272102419</c:v>
                </c:pt>
                <c:pt idx="1505">
                  <c:v>0.14775197101111104</c:v>
                </c:pt>
                <c:pt idx="1506">
                  <c:v>0.11455491791182482</c:v>
                </c:pt>
                <c:pt idx="1507">
                  <c:v>0.21302196015746944</c:v>
                </c:pt>
                <c:pt idx="1508">
                  <c:v>-3.1957016925694859E-2</c:v>
                </c:pt>
                <c:pt idx="1509">
                  <c:v>6.2270181058543983E-2</c:v>
                </c:pt>
                <c:pt idx="1510">
                  <c:v>4.9675124180375008E-2</c:v>
                </c:pt>
                <c:pt idx="1511">
                  <c:v>0.10841493789474299</c:v>
                </c:pt>
                <c:pt idx="1512">
                  <c:v>0.1538333173598474</c:v>
                </c:pt>
                <c:pt idx="1513">
                  <c:v>0.19859373006031689</c:v>
                </c:pt>
                <c:pt idx="1514">
                  <c:v>2.0312612048137169E-2</c:v>
                </c:pt>
                <c:pt idx="1515">
                  <c:v>2.7743182977744141E-3</c:v>
                </c:pt>
                <c:pt idx="1516">
                  <c:v>-9.3110574998725326E-2</c:v>
                </c:pt>
                <c:pt idx="1517">
                  <c:v>0.10904948253543978</c:v>
                </c:pt>
                <c:pt idx="1518">
                  <c:v>-0.309594205693557</c:v>
                </c:pt>
                <c:pt idx="1519">
                  <c:v>0.32054786953019487</c:v>
                </c:pt>
                <c:pt idx="1520">
                  <c:v>0.33434358565975231</c:v>
                </c:pt>
                <c:pt idx="1521">
                  <c:v>-0.2135464725216778</c:v>
                </c:pt>
                <c:pt idx="1522">
                  <c:v>4.9420253038029216E-2</c:v>
                </c:pt>
                <c:pt idx="1523">
                  <c:v>-3.7557564334562699E-2</c:v>
                </c:pt>
                <c:pt idx="1524">
                  <c:v>-6.2071168675124966E-2</c:v>
                </c:pt>
                <c:pt idx="1525">
                  <c:v>0.11055687443710127</c:v>
                </c:pt>
                <c:pt idx="1526">
                  <c:v>1.704107576628644E-3</c:v>
                </c:pt>
                <c:pt idx="1527">
                  <c:v>0.10509896124989382</c:v>
                </c:pt>
                <c:pt idx="1528">
                  <c:v>4.3307989957980908E-2</c:v>
                </c:pt>
                <c:pt idx="1529">
                  <c:v>0.29169646329257404</c:v>
                </c:pt>
                <c:pt idx="1530">
                  <c:v>0.30712045755582551</c:v>
                </c:pt>
                <c:pt idx="1531">
                  <c:v>-0.2457473212759993</c:v>
                </c:pt>
                <c:pt idx="1532">
                  <c:v>-0.10186635992909032</c:v>
                </c:pt>
                <c:pt idx="1533">
                  <c:v>4.7631783784581216E-2</c:v>
                </c:pt>
                <c:pt idx="1534">
                  <c:v>9.4592331855473333E-2</c:v>
                </c:pt>
                <c:pt idx="1535">
                  <c:v>0.13160805136291742</c:v>
                </c:pt>
                <c:pt idx="1536">
                  <c:v>-9.4904762431688994E-2</c:v>
                </c:pt>
                <c:pt idx="1537">
                  <c:v>0.19646462292258349</c:v>
                </c:pt>
                <c:pt idx="1538">
                  <c:v>-0.21123752516781735</c:v>
                </c:pt>
                <c:pt idx="1539">
                  <c:v>0.12724024067393458</c:v>
                </c:pt>
                <c:pt idx="1540">
                  <c:v>0.41700626067682123</c:v>
                </c:pt>
                <c:pt idx="1541">
                  <c:v>-1.8593739323179648E-2</c:v>
                </c:pt>
                <c:pt idx="1542">
                  <c:v>-3.5606610071170053E-2</c:v>
                </c:pt>
                <c:pt idx="1543">
                  <c:v>0.26841734994263078</c:v>
                </c:pt>
                <c:pt idx="1544">
                  <c:v>9.5801237227057356E-2</c:v>
                </c:pt>
                <c:pt idx="1545">
                  <c:v>5.2233572034637632E-2</c:v>
                </c:pt>
                <c:pt idx="1546">
                  <c:v>0.14753357203463935</c:v>
                </c:pt>
                <c:pt idx="1547">
                  <c:v>5.6333572034638735E-2</c:v>
                </c:pt>
                <c:pt idx="1548">
                  <c:v>0.14480316979994967</c:v>
                </c:pt>
                <c:pt idx="1549">
                  <c:v>-0.11919368489099469</c:v>
                </c:pt>
                <c:pt idx="1550">
                  <c:v>-0.19741908713611878</c:v>
                </c:pt>
                <c:pt idx="1551">
                  <c:v>0.20137322954219172</c:v>
                </c:pt>
                <c:pt idx="1552">
                  <c:v>9.6765157124643508E-2</c:v>
                </c:pt>
                <c:pt idx="1553">
                  <c:v>3.225731934970355E-2</c:v>
                </c:pt>
                <c:pt idx="1554">
                  <c:v>0.24799201963467254</c:v>
                </c:pt>
                <c:pt idx="1555">
                  <c:v>1.6400628084952018E-2</c:v>
                </c:pt>
                <c:pt idx="1556">
                  <c:v>5.0157743008952593E-2</c:v>
                </c:pt>
                <c:pt idx="1557">
                  <c:v>2.3971536839397345E-2</c:v>
                </c:pt>
                <c:pt idx="1558">
                  <c:v>0.12808592554050335</c:v>
                </c:pt>
                <c:pt idx="1559">
                  <c:v>-1.4568080603204692E-2</c:v>
                </c:pt>
                <c:pt idx="1560">
                  <c:v>0.16185649627037435</c:v>
                </c:pt>
                <c:pt idx="1561">
                  <c:v>0.29440120467068454</c:v>
                </c:pt>
                <c:pt idx="1562">
                  <c:v>0.11967925503931554</c:v>
                </c:pt>
                <c:pt idx="1563">
                  <c:v>0.37504540789158369</c:v>
                </c:pt>
                <c:pt idx="1564">
                  <c:v>5.1934449939594174E-2</c:v>
                </c:pt>
                <c:pt idx="1565">
                  <c:v>0.22433444993959029</c:v>
                </c:pt>
                <c:pt idx="1566">
                  <c:v>-5.0055314883650226E-3</c:v>
                </c:pt>
                <c:pt idx="1567">
                  <c:v>0.27394815369864034</c:v>
                </c:pt>
                <c:pt idx="1568">
                  <c:v>0.18478598621062758</c:v>
                </c:pt>
                <c:pt idx="1569">
                  <c:v>5.6496625772375353E-2</c:v>
                </c:pt>
                <c:pt idx="1570">
                  <c:v>6.3680303670246019E-2</c:v>
                </c:pt>
                <c:pt idx="1571">
                  <c:v>-7.4207927986691402E-3</c:v>
                </c:pt>
                <c:pt idx="1572">
                  <c:v>0.11638463167980007</c:v>
                </c:pt>
                <c:pt idx="1573">
                  <c:v>0.25734685034472449</c:v>
                </c:pt>
                <c:pt idx="1574">
                  <c:v>0.2443100244264329</c:v>
                </c:pt>
                <c:pt idx="1575">
                  <c:v>9.7562024399060476E-2</c:v>
                </c:pt>
                <c:pt idx="1576">
                  <c:v>6.3933068276448068E-2</c:v>
                </c:pt>
                <c:pt idx="1577">
                  <c:v>-0.10026907595145218</c:v>
                </c:pt>
                <c:pt idx="1578">
                  <c:v>8.9349236427310075E-2</c:v>
                </c:pt>
                <c:pt idx="1579">
                  <c:v>0.15484576976961506</c:v>
                </c:pt>
                <c:pt idx="1580">
                  <c:v>0.13217836082817769</c:v>
                </c:pt>
                <c:pt idx="1581">
                  <c:v>0.36619901042865166</c:v>
                </c:pt>
                <c:pt idx="1582">
                  <c:v>0.16026555355288252</c:v>
                </c:pt>
                <c:pt idx="1583">
                  <c:v>0.15155456806557766</c:v>
                </c:pt>
                <c:pt idx="1584">
                  <c:v>0.14744236384129294</c:v>
                </c:pt>
                <c:pt idx="1585">
                  <c:v>0.12318938868813234</c:v>
                </c:pt>
                <c:pt idx="1586">
                  <c:v>0.18240253176902144</c:v>
                </c:pt>
                <c:pt idx="1587">
                  <c:v>0.12201178508933452</c:v>
                </c:pt>
                <c:pt idx="1588">
                  <c:v>8.0847707852740314E-3</c:v>
                </c:pt>
                <c:pt idx="1589">
                  <c:v>6.2731089312613619E-2</c:v>
                </c:pt>
                <c:pt idx="1590">
                  <c:v>-1.792061833167935E-2</c:v>
                </c:pt>
                <c:pt idx="1591">
                  <c:v>4.6342816895418082E-2</c:v>
                </c:pt>
                <c:pt idx="1592">
                  <c:v>-0.30993948488665524</c:v>
                </c:pt>
                <c:pt idx="1593">
                  <c:v>0.22660522445185904</c:v>
                </c:pt>
                <c:pt idx="1594">
                  <c:v>-3.2341272194862825E-2</c:v>
                </c:pt>
                <c:pt idx="1595">
                  <c:v>-0.11455323918493576</c:v>
                </c:pt>
                <c:pt idx="1596">
                  <c:v>0.21868258070491464</c:v>
                </c:pt>
                <c:pt idx="1597">
                  <c:v>1.3210909336393684E-2</c:v>
                </c:pt>
                <c:pt idx="1598">
                  <c:v>0.13229830719923541</c:v>
                </c:pt>
                <c:pt idx="1599">
                  <c:v>0.13951926484291732</c:v>
                </c:pt>
                <c:pt idx="1600">
                  <c:v>0.18735279211567502</c:v>
                </c:pt>
                <c:pt idx="1601">
                  <c:v>-0.30423618904167427</c:v>
                </c:pt>
                <c:pt idx="1602">
                  <c:v>0.13173893181708962</c:v>
                </c:pt>
                <c:pt idx="1603">
                  <c:v>0.13593893181709404</c:v>
                </c:pt>
                <c:pt idx="1604">
                  <c:v>0.1361308125067282</c:v>
                </c:pt>
                <c:pt idx="1605">
                  <c:v>0.35367544096200021</c:v>
                </c:pt>
                <c:pt idx="1606">
                  <c:v>4.6783307476339075E-2</c:v>
                </c:pt>
                <c:pt idx="1607">
                  <c:v>9.0248592919664361E-2</c:v>
                </c:pt>
                <c:pt idx="1608">
                  <c:v>0.24145215865035397</c:v>
                </c:pt>
                <c:pt idx="1609">
                  <c:v>0.12228044721452136</c:v>
                </c:pt>
                <c:pt idx="1610">
                  <c:v>0.29766428179109994</c:v>
                </c:pt>
                <c:pt idx="1611">
                  <c:v>0.42908714712960716</c:v>
                </c:pt>
                <c:pt idx="1612">
                  <c:v>2.625572544825161E-2</c:v>
                </c:pt>
                <c:pt idx="1613">
                  <c:v>0.35359236949238237</c:v>
                </c:pt>
                <c:pt idx="1614">
                  <c:v>0.19322278800493109</c:v>
                </c:pt>
                <c:pt idx="1615">
                  <c:v>-2.2526690933560189E-2</c:v>
                </c:pt>
                <c:pt idx="1616">
                  <c:v>1.4986680156617638E-2</c:v>
                </c:pt>
                <c:pt idx="1617">
                  <c:v>0.20585040056553083</c:v>
                </c:pt>
                <c:pt idx="1618">
                  <c:v>7.0821056355619305E-2</c:v>
                </c:pt>
                <c:pt idx="1619">
                  <c:v>6.382826429344135E-2</c:v>
                </c:pt>
                <c:pt idx="1620">
                  <c:v>0.10243265590463579</c:v>
                </c:pt>
                <c:pt idx="1621">
                  <c:v>9.6746094867114607E-2</c:v>
                </c:pt>
                <c:pt idx="1622">
                  <c:v>6.6264443258937433E-2</c:v>
                </c:pt>
                <c:pt idx="1623">
                  <c:v>0.195164443258939</c:v>
                </c:pt>
                <c:pt idx="1624">
                  <c:v>0.23626340304287652</c:v>
                </c:pt>
                <c:pt idx="1625">
                  <c:v>0.23811717387892628</c:v>
                </c:pt>
                <c:pt idx="1626">
                  <c:v>3.7629705260954438E-2</c:v>
                </c:pt>
                <c:pt idx="1627">
                  <c:v>0.21575150939520427</c:v>
                </c:pt>
                <c:pt idx="1628">
                  <c:v>1.2475764513041554E-2</c:v>
                </c:pt>
                <c:pt idx="1629">
                  <c:v>0.15957576451304334</c:v>
                </c:pt>
                <c:pt idx="1630">
                  <c:v>6.1959247367582293E-2</c:v>
                </c:pt>
                <c:pt idx="1631">
                  <c:v>-6.9124484723744217E-2</c:v>
                </c:pt>
                <c:pt idx="1632">
                  <c:v>0.21750079606126604</c:v>
                </c:pt>
                <c:pt idx="1633">
                  <c:v>2.3665980648729601E-2</c:v>
                </c:pt>
                <c:pt idx="1634">
                  <c:v>0.21326497231129338</c:v>
                </c:pt>
                <c:pt idx="1635">
                  <c:v>9.5912938285273697E-2</c:v>
                </c:pt>
                <c:pt idx="1636">
                  <c:v>0.11033570390377889</c:v>
                </c:pt>
                <c:pt idx="1637">
                  <c:v>3.3788818525302133E-2</c:v>
                </c:pt>
                <c:pt idx="1638">
                  <c:v>2.7621690250676068E-2</c:v>
                </c:pt>
                <c:pt idx="1639">
                  <c:v>-6.3865223030390439E-2</c:v>
                </c:pt>
                <c:pt idx="1640">
                  <c:v>0.19239200789689193</c:v>
                </c:pt>
                <c:pt idx="1641">
                  <c:v>-1.0092591584424326E-2</c:v>
                </c:pt>
                <c:pt idx="1642">
                  <c:v>0.2244847432181416</c:v>
                </c:pt>
                <c:pt idx="1643">
                  <c:v>0.25477029679642982</c:v>
                </c:pt>
                <c:pt idx="1644">
                  <c:v>0.17928056228947753</c:v>
                </c:pt>
                <c:pt idx="1645">
                  <c:v>0.16512622408483679</c:v>
                </c:pt>
                <c:pt idx="1646">
                  <c:v>-1.3064497435841815E-2</c:v>
                </c:pt>
                <c:pt idx="1647">
                  <c:v>0.4585593500310523</c:v>
                </c:pt>
                <c:pt idx="1648">
                  <c:v>5.7055710095632151E-2</c:v>
                </c:pt>
                <c:pt idx="1649">
                  <c:v>0.132042823827625</c:v>
                </c:pt>
                <c:pt idx="1650">
                  <c:v>-5.4900990976527453E-2</c:v>
                </c:pt>
                <c:pt idx="1651">
                  <c:v>-0.10720586950694155</c:v>
                </c:pt>
                <c:pt idx="1652">
                  <c:v>0.12975764578949622</c:v>
                </c:pt>
                <c:pt idx="1653">
                  <c:v>-0.15106120893130992</c:v>
                </c:pt>
                <c:pt idx="1654">
                  <c:v>0.16720063903466809</c:v>
                </c:pt>
                <c:pt idx="1655">
                  <c:v>-1.8848767925319976E-2</c:v>
                </c:pt>
                <c:pt idx="1656">
                  <c:v>9.0029113842604147E-2</c:v>
                </c:pt>
                <c:pt idx="1657">
                  <c:v>4.2514941526739847E-2</c:v>
                </c:pt>
                <c:pt idx="1658">
                  <c:v>0.13522588416848436</c:v>
                </c:pt>
                <c:pt idx="1659">
                  <c:v>0.31744718074288159</c:v>
                </c:pt>
                <c:pt idx="1660">
                  <c:v>0.25708506200488301</c:v>
                </c:pt>
                <c:pt idx="1661">
                  <c:v>0.45233860140916704</c:v>
                </c:pt>
                <c:pt idx="1662">
                  <c:v>0.18143476794494973</c:v>
                </c:pt>
                <c:pt idx="1663">
                  <c:v>0.10314579177789795</c:v>
                </c:pt>
                <c:pt idx="1664">
                  <c:v>0.23086277225152685</c:v>
                </c:pt>
                <c:pt idx="1665">
                  <c:v>-0.1065127530657648</c:v>
                </c:pt>
                <c:pt idx="1666">
                  <c:v>0.13001893632590367</c:v>
                </c:pt>
                <c:pt idx="1667">
                  <c:v>0.20632987382117562</c:v>
                </c:pt>
                <c:pt idx="1668">
                  <c:v>2.1460664833639953E-2</c:v>
                </c:pt>
                <c:pt idx="1669">
                  <c:v>-0.29872275289407213</c:v>
                </c:pt>
                <c:pt idx="1670">
                  <c:v>0.22613729020563511</c:v>
                </c:pt>
                <c:pt idx="1671">
                  <c:v>2.5723466222274283E-2</c:v>
                </c:pt>
                <c:pt idx="1672">
                  <c:v>-0.1330765337777251</c:v>
                </c:pt>
                <c:pt idx="1673">
                  <c:v>0.23785855823155799</c:v>
                </c:pt>
                <c:pt idx="1674">
                  <c:v>-7.4573295365027548E-2</c:v>
                </c:pt>
                <c:pt idx="1675">
                  <c:v>0.40172364862992538</c:v>
                </c:pt>
                <c:pt idx="1676">
                  <c:v>0.3109280370057661</c:v>
                </c:pt>
                <c:pt idx="1677">
                  <c:v>0.4503223370447671</c:v>
                </c:pt>
                <c:pt idx="1678">
                  <c:v>0.14273839114441245</c:v>
                </c:pt>
                <c:pt idx="1679">
                  <c:v>0.69119242448607565</c:v>
                </c:pt>
                <c:pt idx="1680">
                  <c:v>0.52815442084383335</c:v>
                </c:pt>
                <c:pt idx="1681">
                  <c:v>0.3754657828447705</c:v>
                </c:pt>
                <c:pt idx="1682">
                  <c:v>1.5063557439589204E-2</c:v>
                </c:pt>
                <c:pt idx="1683">
                  <c:v>0.59170005353825417</c:v>
                </c:pt>
                <c:pt idx="1684">
                  <c:v>0.42410272893557277</c:v>
                </c:pt>
                <c:pt idx="1685">
                  <c:v>0.27085194970434401</c:v>
                </c:pt>
                <c:pt idx="1686">
                  <c:v>0.5660347571804607</c:v>
                </c:pt>
                <c:pt idx="1687">
                  <c:v>0.31932321189045609</c:v>
                </c:pt>
                <c:pt idx="1688">
                  <c:v>0.37645236594991616</c:v>
                </c:pt>
                <c:pt idx="1689">
                  <c:v>0.23335958034635951</c:v>
                </c:pt>
                <c:pt idx="1690">
                  <c:v>8.9016099004837201E-3</c:v>
                </c:pt>
                <c:pt idx="1691">
                  <c:v>0.26023193476373763</c:v>
                </c:pt>
                <c:pt idx="1692">
                  <c:v>0.18049768077506201</c:v>
                </c:pt>
                <c:pt idx="1693">
                  <c:v>-0.2018572984414746</c:v>
                </c:pt>
                <c:pt idx="1694">
                  <c:v>0.21270629661838569</c:v>
                </c:pt>
                <c:pt idx="1695">
                  <c:v>0.40545444085789484</c:v>
                </c:pt>
                <c:pt idx="1696">
                  <c:v>0.16578882555439378</c:v>
                </c:pt>
                <c:pt idx="1697">
                  <c:v>0.16669059707803058</c:v>
                </c:pt>
                <c:pt idx="1698">
                  <c:v>0.21563454733076526</c:v>
                </c:pt>
                <c:pt idx="1699">
                  <c:v>1.4093240712682586E-3</c:v>
                </c:pt>
                <c:pt idx="1700">
                  <c:v>0.33573485784211954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BB-452F-97AE-2FE788B51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372080"/>
        <c:axId val="909967648"/>
      </c:scatterChart>
      <c:valAx>
        <c:axId val="1098372080"/>
        <c:scaling>
          <c:orientation val="minMax"/>
          <c:max val="0.5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Redshift (Log(z))</a:t>
                </a:r>
              </a:p>
            </c:rich>
          </c:tx>
          <c:layout>
            <c:manualLayout>
              <c:xMode val="edge"/>
              <c:yMode val="edge"/>
              <c:x val="0.39956367329873677"/>
              <c:y val="0.90774789576647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09967648"/>
        <c:crossesAt val="-3"/>
        <c:crossBetween val="midCat"/>
        <c:majorUnit val="1"/>
      </c:valAx>
      <c:valAx>
        <c:axId val="909967648"/>
        <c:scaling>
          <c:orientation val="minMax"/>
          <c:max val="1"/>
          <c:min val="-1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l-GR"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</a:t>
                </a:r>
                <a:r>
                  <a:rPr lang="el-GR"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sz="1200" b="0" i="0" u="none" strike="noStrike" kern="1200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model</a:t>
                </a:r>
                <a:r>
                  <a:rPr lang="en-US"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(mag)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8890771911683044E-4"/>
              <c:y val="0.215031310110354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98372080"/>
        <c:crossesAt val="-3"/>
        <c:crossBetween val="midCat"/>
        <c:majorUnit val="0.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404119939553"/>
          <c:y val="3.0513998250218721E-2"/>
          <c:w val="0.84306867891513559"/>
          <c:h val="0.93347399189551272"/>
        </c:manualLayout>
      </c:layout>
      <c:scatterChart>
        <c:scatterStyle val="lineMarker"/>
        <c:varyColors val="0"/>
        <c:ser>
          <c:idx val="2"/>
          <c:order val="2"/>
          <c:tx>
            <c:strRef>
              <c:f>'SNe Ia Data'!$E$5</c:f>
              <c:strCache>
                <c:ptCount val="1"/>
                <c:pt idx="0">
                  <c:v>Observed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'SNe Ia Data'!$C$6:$C$1706</c:f>
              <c:numCache>
                <c:formatCode>0.00</c:formatCode>
                <c:ptCount val="1701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</c:numCache>
            </c:numRef>
          </c:xVal>
          <c:yVal>
            <c:numRef>
              <c:f>'SNe Ia Data'!$E$6:$E$1706</c:f>
              <c:numCache>
                <c:formatCode>General</c:formatCode>
                <c:ptCount val="1701"/>
                <c:pt idx="0">
                  <c:v>28.998699999999999</c:v>
                </c:pt>
                <c:pt idx="1">
                  <c:v>29.055900000000001</c:v>
                </c:pt>
                <c:pt idx="2">
                  <c:v>30.723299999999998</c:v>
                </c:pt>
                <c:pt idx="3">
                  <c:v>30.744900000000001</c:v>
                </c:pt>
                <c:pt idx="4">
                  <c:v>30.775700000000001</c:v>
                </c:pt>
                <c:pt idx="5">
                  <c:v>30.794599999999999</c:v>
                </c:pt>
                <c:pt idx="6">
                  <c:v>30.4604</c:v>
                </c:pt>
                <c:pt idx="7">
                  <c:v>30.552800000000001</c:v>
                </c:pt>
                <c:pt idx="8">
                  <c:v>30.401299999999999</c:v>
                </c:pt>
                <c:pt idx="9">
                  <c:v>30.5107</c:v>
                </c:pt>
                <c:pt idx="10">
                  <c:v>31.501100000000001</c:v>
                </c:pt>
                <c:pt idx="11">
                  <c:v>31.793299999999999</c:v>
                </c:pt>
                <c:pt idx="12">
                  <c:v>31.496700000000001</c:v>
                </c:pt>
                <c:pt idx="13">
                  <c:v>31.696899999999999</c:v>
                </c:pt>
                <c:pt idx="14">
                  <c:v>30.9999</c:v>
                </c:pt>
                <c:pt idx="15">
                  <c:v>31.3933</c:v>
                </c:pt>
                <c:pt idx="16">
                  <c:v>31.3779</c:v>
                </c:pt>
                <c:pt idx="17">
                  <c:v>31.498999999999999</c:v>
                </c:pt>
                <c:pt idx="18">
                  <c:v>31.5611</c:v>
                </c:pt>
                <c:pt idx="19">
                  <c:v>31.930900000000001</c:v>
                </c:pt>
                <c:pt idx="20">
                  <c:v>32.033000000000001</c:v>
                </c:pt>
                <c:pt idx="21">
                  <c:v>31.247599999999998</c:v>
                </c:pt>
                <c:pt idx="22">
                  <c:v>31.133099999999999</c:v>
                </c:pt>
                <c:pt idx="23">
                  <c:v>31.6525</c:v>
                </c:pt>
                <c:pt idx="24">
                  <c:v>31.223400000000002</c:v>
                </c:pt>
                <c:pt idx="25">
                  <c:v>31.34</c:v>
                </c:pt>
                <c:pt idx="26">
                  <c:v>31.763500000000001</c:v>
                </c:pt>
                <c:pt idx="27">
                  <c:v>31.447299999999998</c:v>
                </c:pt>
                <c:pt idx="28">
                  <c:v>31.539000000000001</c:v>
                </c:pt>
                <c:pt idx="29">
                  <c:v>31.651199999999999</c:v>
                </c:pt>
                <c:pt idx="30">
                  <c:v>31.728200000000001</c:v>
                </c:pt>
                <c:pt idx="31">
                  <c:v>31.9117</c:v>
                </c:pt>
                <c:pt idx="32">
                  <c:v>31.898499999999999</c:v>
                </c:pt>
                <c:pt idx="33">
                  <c:v>31.6799</c:v>
                </c:pt>
                <c:pt idx="34">
                  <c:v>31.629200000000001</c:v>
                </c:pt>
                <c:pt idx="35">
                  <c:v>31.740300000000001</c:v>
                </c:pt>
                <c:pt idx="36">
                  <c:v>32.182200000000002</c:v>
                </c:pt>
                <c:pt idx="37">
                  <c:v>32.468499999999999</c:v>
                </c:pt>
                <c:pt idx="38">
                  <c:v>31.9404</c:v>
                </c:pt>
                <c:pt idx="39">
                  <c:v>32.066600000000001</c:v>
                </c:pt>
                <c:pt idx="40">
                  <c:v>31.9102</c:v>
                </c:pt>
                <c:pt idx="41">
                  <c:v>30.907900000000001</c:v>
                </c:pt>
                <c:pt idx="42">
                  <c:v>31.185700000000001</c:v>
                </c:pt>
                <c:pt idx="43">
                  <c:v>32.066699999999997</c:v>
                </c:pt>
                <c:pt idx="44">
                  <c:v>32.002299999999998</c:v>
                </c:pt>
                <c:pt idx="45">
                  <c:v>32.099899999999998</c:v>
                </c:pt>
                <c:pt idx="46">
                  <c:v>32.033700000000003</c:v>
                </c:pt>
                <c:pt idx="47">
                  <c:v>32.075400000000002</c:v>
                </c:pt>
                <c:pt idx="48">
                  <c:v>32.084299999999999</c:v>
                </c:pt>
                <c:pt idx="49">
                  <c:v>32.020299999999999</c:v>
                </c:pt>
                <c:pt idx="50">
                  <c:v>32.833300000000001</c:v>
                </c:pt>
                <c:pt idx="51">
                  <c:v>32.400100000000002</c:v>
                </c:pt>
                <c:pt idx="52">
                  <c:v>32.460799999999999</c:v>
                </c:pt>
                <c:pt idx="53">
                  <c:v>32.433799999999998</c:v>
                </c:pt>
                <c:pt idx="54">
                  <c:v>31.732099999999999</c:v>
                </c:pt>
                <c:pt idx="55">
                  <c:v>31.221699999999998</c:v>
                </c:pt>
                <c:pt idx="56">
                  <c:v>32.359299999999998</c:v>
                </c:pt>
                <c:pt idx="57">
                  <c:v>31.973299999999998</c:v>
                </c:pt>
                <c:pt idx="58">
                  <c:v>32.195099999999996</c:v>
                </c:pt>
                <c:pt idx="59">
                  <c:v>32.172899999999998</c:v>
                </c:pt>
                <c:pt idx="60">
                  <c:v>32.204799999999999</c:v>
                </c:pt>
                <c:pt idx="61">
                  <c:v>32.4405</c:v>
                </c:pt>
                <c:pt idx="62">
                  <c:v>32.319299999999998</c:v>
                </c:pt>
                <c:pt idx="63">
                  <c:v>32.332700000000003</c:v>
                </c:pt>
                <c:pt idx="64">
                  <c:v>32.322099999999999</c:v>
                </c:pt>
                <c:pt idx="65">
                  <c:v>32.442300000000003</c:v>
                </c:pt>
                <c:pt idx="66">
                  <c:v>32.464199999999998</c:v>
                </c:pt>
                <c:pt idx="67">
                  <c:v>32.7943</c:v>
                </c:pt>
                <c:pt idx="68">
                  <c:v>32.7423</c:v>
                </c:pt>
                <c:pt idx="69">
                  <c:v>32.768500000000003</c:v>
                </c:pt>
                <c:pt idx="70">
                  <c:v>32.331200000000003</c:v>
                </c:pt>
                <c:pt idx="71">
                  <c:v>32.299799999999998</c:v>
                </c:pt>
                <c:pt idx="72">
                  <c:v>32.641800000000003</c:v>
                </c:pt>
                <c:pt idx="73">
                  <c:v>32.7164</c:v>
                </c:pt>
                <c:pt idx="74">
                  <c:v>32.615099999999998</c:v>
                </c:pt>
                <c:pt idx="75">
                  <c:v>32.709200000000003</c:v>
                </c:pt>
                <c:pt idx="76">
                  <c:v>32.371099999999998</c:v>
                </c:pt>
                <c:pt idx="77">
                  <c:v>32.743400000000001</c:v>
                </c:pt>
                <c:pt idx="78">
                  <c:v>32.670699999999997</c:v>
                </c:pt>
                <c:pt idx="79">
                  <c:v>32.445500000000003</c:v>
                </c:pt>
                <c:pt idx="80">
                  <c:v>32.484000000000002</c:v>
                </c:pt>
                <c:pt idx="81">
                  <c:v>33.213799999999999</c:v>
                </c:pt>
                <c:pt idx="82">
                  <c:v>32.521000000000001</c:v>
                </c:pt>
                <c:pt idx="83">
                  <c:v>32.6922</c:v>
                </c:pt>
                <c:pt idx="84">
                  <c:v>32.692799999999998</c:v>
                </c:pt>
                <c:pt idx="85">
                  <c:v>32.851999999999997</c:v>
                </c:pt>
                <c:pt idx="86">
                  <c:v>32.752699999999997</c:v>
                </c:pt>
                <c:pt idx="87">
                  <c:v>32.722299999999997</c:v>
                </c:pt>
                <c:pt idx="88">
                  <c:v>32.374400000000001</c:v>
                </c:pt>
                <c:pt idx="89">
                  <c:v>32.394500000000001</c:v>
                </c:pt>
                <c:pt idx="90">
                  <c:v>32.335000000000001</c:v>
                </c:pt>
                <c:pt idx="91">
                  <c:v>32.419800000000002</c:v>
                </c:pt>
                <c:pt idx="92">
                  <c:v>32.861600000000003</c:v>
                </c:pt>
                <c:pt idx="93">
                  <c:v>32.798999999999999</c:v>
                </c:pt>
                <c:pt idx="94">
                  <c:v>32.7498</c:v>
                </c:pt>
                <c:pt idx="95">
                  <c:v>32.891399999999997</c:v>
                </c:pt>
                <c:pt idx="96">
                  <c:v>32.897300000000001</c:v>
                </c:pt>
                <c:pt idx="97">
                  <c:v>32.915900000000001</c:v>
                </c:pt>
                <c:pt idx="98">
                  <c:v>32.335299999999997</c:v>
                </c:pt>
                <c:pt idx="99">
                  <c:v>33.039900000000003</c:v>
                </c:pt>
                <c:pt idx="100">
                  <c:v>33.213500000000003</c:v>
                </c:pt>
                <c:pt idx="101">
                  <c:v>33.230899999999998</c:v>
                </c:pt>
                <c:pt idx="102">
                  <c:v>33.246899999999997</c:v>
                </c:pt>
                <c:pt idx="103">
                  <c:v>32.901000000000003</c:v>
                </c:pt>
                <c:pt idx="104">
                  <c:v>32.865400000000001</c:v>
                </c:pt>
                <c:pt idx="105">
                  <c:v>32.802900000000001</c:v>
                </c:pt>
                <c:pt idx="106">
                  <c:v>32.916499999999999</c:v>
                </c:pt>
                <c:pt idx="107">
                  <c:v>33.475299999999997</c:v>
                </c:pt>
                <c:pt idx="108">
                  <c:v>32.645699999999998</c:v>
                </c:pt>
                <c:pt idx="109">
                  <c:v>32.745800000000003</c:v>
                </c:pt>
                <c:pt idx="110">
                  <c:v>32.901499999999999</c:v>
                </c:pt>
                <c:pt idx="111">
                  <c:v>32.779400000000003</c:v>
                </c:pt>
                <c:pt idx="112">
                  <c:v>32.918199999999999</c:v>
                </c:pt>
                <c:pt idx="113">
                  <c:v>32.967399999999998</c:v>
                </c:pt>
                <c:pt idx="114">
                  <c:v>33.337800000000001</c:v>
                </c:pt>
                <c:pt idx="115">
                  <c:v>33.225299999999997</c:v>
                </c:pt>
                <c:pt idx="116">
                  <c:v>33.278799999999997</c:v>
                </c:pt>
                <c:pt idx="117">
                  <c:v>33.123600000000003</c:v>
                </c:pt>
                <c:pt idx="118">
                  <c:v>33.0869</c:v>
                </c:pt>
                <c:pt idx="119">
                  <c:v>33.380600000000001</c:v>
                </c:pt>
                <c:pt idx="120">
                  <c:v>33.293100000000003</c:v>
                </c:pt>
                <c:pt idx="121">
                  <c:v>33.1081</c:v>
                </c:pt>
                <c:pt idx="122">
                  <c:v>33.068300000000001</c:v>
                </c:pt>
                <c:pt idx="123">
                  <c:v>33.180900000000001</c:v>
                </c:pt>
                <c:pt idx="124">
                  <c:v>33.570900000000002</c:v>
                </c:pt>
                <c:pt idx="125">
                  <c:v>33.733699999999999</c:v>
                </c:pt>
                <c:pt idx="126">
                  <c:v>33.636899999999997</c:v>
                </c:pt>
                <c:pt idx="127">
                  <c:v>33.834699999999998</c:v>
                </c:pt>
                <c:pt idx="128">
                  <c:v>33.433599999999998</c:v>
                </c:pt>
                <c:pt idx="129">
                  <c:v>33.494700000000002</c:v>
                </c:pt>
                <c:pt idx="130">
                  <c:v>33.583300000000001</c:v>
                </c:pt>
                <c:pt idx="131">
                  <c:v>33.497399999999999</c:v>
                </c:pt>
                <c:pt idx="132">
                  <c:v>33.878300000000003</c:v>
                </c:pt>
                <c:pt idx="133">
                  <c:v>33.702300000000001</c:v>
                </c:pt>
                <c:pt idx="134">
                  <c:v>33.740299999999998</c:v>
                </c:pt>
                <c:pt idx="135">
                  <c:v>33.828600000000002</c:v>
                </c:pt>
                <c:pt idx="136">
                  <c:v>33.707999999999998</c:v>
                </c:pt>
                <c:pt idx="137">
                  <c:v>33.724600000000002</c:v>
                </c:pt>
                <c:pt idx="138">
                  <c:v>33.587400000000002</c:v>
                </c:pt>
                <c:pt idx="139">
                  <c:v>33.517800000000001</c:v>
                </c:pt>
                <c:pt idx="140">
                  <c:v>33.749200000000002</c:v>
                </c:pt>
                <c:pt idx="141">
                  <c:v>33.636499999999998</c:v>
                </c:pt>
                <c:pt idx="142">
                  <c:v>33.502800000000001</c:v>
                </c:pt>
                <c:pt idx="143">
                  <c:v>33.735500000000002</c:v>
                </c:pt>
                <c:pt idx="144">
                  <c:v>33.7607</c:v>
                </c:pt>
                <c:pt idx="145">
                  <c:v>33.575200000000002</c:v>
                </c:pt>
                <c:pt idx="146">
                  <c:v>33.567300000000003</c:v>
                </c:pt>
                <c:pt idx="147">
                  <c:v>33.520000000000003</c:v>
                </c:pt>
                <c:pt idx="148">
                  <c:v>33.471699999999998</c:v>
                </c:pt>
                <c:pt idx="149">
                  <c:v>33.968200000000003</c:v>
                </c:pt>
                <c:pt idx="150">
                  <c:v>33.9846</c:v>
                </c:pt>
                <c:pt idx="151">
                  <c:v>33.924700000000001</c:v>
                </c:pt>
                <c:pt idx="152">
                  <c:v>33.796999999999997</c:v>
                </c:pt>
                <c:pt idx="153">
                  <c:v>33.768300000000004</c:v>
                </c:pt>
                <c:pt idx="154">
                  <c:v>33.771999999999998</c:v>
                </c:pt>
                <c:pt idx="155">
                  <c:v>33.764899999999997</c:v>
                </c:pt>
                <c:pt idx="156">
                  <c:v>33.674100000000003</c:v>
                </c:pt>
                <c:pt idx="157">
                  <c:v>33.696800000000003</c:v>
                </c:pt>
                <c:pt idx="158">
                  <c:v>33.805300000000003</c:v>
                </c:pt>
                <c:pt idx="159">
                  <c:v>33.665100000000002</c:v>
                </c:pt>
                <c:pt idx="160">
                  <c:v>33.820599999999999</c:v>
                </c:pt>
                <c:pt idx="161">
                  <c:v>33.8444</c:v>
                </c:pt>
                <c:pt idx="162">
                  <c:v>34.018700000000003</c:v>
                </c:pt>
                <c:pt idx="163">
                  <c:v>34.024900000000002</c:v>
                </c:pt>
                <c:pt idx="164">
                  <c:v>34.336599999999997</c:v>
                </c:pt>
                <c:pt idx="165">
                  <c:v>34.178100000000001</c:v>
                </c:pt>
                <c:pt idx="166">
                  <c:v>34.252000000000002</c:v>
                </c:pt>
                <c:pt idx="167">
                  <c:v>33.907800000000002</c:v>
                </c:pt>
                <c:pt idx="168">
                  <c:v>34.172699999999999</c:v>
                </c:pt>
                <c:pt idx="169">
                  <c:v>33.752600000000001</c:v>
                </c:pt>
                <c:pt idx="170">
                  <c:v>33.882599999999996</c:v>
                </c:pt>
                <c:pt idx="171">
                  <c:v>33.9253</c:v>
                </c:pt>
                <c:pt idx="172">
                  <c:v>33.755299999999998</c:v>
                </c:pt>
                <c:pt idx="173">
                  <c:v>33.718899999999998</c:v>
                </c:pt>
                <c:pt idx="174">
                  <c:v>33.891599999999997</c:v>
                </c:pt>
                <c:pt idx="175">
                  <c:v>33.789400000000001</c:v>
                </c:pt>
                <c:pt idx="176">
                  <c:v>34.010899999999999</c:v>
                </c:pt>
                <c:pt idx="177">
                  <c:v>34.190199999999997</c:v>
                </c:pt>
                <c:pt idx="178">
                  <c:v>33.852400000000003</c:v>
                </c:pt>
                <c:pt idx="179">
                  <c:v>33.973999999999997</c:v>
                </c:pt>
                <c:pt idx="180">
                  <c:v>33.926099999999998</c:v>
                </c:pt>
                <c:pt idx="181">
                  <c:v>33.887700000000002</c:v>
                </c:pt>
                <c:pt idx="182">
                  <c:v>34.179299999999998</c:v>
                </c:pt>
                <c:pt idx="183">
                  <c:v>33.770600000000002</c:v>
                </c:pt>
                <c:pt idx="184">
                  <c:v>34.0334</c:v>
                </c:pt>
                <c:pt idx="185">
                  <c:v>34.342599999999997</c:v>
                </c:pt>
                <c:pt idx="186">
                  <c:v>34.074399999999997</c:v>
                </c:pt>
                <c:pt idx="187">
                  <c:v>34.033099999999997</c:v>
                </c:pt>
                <c:pt idx="188">
                  <c:v>34.273200000000003</c:v>
                </c:pt>
                <c:pt idx="189">
                  <c:v>34.258099999999999</c:v>
                </c:pt>
                <c:pt idx="190">
                  <c:v>34.211199999999998</c:v>
                </c:pt>
                <c:pt idx="191">
                  <c:v>33.999400000000001</c:v>
                </c:pt>
                <c:pt idx="192">
                  <c:v>33.885199999999998</c:v>
                </c:pt>
                <c:pt idx="193">
                  <c:v>33.790199999999999</c:v>
                </c:pt>
                <c:pt idx="194">
                  <c:v>33.807200000000002</c:v>
                </c:pt>
                <c:pt idx="195">
                  <c:v>34.173200000000001</c:v>
                </c:pt>
                <c:pt idx="196">
                  <c:v>34.130200000000002</c:v>
                </c:pt>
                <c:pt idx="197">
                  <c:v>34.331699999999998</c:v>
                </c:pt>
                <c:pt idx="198">
                  <c:v>34.165700000000001</c:v>
                </c:pt>
                <c:pt idx="199">
                  <c:v>33.998600000000003</c:v>
                </c:pt>
                <c:pt idx="200">
                  <c:v>34.069699999999997</c:v>
                </c:pt>
                <c:pt idx="201">
                  <c:v>33.992600000000003</c:v>
                </c:pt>
                <c:pt idx="202">
                  <c:v>33.900399999999998</c:v>
                </c:pt>
                <c:pt idx="203">
                  <c:v>34.391599999999997</c:v>
                </c:pt>
                <c:pt idx="204">
                  <c:v>34.028700000000001</c:v>
                </c:pt>
                <c:pt idx="205">
                  <c:v>34.1663</c:v>
                </c:pt>
                <c:pt idx="206">
                  <c:v>34.132300000000001</c:v>
                </c:pt>
                <c:pt idx="207">
                  <c:v>34.032899999999998</c:v>
                </c:pt>
                <c:pt idx="208">
                  <c:v>34.106200000000001</c:v>
                </c:pt>
                <c:pt idx="209">
                  <c:v>34.413699999999999</c:v>
                </c:pt>
                <c:pt idx="210">
                  <c:v>33.999899999999997</c:v>
                </c:pt>
                <c:pt idx="211">
                  <c:v>34.160800000000002</c:v>
                </c:pt>
                <c:pt idx="212">
                  <c:v>33.9726</c:v>
                </c:pt>
                <c:pt idx="213">
                  <c:v>34.279299999999999</c:v>
                </c:pt>
                <c:pt idx="214">
                  <c:v>34.340800000000002</c:v>
                </c:pt>
                <c:pt idx="215">
                  <c:v>33.898499999999999</c:v>
                </c:pt>
                <c:pt idx="216">
                  <c:v>34.167900000000003</c:v>
                </c:pt>
                <c:pt idx="217">
                  <c:v>34.4649</c:v>
                </c:pt>
                <c:pt idx="218">
                  <c:v>34.534100000000002</c:v>
                </c:pt>
                <c:pt idx="219">
                  <c:v>33.967300000000002</c:v>
                </c:pt>
                <c:pt idx="220">
                  <c:v>33.841000000000001</c:v>
                </c:pt>
                <c:pt idx="221">
                  <c:v>33.897500000000001</c:v>
                </c:pt>
                <c:pt idx="222">
                  <c:v>34.489400000000003</c:v>
                </c:pt>
                <c:pt idx="223">
                  <c:v>34.340899999999998</c:v>
                </c:pt>
                <c:pt idx="224">
                  <c:v>34.075499999999998</c:v>
                </c:pt>
                <c:pt idx="225">
                  <c:v>34.197299999999998</c:v>
                </c:pt>
                <c:pt idx="226">
                  <c:v>34.021999999999998</c:v>
                </c:pt>
                <c:pt idx="227">
                  <c:v>34.200299999999999</c:v>
                </c:pt>
                <c:pt idx="228">
                  <c:v>34.608400000000003</c:v>
                </c:pt>
                <c:pt idx="229">
                  <c:v>34.143599999999999</c:v>
                </c:pt>
                <c:pt idx="230">
                  <c:v>34.151699999999998</c:v>
                </c:pt>
                <c:pt idx="231">
                  <c:v>34.4009</c:v>
                </c:pt>
                <c:pt idx="232">
                  <c:v>34.510100000000001</c:v>
                </c:pt>
                <c:pt idx="233">
                  <c:v>34.360999999999997</c:v>
                </c:pt>
                <c:pt idx="234">
                  <c:v>34.31</c:v>
                </c:pt>
                <c:pt idx="235">
                  <c:v>34.2669</c:v>
                </c:pt>
                <c:pt idx="236">
                  <c:v>33.779899999999998</c:v>
                </c:pt>
                <c:pt idx="237">
                  <c:v>34.322800000000001</c:v>
                </c:pt>
                <c:pt idx="238">
                  <c:v>34.313299999999998</c:v>
                </c:pt>
                <c:pt idx="239">
                  <c:v>34.146500000000003</c:v>
                </c:pt>
                <c:pt idx="240">
                  <c:v>34.222099999999998</c:v>
                </c:pt>
                <c:pt idx="241">
                  <c:v>34.336399999999998</c:v>
                </c:pt>
                <c:pt idx="242">
                  <c:v>34.246400000000001</c:v>
                </c:pt>
                <c:pt idx="243">
                  <c:v>34.293900000000001</c:v>
                </c:pt>
                <c:pt idx="244">
                  <c:v>34.241799999999998</c:v>
                </c:pt>
                <c:pt idx="245">
                  <c:v>34.297499999999999</c:v>
                </c:pt>
                <c:pt idx="246">
                  <c:v>34.266100000000002</c:v>
                </c:pt>
                <c:pt idx="247">
                  <c:v>34.607799999999997</c:v>
                </c:pt>
                <c:pt idx="248">
                  <c:v>34.979199999999999</c:v>
                </c:pt>
                <c:pt idx="249">
                  <c:v>34.200499999999998</c:v>
                </c:pt>
                <c:pt idx="250">
                  <c:v>34.439300000000003</c:v>
                </c:pt>
                <c:pt idx="251">
                  <c:v>34.491999999999997</c:v>
                </c:pt>
                <c:pt idx="252">
                  <c:v>34.576000000000001</c:v>
                </c:pt>
                <c:pt idx="253">
                  <c:v>34.617100000000001</c:v>
                </c:pt>
                <c:pt idx="254">
                  <c:v>34.571599999999997</c:v>
                </c:pt>
                <c:pt idx="255">
                  <c:v>34.6066</c:v>
                </c:pt>
                <c:pt idx="256">
                  <c:v>34.546599999999998</c:v>
                </c:pt>
                <c:pt idx="257">
                  <c:v>34.486600000000003</c:v>
                </c:pt>
                <c:pt idx="258">
                  <c:v>34.428600000000003</c:v>
                </c:pt>
                <c:pt idx="259">
                  <c:v>34.774700000000003</c:v>
                </c:pt>
                <c:pt idx="260">
                  <c:v>34.808500000000002</c:v>
                </c:pt>
                <c:pt idx="261">
                  <c:v>34.756999999999998</c:v>
                </c:pt>
                <c:pt idx="262">
                  <c:v>34.739400000000003</c:v>
                </c:pt>
                <c:pt idx="263">
                  <c:v>34.686500000000002</c:v>
                </c:pt>
                <c:pt idx="264">
                  <c:v>34.364800000000002</c:v>
                </c:pt>
                <c:pt idx="265">
                  <c:v>34.685400000000001</c:v>
                </c:pt>
                <c:pt idx="266">
                  <c:v>34.512099999999997</c:v>
                </c:pt>
                <c:pt idx="267">
                  <c:v>34.507199999999997</c:v>
                </c:pt>
                <c:pt idx="268">
                  <c:v>34.701999999999998</c:v>
                </c:pt>
                <c:pt idx="269">
                  <c:v>34.599499999999999</c:v>
                </c:pt>
                <c:pt idx="270">
                  <c:v>34.501199999999997</c:v>
                </c:pt>
                <c:pt idx="271">
                  <c:v>34.576000000000001</c:v>
                </c:pt>
                <c:pt idx="272">
                  <c:v>34.648200000000003</c:v>
                </c:pt>
                <c:pt idx="273">
                  <c:v>34.998800000000003</c:v>
                </c:pt>
                <c:pt idx="274">
                  <c:v>34.816499999999998</c:v>
                </c:pt>
                <c:pt idx="275">
                  <c:v>34.5749</c:v>
                </c:pt>
                <c:pt idx="276">
                  <c:v>34.570900000000002</c:v>
                </c:pt>
                <c:pt idx="277">
                  <c:v>34.565600000000003</c:v>
                </c:pt>
                <c:pt idx="278">
                  <c:v>34.493099999999998</c:v>
                </c:pt>
                <c:pt idx="279">
                  <c:v>34.655200000000001</c:v>
                </c:pt>
                <c:pt idx="280">
                  <c:v>35.126300000000001</c:v>
                </c:pt>
                <c:pt idx="281">
                  <c:v>34.555999999999997</c:v>
                </c:pt>
                <c:pt idx="282">
                  <c:v>34.416800000000002</c:v>
                </c:pt>
                <c:pt idx="283">
                  <c:v>34.564700000000002</c:v>
                </c:pt>
                <c:pt idx="284">
                  <c:v>34.4863</c:v>
                </c:pt>
                <c:pt idx="285">
                  <c:v>34.673999999999999</c:v>
                </c:pt>
                <c:pt idx="286">
                  <c:v>34.634900000000002</c:v>
                </c:pt>
                <c:pt idx="287">
                  <c:v>34.811799999999998</c:v>
                </c:pt>
                <c:pt idx="288">
                  <c:v>34.695599999999999</c:v>
                </c:pt>
                <c:pt idx="289">
                  <c:v>34.6693</c:v>
                </c:pt>
                <c:pt idx="290">
                  <c:v>34.375</c:v>
                </c:pt>
                <c:pt idx="291">
                  <c:v>34.819400000000002</c:v>
                </c:pt>
                <c:pt idx="292">
                  <c:v>35.118000000000002</c:v>
                </c:pt>
                <c:pt idx="293">
                  <c:v>35.205599999999997</c:v>
                </c:pt>
                <c:pt idx="294">
                  <c:v>34.756100000000004</c:v>
                </c:pt>
                <c:pt idx="295">
                  <c:v>34.734400000000001</c:v>
                </c:pt>
                <c:pt idx="296">
                  <c:v>34.741900000000001</c:v>
                </c:pt>
                <c:pt idx="297">
                  <c:v>34.762700000000002</c:v>
                </c:pt>
                <c:pt idx="298">
                  <c:v>34.346800000000002</c:v>
                </c:pt>
                <c:pt idx="299">
                  <c:v>34.5899</c:v>
                </c:pt>
                <c:pt idx="300">
                  <c:v>34.611400000000003</c:v>
                </c:pt>
                <c:pt idx="301">
                  <c:v>34.770899999999997</c:v>
                </c:pt>
                <c:pt idx="302">
                  <c:v>34.758299999999998</c:v>
                </c:pt>
                <c:pt idx="303">
                  <c:v>34.7742</c:v>
                </c:pt>
                <c:pt idx="304">
                  <c:v>34.858899999999998</c:v>
                </c:pt>
                <c:pt idx="305">
                  <c:v>34.965400000000002</c:v>
                </c:pt>
                <c:pt idx="306">
                  <c:v>34.673900000000003</c:v>
                </c:pt>
                <c:pt idx="307">
                  <c:v>34.747700000000002</c:v>
                </c:pt>
                <c:pt idx="308">
                  <c:v>34.884700000000002</c:v>
                </c:pt>
                <c:pt idx="309">
                  <c:v>35.048099999999998</c:v>
                </c:pt>
                <c:pt idx="310">
                  <c:v>35.013599999999997</c:v>
                </c:pt>
                <c:pt idx="311">
                  <c:v>34.805900000000001</c:v>
                </c:pt>
                <c:pt idx="312">
                  <c:v>34.823399999999999</c:v>
                </c:pt>
                <c:pt idx="313">
                  <c:v>34.924500000000002</c:v>
                </c:pt>
                <c:pt idx="314">
                  <c:v>34.7727</c:v>
                </c:pt>
                <c:pt idx="315">
                  <c:v>34.870399999999997</c:v>
                </c:pt>
                <c:pt idx="316">
                  <c:v>34.781399999999998</c:v>
                </c:pt>
                <c:pt idx="317">
                  <c:v>34.7714</c:v>
                </c:pt>
                <c:pt idx="318">
                  <c:v>34.860300000000002</c:v>
                </c:pt>
                <c:pt idx="319">
                  <c:v>34.759</c:v>
                </c:pt>
                <c:pt idx="320">
                  <c:v>34.799700000000001</c:v>
                </c:pt>
                <c:pt idx="321">
                  <c:v>35.039200000000001</c:v>
                </c:pt>
                <c:pt idx="322">
                  <c:v>34.730600000000003</c:v>
                </c:pt>
                <c:pt idx="323">
                  <c:v>34.843800000000002</c:v>
                </c:pt>
                <c:pt idx="324">
                  <c:v>34.869300000000003</c:v>
                </c:pt>
                <c:pt idx="325">
                  <c:v>34.684899999999999</c:v>
                </c:pt>
                <c:pt idx="326">
                  <c:v>35.268500000000003</c:v>
                </c:pt>
                <c:pt idx="327">
                  <c:v>34.858400000000003</c:v>
                </c:pt>
                <c:pt idx="328">
                  <c:v>34.999200000000002</c:v>
                </c:pt>
                <c:pt idx="329">
                  <c:v>34.971200000000003</c:v>
                </c:pt>
                <c:pt idx="330">
                  <c:v>34.984999999999999</c:v>
                </c:pt>
                <c:pt idx="331">
                  <c:v>34.766599999999997</c:v>
                </c:pt>
                <c:pt idx="332">
                  <c:v>35.022500000000001</c:v>
                </c:pt>
                <c:pt idx="333">
                  <c:v>34.883000000000003</c:v>
                </c:pt>
                <c:pt idx="334">
                  <c:v>34.916800000000002</c:v>
                </c:pt>
                <c:pt idx="335">
                  <c:v>35.053699999999999</c:v>
                </c:pt>
                <c:pt idx="336">
                  <c:v>34.647799999999997</c:v>
                </c:pt>
                <c:pt idx="337">
                  <c:v>34.430100000000003</c:v>
                </c:pt>
                <c:pt idx="338">
                  <c:v>34.985100000000003</c:v>
                </c:pt>
                <c:pt idx="339">
                  <c:v>35.008099999999999</c:v>
                </c:pt>
                <c:pt idx="340">
                  <c:v>34.978299999999997</c:v>
                </c:pt>
                <c:pt idx="341">
                  <c:v>34.858199999999997</c:v>
                </c:pt>
                <c:pt idx="342">
                  <c:v>34.858199999999997</c:v>
                </c:pt>
                <c:pt idx="343">
                  <c:v>34.833100000000002</c:v>
                </c:pt>
                <c:pt idx="344">
                  <c:v>34.839100000000002</c:v>
                </c:pt>
                <c:pt idx="345">
                  <c:v>34.9998</c:v>
                </c:pt>
                <c:pt idx="346">
                  <c:v>35.040599999999998</c:v>
                </c:pt>
                <c:pt idx="347">
                  <c:v>34.950899999999997</c:v>
                </c:pt>
                <c:pt idx="348">
                  <c:v>34.5715</c:v>
                </c:pt>
                <c:pt idx="349">
                  <c:v>34.954300000000003</c:v>
                </c:pt>
                <c:pt idx="350">
                  <c:v>34.942999999999998</c:v>
                </c:pt>
                <c:pt idx="351">
                  <c:v>34.994900000000001</c:v>
                </c:pt>
                <c:pt idx="352">
                  <c:v>34.889000000000003</c:v>
                </c:pt>
                <c:pt idx="353">
                  <c:v>34.994</c:v>
                </c:pt>
                <c:pt idx="354">
                  <c:v>34.899299999999997</c:v>
                </c:pt>
                <c:pt idx="355">
                  <c:v>35.101799999999997</c:v>
                </c:pt>
                <c:pt idx="356">
                  <c:v>35.104900000000001</c:v>
                </c:pt>
                <c:pt idx="357">
                  <c:v>34.4711</c:v>
                </c:pt>
                <c:pt idx="358">
                  <c:v>34.8782</c:v>
                </c:pt>
                <c:pt idx="359">
                  <c:v>34.942100000000003</c:v>
                </c:pt>
                <c:pt idx="360">
                  <c:v>35.084000000000003</c:v>
                </c:pt>
                <c:pt idx="361">
                  <c:v>35.180300000000003</c:v>
                </c:pt>
                <c:pt idx="362">
                  <c:v>35.077100000000002</c:v>
                </c:pt>
                <c:pt idx="363">
                  <c:v>34.987099999999998</c:v>
                </c:pt>
                <c:pt idx="364">
                  <c:v>34.953000000000003</c:v>
                </c:pt>
                <c:pt idx="365">
                  <c:v>35.231699999999996</c:v>
                </c:pt>
                <c:pt idx="366">
                  <c:v>35.010199999999998</c:v>
                </c:pt>
                <c:pt idx="367">
                  <c:v>35.008000000000003</c:v>
                </c:pt>
                <c:pt idx="368">
                  <c:v>35.074599999999997</c:v>
                </c:pt>
                <c:pt idx="369">
                  <c:v>34.949300000000001</c:v>
                </c:pt>
                <c:pt idx="370">
                  <c:v>35.178400000000003</c:v>
                </c:pt>
                <c:pt idx="371">
                  <c:v>35.106099999999998</c:v>
                </c:pt>
                <c:pt idx="372">
                  <c:v>35.052100000000003</c:v>
                </c:pt>
                <c:pt idx="373">
                  <c:v>34.889800000000001</c:v>
                </c:pt>
                <c:pt idx="374">
                  <c:v>34.952800000000003</c:v>
                </c:pt>
                <c:pt idx="375">
                  <c:v>34.807000000000002</c:v>
                </c:pt>
                <c:pt idx="376">
                  <c:v>34.811199999999999</c:v>
                </c:pt>
                <c:pt idx="377">
                  <c:v>35.086199999999998</c:v>
                </c:pt>
                <c:pt idx="378">
                  <c:v>35.197299999999998</c:v>
                </c:pt>
                <c:pt idx="379">
                  <c:v>35.215200000000003</c:v>
                </c:pt>
                <c:pt idx="380">
                  <c:v>34.8369</c:v>
                </c:pt>
                <c:pt idx="381">
                  <c:v>34.848199999999999</c:v>
                </c:pt>
                <c:pt idx="382">
                  <c:v>35.079000000000001</c:v>
                </c:pt>
                <c:pt idx="383">
                  <c:v>35.009</c:v>
                </c:pt>
                <c:pt idx="384">
                  <c:v>35.0276</c:v>
                </c:pt>
                <c:pt idx="385">
                  <c:v>34.458300000000001</c:v>
                </c:pt>
                <c:pt idx="386">
                  <c:v>34.911700000000003</c:v>
                </c:pt>
                <c:pt idx="387">
                  <c:v>35.198900000000002</c:v>
                </c:pt>
                <c:pt idx="388">
                  <c:v>35.227699999999999</c:v>
                </c:pt>
                <c:pt idx="389">
                  <c:v>35.113900000000001</c:v>
                </c:pt>
                <c:pt idx="390">
                  <c:v>35.1145</c:v>
                </c:pt>
                <c:pt idx="391">
                  <c:v>34.984200000000001</c:v>
                </c:pt>
                <c:pt idx="392">
                  <c:v>34.944099999999999</c:v>
                </c:pt>
                <c:pt idx="393">
                  <c:v>34.906300000000002</c:v>
                </c:pt>
                <c:pt idx="394">
                  <c:v>35.188200000000002</c:v>
                </c:pt>
                <c:pt idx="395">
                  <c:v>35.197400000000002</c:v>
                </c:pt>
                <c:pt idx="396">
                  <c:v>35.1828</c:v>
                </c:pt>
                <c:pt idx="397">
                  <c:v>35.062100000000001</c:v>
                </c:pt>
                <c:pt idx="398">
                  <c:v>34.766399999999997</c:v>
                </c:pt>
                <c:pt idx="399">
                  <c:v>35.118099999999998</c:v>
                </c:pt>
                <c:pt idx="400">
                  <c:v>35.401400000000002</c:v>
                </c:pt>
                <c:pt idx="401">
                  <c:v>35.293100000000003</c:v>
                </c:pt>
                <c:pt idx="402">
                  <c:v>35.1081</c:v>
                </c:pt>
                <c:pt idx="403">
                  <c:v>34.835000000000001</c:v>
                </c:pt>
                <c:pt idx="404">
                  <c:v>35.311100000000003</c:v>
                </c:pt>
                <c:pt idx="405">
                  <c:v>35.285499999999999</c:v>
                </c:pt>
                <c:pt idx="406">
                  <c:v>35.3429</c:v>
                </c:pt>
                <c:pt idx="407">
                  <c:v>35.022300000000001</c:v>
                </c:pt>
                <c:pt idx="408">
                  <c:v>35.308</c:v>
                </c:pt>
                <c:pt idx="409">
                  <c:v>35.268799999999999</c:v>
                </c:pt>
                <c:pt idx="410">
                  <c:v>35.289200000000001</c:v>
                </c:pt>
                <c:pt idx="411">
                  <c:v>35.118400000000001</c:v>
                </c:pt>
                <c:pt idx="412">
                  <c:v>35.251300000000001</c:v>
                </c:pt>
                <c:pt idx="413">
                  <c:v>35.322400000000002</c:v>
                </c:pt>
                <c:pt idx="414">
                  <c:v>35.289200000000001</c:v>
                </c:pt>
                <c:pt idx="415">
                  <c:v>35.267299999999999</c:v>
                </c:pt>
                <c:pt idx="416">
                  <c:v>35.343699999999998</c:v>
                </c:pt>
                <c:pt idx="417">
                  <c:v>35.111800000000002</c:v>
                </c:pt>
                <c:pt idx="418">
                  <c:v>35.226999999999997</c:v>
                </c:pt>
                <c:pt idx="419">
                  <c:v>35.313000000000002</c:v>
                </c:pt>
                <c:pt idx="420">
                  <c:v>35.304200000000002</c:v>
                </c:pt>
                <c:pt idx="421">
                  <c:v>35.523600000000002</c:v>
                </c:pt>
                <c:pt idx="422">
                  <c:v>35.113</c:v>
                </c:pt>
                <c:pt idx="423">
                  <c:v>35.153799999999997</c:v>
                </c:pt>
                <c:pt idx="424">
                  <c:v>35.111699999999999</c:v>
                </c:pt>
                <c:pt idx="425">
                  <c:v>35.346699999999998</c:v>
                </c:pt>
                <c:pt idx="426">
                  <c:v>35.7258</c:v>
                </c:pt>
                <c:pt idx="427">
                  <c:v>35.130600000000001</c:v>
                </c:pt>
                <c:pt idx="428">
                  <c:v>35.673900000000003</c:v>
                </c:pt>
                <c:pt idx="429">
                  <c:v>35.3613</c:v>
                </c:pt>
                <c:pt idx="430">
                  <c:v>35.317399999999999</c:v>
                </c:pt>
                <c:pt idx="431">
                  <c:v>35.287399999999998</c:v>
                </c:pt>
                <c:pt idx="432">
                  <c:v>35.506100000000004</c:v>
                </c:pt>
                <c:pt idx="433">
                  <c:v>35.5563</c:v>
                </c:pt>
                <c:pt idx="434">
                  <c:v>35.558</c:v>
                </c:pt>
                <c:pt idx="435">
                  <c:v>35.266500000000001</c:v>
                </c:pt>
                <c:pt idx="436">
                  <c:v>35.372</c:v>
                </c:pt>
                <c:pt idx="437">
                  <c:v>35.342100000000002</c:v>
                </c:pt>
                <c:pt idx="438">
                  <c:v>35.104900000000001</c:v>
                </c:pt>
                <c:pt idx="439">
                  <c:v>35.436799999999998</c:v>
                </c:pt>
                <c:pt idx="440">
                  <c:v>35.2913</c:v>
                </c:pt>
                <c:pt idx="441">
                  <c:v>35.359000000000002</c:v>
                </c:pt>
                <c:pt idx="442">
                  <c:v>35.196300000000001</c:v>
                </c:pt>
                <c:pt idx="443">
                  <c:v>35.599600000000002</c:v>
                </c:pt>
                <c:pt idx="444">
                  <c:v>35.659599999999998</c:v>
                </c:pt>
                <c:pt idx="445">
                  <c:v>35.344900000000003</c:v>
                </c:pt>
                <c:pt idx="446">
                  <c:v>35.410499999999999</c:v>
                </c:pt>
                <c:pt idx="447">
                  <c:v>34.948700000000002</c:v>
                </c:pt>
                <c:pt idx="448">
                  <c:v>35.276299999999999</c:v>
                </c:pt>
                <c:pt idx="449">
                  <c:v>35.477899999999998</c:v>
                </c:pt>
                <c:pt idx="450">
                  <c:v>35.055799999999998</c:v>
                </c:pt>
                <c:pt idx="451">
                  <c:v>35.5152</c:v>
                </c:pt>
                <c:pt idx="452">
                  <c:v>35.694800000000001</c:v>
                </c:pt>
                <c:pt idx="453">
                  <c:v>35.239100000000001</c:v>
                </c:pt>
                <c:pt idx="454">
                  <c:v>35.602400000000003</c:v>
                </c:pt>
                <c:pt idx="455">
                  <c:v>35.622199999999999</c:v>
                </c:pt>
                <c:pt idx="456">
                  <c:v>35.472000000000001</c:v>
                </c:pt>
                <c:pt idx="457">
                  <c:v>35.2761</c:v>
                </c:pt>
                <c:pt idx="458">
                  <c:v>35.093899999999998</c:v>
                </c:pt>
                <c:pt idx="459">
                  <c:v>35.607900000000001</c:v>
                </c:pt>
                <c:pt idx="460">
                  <c:v>35.363799999999998</c:v>
                </c:pt>
                <c:pt idx="461">
                  <c:v>35.465400000000002</c:v>
                </c:pt>
                <c:pt idx="462">
                  <c:v>35.506399999999999</c:v>
                </c:pt>
                <c:pt idx="463">
                  <c:v>35.278100000000002</c:v>
                </c:pt>
                <c:pt idx="464">
                  <c:v>35.5015</c:v>
                </c:pt>
                <c:pt idx="465">
                  <c:v>35.511600000000001</c:v>
                </c:pt>
                <c:pt idx="466">
                  <c:v>35.435400000000001</c:v>
                </c:pt>
                <c:pt idx="467">
                  <c:v>35.860999999999997</c:v>
                </c:pt>
                <c:pt idx="468">
                  <c:v>35.519500000000001</c:v>
                </c:pt>
                <c:pt idx="469">
                  <c:v>35.483800000000002</c:v>
                </c:pt>
                <c:pt idx="470">
                  <c:v>35.476100000000002</c:v>
                </c:pt>
                <c:pt idx="471">
                  <c:v>35.518500000000003</c:v>
                </c:pt>
                <c:pt idx="472">
                  <c:v>35.554200000000002</c:v>
                </c:pt>
                <c:pt idx="473">
                  <c:v>35.4803</c:v>
                </c:pt>
                <c:pt idx="474">
                  <c:v>35.534500000000001</c:v>
                </c:pt>
                <c:pt idx="475">
                  <c:v>35.358600000000003</c:v>
                </c:pt>
                <c:pt idx="476">
                  <c:v>35.352200000000003</c:v>
                </c:pt>
                <c:pt idx="477">
                  <c:v>35.608400000000003</c:v>
                </c:pt>
                <c:pt idx="478">
                  <c:v>35.464799999999997</c:v>
                </c:pt>
                <c:pt idx="479">
                  <c:v>35.416400000000003</c:v>
                </c:pt>
                <c:pt idx="480">
                  <c:v>35.492600000000003</c:v>
                </c:pt>
                <c:pt idx="481">
                  <c:v>35.648099999999999</c:v>
                </c:pt>
                <c:pt idx="482">
                  <c:v>35.922400000000003</c:v>
                </c:pt>
                <c:pt idx="483">
                  <c:v>35.405999999999999</c:v>
                </c:pt>
                <c:pt idx="484">
                  <c:v>35.337400000000002</c:v>
                </c:pt>
                <c:pt idx="485">
                  <c:v>35.564999999999998</c:v>
                </c:pt>
                <c:pt idx="486">
                  <c:v>35.67</c:v>
                </c:pt>
                <c:pt idx="487">
                  <c:v>35.540900000000001</c:v>
                </c:pt>
                <c:pt idx="488">
                  <c:v>35.587699999999998</c:v>
                </c:pt>
                <c:pt idx="489">
                  <c:v>35.5304</c:v>
                </c:pt>
                <c:pt idx="490">
                  <c:v>35.667499999999997</c:v>
                </c:pt>
                <c:pt idx="491">
                  <c:v>35.495699999999999</c:v>
                </c:pt>
                <c:pt idx="492">
                  <c:v>35.579300000000003</c:v>
                </c:pt>
                <c:pt idx="493">
                  <c:v>35.484099999999998</c:v>
                </c:pt>
                <c:pt idx="494">
                  <c:v>35.771999999999998</c:v>
                </c:pt>
                <c:pt idx="495">
                  <c:v>35.742800000000003</c:v>
                </c:pt>
                <c:pt idx="496">
                  <c:v>35.786700000000003</c:v>
                </c:pt>
                <c:pt idx="497">
                  <c:v>35.623100000000001</c:v>
                </c:pt>
                <c:pt idx="498">
                  <c:v>35.646099999999997</c:v>
                </c:pt>
                <c:pt idx="499">
                  <c:v>35.560200000000002</c:v>
                </c:pt>
                <c:pt idx="500">
                  <c:v>35.911900000000003</c:v>
                </c:pt>
                <c:pt idx="501">
                  <c:v>35.701700000000002</c:v>
                </c:pt>
                <c:pt idx="502">
                  <c:v>35.707000000000001</c:v>
                </c:pt>
                <c:pt idx="503">
                  <c:v>35.647399999999998</c:v>
                </c:pt>
                <c:pt idx="504">
                  <c:v>35.684699999999999</c:v>
                </c:pt>
                <c:pt idx="505">
                  <c:v>35.727899999999998</c:v>
                </c:pt>
                <c:pt idx="506">
                  <c:v>35.459200000000003</c:v>
                </c:pt>
                <c:pt idx="507">
                  <c:v>35.489600000000003</c:v>
                </c:pt>
                <c:pt idx="508">
                  <c:v>35.674599999999998</c:v>
                </c:pt>
                <c:pt idx="509">
                  <c:v>35.576000000000001</c:v>
                </c:pt>
                <c:pt idx="510">
                  <c:v>35.856200000000001</c:v>
                </c:pt>
                <c:pt idx="511">
                  <c:v>35.857700000000001</c:v>
                </c:pt>
                <c:pt idx="512">
                  <c:v>35.880800000000001</c:v>
                </c:pt>
                <c:pt idx="513">
                  <c:v>35.665599999999998</c:v>
                </c:pt>
                <c:pt idx="514">
                  <c:v>35.908200000000001</c:v>
                </c:pt>
                <c:pt idx="515">
                  <c:v>35.663800000000002</c:v>
                </c:pt>
                <c:pt idx="516">
                  <c:v>35.636600000000001</c:v>
                </c:pt>
                <c:pt idx="517">
                  <c:v>35.643099999999997</c:v>
                </c:pt>
                <c:pt idx="518">
                  <c:v>35.632899999999999</c:v>
                </c:pt>
                <c:pt idx="519">
                  <c:v>35.838099999999997</c:v>
                </c:pt>
                <c:pt idx="520">
                  <c:v>35.724800000000002</c:v>
                </c:pt>
                <c:pt idx="521">
                  <c:v>35.799199999999999</c:v>
                </c:pt>
                <c:pt idx="522">
                  <c:v>35.732399999999998</c:v>
                </c:pt>
                <c:pt idx="523">
                  <c:v>35.890700000000002</c:v>
                </c:pt>
                <c:pt idx="524">
                  <c:v>35.616399999999999</c:v>
                </c:pt>
                <c:pt idx="525">
                  <c:v>35.664299999999997</c:v>
                </c:pt>
                <c:pt idx="526">
                  <c:v>35.726799999999997</c:v>
                </c:pt>
                <c:pt idx="527">
                  <c:v>35.815899999999999</c:v>
                </c:pt>
                <c:pt idx="528">
                  <c:v>35.864699999999999</c:v>
                </c:pt>
                <c:pt idx="529">
                  <c:v>35.851599999999998</c:v>
                </c:pt>
                <c:pt idx="530">
                  <c:v>35.779699999999998</c:v>
                </c:pt>
                <c:pt idx="531">
                  <c:v>35.829000000000001</c:v>
                </c:pt>
                <c:pt idx="532">
                  <c:v>36.0229</c:v>
                </c:pt>
                <c:pt idx="533">
                  <c:v>35.827599999999997</c:v>
                </c:pt>
                <c:pt idx="534">
                  <c:v>35.908900000000003</c:v>
                </c:pt>
                <c:pt idx="535">
                  <c:v>35.758699999999997</c:v>
                </c:pt>
                <c:pt idx="536">
                  <c:v>35.918799999999997</c:v>
                </c:pt>
                <c:pt idx="537">
                  <c:v>35.937800000000003</c:v>
                </c:pt>
                <c:pt idx="538">
                  <c:v>35.783700000000003</c:v>
                </c:pt>
                <c:pt idx="539">
                  <c:v>35.825000000000003</c:v>
                </c:pt>
                <c:pt idx="540">
                  <c:v>35.975700000000003</c:v>
                </c:pt>
                <c:pt idx="541">
                  <c:v>35.7348</c:v>
                </c:pt>
                <c:pt idx="542">
                  <c:v>35.8566</c:v>
                </c:pt>
                <c:pt idx="543">
                  <c:v>35.911799999999999</c:v>
                </c:pt>
                <c:pt idx="544">
                  <c:v>35.881599999999999</c:v>
                </c:pt>
                <c:pt idx="545">
                  <c:v>35.893700000000003</c:v>
                </c:pt>
                <c:pt idx="546">
                  <c:v>35.801200000000001</c:v>
                </c:pt>
                <c:pt idx="547">
                  <c:v>35.803800000000003</c:v>
                </c:pt>
                <c:pt idx="548">
                  <c:v>35.834899999999998</c:v>
                </c:pt>
                <c:pt idx="549">
                  <c:v>35.860999999999997</c:v>
                </c:pt>
                <c:pt idx="550">
                  <c:v>35.990499999999997</c:v>
                </c:pt>
                <c:pt idx="551">
                  <c:v>36.234000000000002</c:v>
                </c:pt>
                <c:pt idx="552">
                  <c:v>35.959099999999999</c:v>
                </c:pt>
                <c:pt idx="553">
                  <c:v>36.154499999999999</c:v>
                </c:pt>
                <c:pt idx="554">
                  <c:v>35.932499999999997</c:v>
                </c:pt>
                <c:pt idx="555">
                  <c:v>35.551499999999997</c:v>
                </c:pt>
                <c:pt idx="556">
                  <c:v>35.990900000000003</c:v>
                </c:pt>
                <c:pt idx="557">
                  <c:v>35.858600000000003</c:v>
                </c:pt>
                <c:pt idx="558">
                  <c:v>36.1845</c:v>
                </c:pt>
                <c:pt idx="559">
                  <c:v>36.003500000000003</c:v>
                </c:pt>
                <c:pt idx="560">
                  <c:v>35.928199999999997</c:v>
                </c:pt>
                <c:pt idx="561">
                  <c:v>35.883600000000001</c:v>
                </c:pt>
                <c:pt idx="562">
                  <c:v>36.074800000000003</c:v>
                </c:pt>
                <c:pt idx="563">
                  <c:v>35.805599999999998</c:v>
                </c:pt>
                <c:pt idx="564">
                  <c:v>35.928699999999999</c:v>
                </c:pt>
                <c:pt idx="565">
                  <c:v>36.069499999999998</c:v>
                </c:pt>
                <c:pt idx="566">
                  <c:v>36.08</c:v>
                </c:pt>
                <c:pt idx="567">
                  <c:v>35.963700000000003</c:v>
                </c:pt>
                <c:pt idx="568">
                  <c:v>36.047499999999999</c:v>
                </c:pt>
                <c:pt idx="569">
                  <c:v>36.006700000000002</c:v>
                </c:pt>
                <c:pt idx="570">
                  <c:v>35.992699999999999</c:v>
                </c:pt>
                <c:pt idx="571">
                  <c:v>35.869799999999998</c:v>
                </c:pt>
                <c:pt idx="572">
                  <c:v>35.978900000000003</c:v>
                </c:pt>
                <c:pt idx="573">
                  <c:v>35.948999999999998</c:v>
                </c:pt>
                <c:pt idx="574">
                  <c:v>36.333300000000001</c:v>
                </c:pt>
                <c:pt idx="575">
                  <c:v>36.218499999999999</c:v>
                </c:pt>
                <c:pt idx="576">
                  <c:v>36.006300000000003</c:v>
                </c:pt>
                <c:pt idx="577">
                  <c:v>36.062399999999997</c:v>
                </c:pt>
                <c:pt idx="578">
                  <c:v>36.088900000000002</c:v>
                </c:pt>
                <c:pt idx="579">
                  <c:v>35.893799999999999</c:v>
                </c:pt>
                <c:pt idx="580">
                  <c:v>35.861699999999999</c:v>
                </c:pt>
                <c:pt idx="581">
                  <c:v>36.114100000000001</c:v>
                </c:pt>
                <c:pt idx="582">
                  <c:v>36.517699999999998</c:v>
                </c:pt>
                <c:pt idx="583">
                  <c:v>36.2254</c:v>
                </c:pt>
                <c:pt idx="584">
                  <c:v>36.256399999999999</c:v>
                </c:pt>
                <c:pt idx="585">
                  <c:v>36.012500000000003</c:v>
                </c:pt>
                <c:pt idx="586">
                  <c:v>36.026000000000003</c:v>
                </c:pt>
                <c:pt idx="587">
                  <c:v>36.012500000000003</c:v>
                </c:pt>
                <c:pt idx="588">
                  <c:v>36.196199999999997</c:v>
                </c:pt>
                <c:pt idx="589">
                  <c:v>36.212499999999999</c:v>
                </c:pt>
                <c:pt idx="590">
                  <c:v>36.283999999999999</c:v>
                </c:pt>
                <c:pt idx="591">
                  <c:v>36.5486</c:v>
                </c:pt>
                <c:pt idx="592">
                  <c:v>36.0167</c:v>
                </c:pt>
                <c:pt idx="593">
                  <c:v>36.081800000000001</c:v>
                </c:pt>
                <c:pt idx="594">
                  <c:v>35.991799999999998</c:v>
                </c:pt>
                <c:pt idx="595">
                  <c:v>36.126300000000001</c:v>
                </c:pt>
                <c:pt idx="596">
                  <c:v>36.410400000000003</c:v>
                </c:pt>
                <c:pt idx="597">
                  <c:v>36.040300000000002</c:v>
                </c:pt>
                <c:pt idx="598">
                  <c:v>36.315300000000001</c:v>
                </c:pt>
                <c:pt idx="599">
                  <c:v>36.560099999999998</c:v>
                </c:pt>
                <c:pt idx="600">
                  <c:v>36.210099999999997</c:v>
                </c:pt>
                <c:pt idx="601">
                  <c:v>36.510599999999997</c:v>
                </c:pt>
                <c:pt idx="602">
                  <c:v>36.293100000000003</c:v>
                </c:pt>
                <c:pt idx="603">
                  <c:v>35.913800000000002</c:v>
                </c:pt>
                <c:pt idx="604">
                  <c:v>36.252099999999999</c:v>
                </c:pt>
                <c:pt idx="605">
                  <c:v>36.207099999999997</c:v>
                </c:pt>
                <c:pt idx="606">
                  <c:v>36.201799999999999</c:v>
                </c:pt>
                <c:pt idx="607">
                  <c:v>36.245699999999999</c:v>
                </c:pt>
                <c:pt idx="608">
                  <c:v>36.416499999999999</c:v>
                </c:pt>
                <c:pt idx="609">
                  <c:v>36.213700000000003</c:v>
                </c:pt>
                <c:pt idx="610">
                  <c:v>36.288200000000003</c:v>
                </c:pt>
                <c:pt idx="611">
                  <c:v>36.259399999999999</c:v>
                </c:pt>
                <c:pt idx="612">
                  <c:v>36.329799999999999</c:v>
                </c:pt>
                <c:pt idx="613">
                  <c:v>36.546900000000001</c:v>
                </c:pt>
                <c:pt idx="614">
                  <c:v>36.291600000000003</c:v>
                </c:pt>
                <c:pt idx="615">
                  <c:v>36.551000000000002</c:v>
                </c:pt>
                <c:pt idx="616">
                  <c:v>36.511400000000002</c:v>
                </c:pt>
                <c:pt idx="617">
                  <c:v>36.456499999999998</c:v>
                </c:pt>
                <c:pt idx="618">
                  <c:v>36.686599999999999</c:v>
                </c:pt>
                <c:pt idx="619">
                  <c:v>36.454099999999997</c:v>
                </c:pt>
                <c:pt idx="620">
                  <c:v>36.4634</c:v>
                </c:pt>
                <c:pt idx="621">
                  <c:v>36.5139</c:v>
                </c:pt>
                <c:pt idx="622">
                  <c:v>36.157899999999998</c:v>
                </c:pt>
                <c:pt idx="623">
                  <c:v>36.381100000000004</c:v>
                </c:pt>
                <c:pt idx="624">
                  <c:v>36.263599999999997</c:v>
                </c:pt>
                <c:pt idx="625">
                  <c:v>36.539400000000001</c:v>
                </c:pt>
                <c:pt idx="626">
                  <c:v>36.3247</c:v>
                </c:pt>
                <c:pt idx="627">
                  <c:v>36.508099999999999</c:v>
                </c:pt>
                <c:pt idx="628">
                  <c:v>36.471299999999999</c:v>
                </c:pt>
                <c:pt idx="629">
                  <c:v>36.4786</c:v>
                </c:pt>
                <c:pt idx="630">
                  <c:v>36.485700000000001</c:v>
                </c:pt>
                <c:pt idx="631">
                  <c:v>36.758200000000002</c:v>
                </c:pt>
                <c:pt idx="632">
                  <c:v>36.5642</c:v>
                </c:pt>
                <c:pt idx="633">
                  <c:v>36.600900000000003</c:v>
                </c:pt>
                <c:pt idx="634">
                  <c:v>36.5946</c:v>
                </c:pt>
                <c:pt idx="635">
                  <c:v>36.5627</c:v>
                </c:pt>
                <c:pt idx="636">
                  <c:v>36.497599999999998</c:v>
                </c:pt>
                <c:pt idx="637">
                  <c:v>36.3735</c:v>
                </c:pt>
                <c:pt idx="638">
                  <c:v>36.330300000000001</c:v>
                </c:pt>
                <c:pt idx="639">
                  <c:v>36.640999999999998</c:v>
                </c:pt>
                <c:pt idx="640">
                  <c:v>36.599699999999999</c:v>
                </c:pt>
                <c:pt idx="641">
                  <c:v>36.469099999999997</c:v>
                </c:pt>
                <c:pt idx="642">
                  <c:v>36.582799999999999</c:v>
                </c:pt>
                <c:pt idx="643">
                  <c:v>36.6402</c:v>
                </c:pt>
                <c:pt idx="644">
                  <c:v>36.471400000000003</c:v>
                </c:pt>
                <c:pt idx="645">
                  <c:v>36.569299999999998</c:v>
                </c:pt>
                <c:pt idx="646">
                  <c:v>36.8583</c:v>
                </c:pt>
                <c:pt idx="647">
                  <c:v>36.540300000000002</c:v>
                </c:pt>
                <c:pt idx="648">
                  <c:v>36.4621</c:v>
                </c:pt>
                <c:pt idx="649">
                  <c:v>36.546100000000003</c:v>
                </c:pt>
                <c:pt idx="650">
                  <c:v>36.703600000000002</c:v>
                </c:pt>
                <c:pt idx="651">
                  <c:v>36.8523</c:v>
                </c:pt>
                <c:pt idx="652">
                  <c:v>36.880400000000002</c:v>
                </c:pt>
                <c:pt idx="653">
                  <c:v>36.393000000000001</c:v>
                </c:pt>
                <c:pt idx="654">
                  <c:v>36.586199999999998</c:v>
                </c:pt>
                <c:pt idx="655">
                  <c:v>36.7759</c:v>
                </c:pt>
                <c:pt idx="656">
                  <c:v>36.867899999999999</c:v>
                </c:pt>
                <c:pt idx="657">
                  <c:v>36.543300000000002</c:v>
                </c:pt>
                <c:pt idx="658">
                  <c:v>36.841099999999997</c:v>
                </c:pt>
                <c:pt idx="659">
                  <c:v>36.914400000000001</c:v>
                </c:pt>
                <c:pt idx="660">
                  <c:v>36.775199999999998</c:v>
                </c:pt>
                <c:pt idx="661">
                  <c:v>36.8474</c:v>
                </c:pt>
                <c:pt idx="662">
                  <c:v>36.863100000000003</c:v>
                </c:pt>
                <c:pt idx="663">
                  <c:v>36.832700000000003</c:v>
                </c:pt>
                <c:pt idx="664">
                  <c:v>36.8581</c:v>
                </c:pt>
                <c:pt idx="665">
                  <c:v>36.643300000000004</c:v>
                </c:pt>
                <c:pt idx="666">
                  <c:v>36.867600000000003</c:v>
                </c:pt>
                <c:pt idx="667">
                  <c:v>36.810899999999997</c:v>
                </c:pt>
                <c:pt idx="668">
                  <c:v>36.909799999999997</c:v>
                </c:pt>
                <c:pt idx="669">
                  <c:v>37.039299999999997</c:v>
                </c:pt>
                <c:pt idx="670">
                  <c:v>36.990299999999998</c:v>
                </c:pt>
                <c:pt idx="671">
                  <c:v>37.0687</c:v>
                </c:pt>
                <c:pt idx="672">
                  <c:v>36.982100000000003</c:v>
                </c:pt>
                <c:pt idx="673">
                  <c:v>36.932400000000001</c:v>
                </c:pt>
                <c:pt idx="674">
                  <c:v>36.954500000000003</c:v>
                </c:pt>
                <c:pt idx="675">
                  <c:v>36.980200000000004</c:v>
                </c:pt>
                <c:pt idx="676">
                  <c:v>37.146000000000001</c:v>
                </c:pt>
                <c:pt idx="677">
                  <c:v>36.3001</c:v>
                </c:pt>
                <c:pt idx="678">
                  <c:v>37.031999999999996</c:v>
                </c:pt>
                <c:pt idx="679">
                  <c:v>37.1631</c:v>
                </c:pt>
                <c:pt idx="680">
                  <c:v>37.192500000000003</c:v>
                </c:pt>
                <c:pt idx="681">
                  <c:v>37.138300000000001</c:v>
                </c:pt>
                <c:pt idx="682">
                  <c:v>36.960799999999999</c:v>
                </c:pt>
                <c:pt idx="683">
                  <c:v>36.969099999999997</c:v>
                </c:pt>
                <c:pt idx="684">
                  <c:v>37.0747</c:v>
                </c:pt>
                <c:pt idx="685">
                  <c:v>37.351700000000001</c:v>
                </c:pt>
                <c:pt idx="686">
                  <c:v>37.0197</c:v>
                </c:pt>
                <c:pt idx="687">
                  <c:v>37.078600000000002</c:v>
                </c:pt>
                <c:pt idx="688">
                  <c:v>37.085099999999997</c:v>
                </c:pt>
                <c:pt idx="689">
                  <c:v>37.361699999999999</c:v>
                </c:pt>
                <c:pt idx="690">
                  <c:v>37.162700000000001</c:v>
                </c:pt>
                <c:pt idx="691">
                  <c:v>37.423699999999997</c:v>
                </c:pt>
                <c:pt idx="692">
                  <c:v>37.234400000000001</c:v>
                </c:pt>
                <c:pt idx="693">
                  <c:v>37.493499999999997</c:v>
                </c:pt>
                <c:pt idx="694">
                  <c:v>37.238100000000003</c:v>
                </c:pt>
                <c:pt idx="695">
                  <c:v>37.421300000000002</c:v>
                </c:pt>
                <c:pt idx="696">
                  <c:v>37.281700000000001</c:v>
                </c:pt>
                <c:pt idx="697">
                  <c:v>37.294400000000003</c:v>
                </c:pt>
                <c:pt idx="698">
                  <c:v>37.296100000000003</c:v>
                </c:pt>
                <c:pt idx="699">
                  <c:v>37.277500000000003</c:v>
                </c:pt>
                <c:pt idx="700">
                  <c:v>37.478700000000003</c:v>
                </c:pt>
                <c:pt idx="701">
                  <c:v>37.481400000000001</c:v>
                </c:pt>
                <c:pt idx="702">
                  <c:v>37.454300000000003</c:v>
                </c:pt>
                <c:pt idx="703">
                  <c:v>37.729100000000003</c:v>
                </c:pt>
                <c:pt idx="704">
                  <c:v>37.371200000000002</c:v>
                </c:pt>
                <c:pt idx="705">
                  <c:v>37.355200000000004</c:v>
                </c:pt>
                <c:pt idx="706">
                  <c:v>37.249400000000001</c:v>
                </c:pt>
                <c:pt idx="707">
                  <c:v>37.415500000000002</c:v>
                </c:pt>
                <c:pt idx="708">
                  <c:v>37.561799999999998</c:v>
                </c:pt>
                <c:pt idx="709">
                  <c:v>37.631900000000002</c:v>
                </c:pt>
                <c:pt idx="710">
                  <c:v>37.622500000000002</c:v>
                </c:pt>
                <c:pt idx="711">
                  <c:v>37.5535</c:v>
                </c:pt>
                <c:pt idx="712">
                  <c:v>37.434600000000003</c:v>
                </c:pt>
                <c:pt idx="713">
                  <c:v>37.450099999999999</c:v>
                </c:pt>
                <c:pt idx="714">
                  <c:v>37.476300000000002</c:v>
                </c:pt>
                <c:pt idx="715">
                  <c:v>37.565600000000003</c:v>
                </c:pt>
                <c:pt idx="716">
                  <c:v>37.8142</c:v>
                </c:pt>
                <c:pt idx="717">
                  <c:v>37.546100000000003</c:v>
                </c:pt>
                <c:pt idx="718">
                  <c:v>37.6342</c:v>
                </c:pt>
                <c:pt idx="719">
                  <c:v>37.5715</c:v>
                </c:pt>
                <c:pt idx="720">
                  <c:v>37.831499999999998</c:v>
                </c:pt>
                <c:pt idx="721">
                  <c:v>38.0154</c:v>
                </c:pt>
                <c:pt idx="722">
                  <c:v>38.094200000000001</c:v>
                </c:pt>
                <c:pt idx="723">
                  <c:v>37.598799999999997</c:v>
                </c:pt>
                <c:pt idx="724">
                  <c:v>37.784300000000002</c:v>
                </c:pt>
                <c:pt idx="725">
                  <c:v>37.53</c:v>
                </c:pt>
                <c:pt idx="726">
                  <c:v>37.600299999999997</c:v>
                </c:pt>
                <c:pt idx="727">
                  <c:v>37.666800000000002</c:v>
                </c:pt>
                <c:pt idx="728">
                  <c:v>37.721499999999999</c:v>
                </c:pt>
                <c:pt idx="729">
                  <c:v>37.819200000000002</c:v>
                </c:pt>
                <c:pt idx="730">
                  <c:v>37.677399999999999</c:v>
                </c:pt>
                <c:pt idx="731">
                  <c:v>37.993899999999996</c:v>
                </c:pt>
                <c:pt idx="732">
                  <c:v>37.968600000000002</c:v>
                </c:pt>
                <c:pt idx="733">
                  <c:v>37.840600000000002</c:v>
                </c:pt>
                <c:pt idx="734">
                  <c:v>37.848399999999998</c:v>
                </c:pt>
                <c:pt idx="735">
                  <c:v>37.777200000000001</c:v>
                </c:pt>
                <c:pt idx="736">
                  <c:v>37.920200000000001</c:v>
                </c:pt>
                <c:pt idx="737">
                  <c:v>38.026899999999998</c:v>
                </c:pt>
                <c:pt idx="738">
                  <c:v>38.160200000000003</c:v>
                </c:pt>
                <c:pt idx="739">
                  <c:v>38.2226</c:v>
                </c:pt>
                <c:pt idx="740">
                  <c:v>38.4377</c:v>
                </c:pt>
                <c:pt idx="741">
                  <c:v>38.298200000000001</c:v>
                </c:pt>
                <c:pt idx="742">
                  <c:v>38.408499999999997</c:v>
                </c:pt>
                <c:pt idx="743">
                  <c:v>38.251100000000001</c:v>
                </c:pt>
                <c:pt idx="744">
                  <c:v>38.1815</c:v>
                </c:pt>
                <c:pt idx="745">
                  <c:v>38.333799999999997</c:v>
                </c:pt>
                <c:pt idx="746">
                  <c:v>38.207900000000002</c:v>
                </c:pt>
                <c:pt idx="747">
                  <c:v>38.429499999999997</c:v>
                </c:pt>
                <c:pt idx="748">
                  <c:v>38.261099999999999</c:v>
                </c:pt>
                <c:pt idx="749">
                  <c:v>38.462400000000002</c:v>
                </c:pt>
                <c:pt idx="750">
                  <c:v>38.429499999999997</c:v>
                </c:pt>
                <c:pt idx="751">
                  <c:v>38.780099999999997</c:v>
                </c:pt>
                <c:pt idx="752">
                  <c:v>38.498399999999997</c:v>
                </c:pt>
                <c:pt idx="753">
                  <c:v>38.401699999999998</c:v>
                </c:pt>
                <c:pt idx="754">
                  <c:v>38.401600000000002</c:v>
                </c:pt>
                <c:pt idx="755">
                  <c:v>38.570099999999996</c:v>
                </c:pt>
                <c:pt idx="756">
                  <c:v>38.621400000000001</c:v>
                </c:pt>
                <c:pt idx="757">
                  <c:v>38.387599999999999</c:v>
                </c:pt>
                <c:pt idx="758">
                  <c:v>38.540799999999997</c:v>
                </c:pt>
                <c:pt idx="759">
                  <c:v>38.630200000000002</c:v>
                </c:pt>
                <c:pt idx="760">
                  <c:v>38.572699999999998</c:v>
                </c:pt>
                <c:pt idx="761">
                  <c:v>38.608800000000002</c:v>
                </c:pt>
                <c:pt idx="762">
                  <c:v>38.415700000000001</c:v>
                </c:pt>
                <c:pt idx="763">
                  <c:v>38.562899999999999</c:v>
                </c:pt>
                <c:pt idx="764">
                  <c:v>38.595799999999997</c:v>
                </c:pt>
                <c:pt idx="765">
                  <c:v>38.7926</c:v>
                </c:pt>
                <c:pt idx="766">
                  <c:v>38.634799999999998</c:v>
                </c:pt>
                <c:pt idx="767">
                  <c:v>38.594499999999996</c:v>
                </c:pt>
                <c:pt idx="768">
                  <c:v>38.611899999999999</c:v>
                </c:pt>
                <c:pt idx="769">
                  <c:v>38.685299999999998</c:v>
                </c:pt>
                <c:pt idx="770">
                  <c:v>38.596699999999998</c:v>
                </c:pt>
                <c:pt idx="771">
                  <c:v>38.616399999999999</c:v>
                </c:pt>
                <c:pt idx="772">
                  <c:v>38.800899999999999</c:v>
                </c:pt>
                <c:pt idx="773">
                  <c:v>38.824199999999998</c:v>
                </c:pt>
                <c:pt idx="774">
                  <c:v>38.650399999999998</c:v>
                </c:pt>
                <c:pt idx="775">
                  <c:v>38.835000000000001</c:v>
                </c:pt>
                <c:pt idx="776">
                  <c:v>38.761600000000001</c:v>
                </c:pt>
                <c:pt idx="777">
                  <c:v>39.1417</c:v>
                </c:pt>
                <c:pt idx="778">
                  <c:v>38.495600000000003</c:v>
                </c:pt>
                <c:pt idx="779">
                  <c:v>38.8125</c:v>
                </c:pt>
                <c:pt idx="780">
                  <c:v>38.684899999999999</c:v>
                </c:pt>
                <c:pt idx="781">
                  <c:v>38.742899999999999</c:v>
                </c:pt>
                <c:pt idx="782">
                  <c:v>38.784100000000002</c:v>
                </c:pt>
                <c:pt idx="783">
                  <c:v>38.7547</c:v>
                </c:pt>
                <c:pt idx="784">
                  <c:v>38.840299999999999</c:v>
                </c:pt>
                <c:pt idx="785">
                  <c:v>38.832999999999998</c:v>
                </c:pt>
                <c:pt idx="786">
                  <c:v>38.8429</c:v>
                </c:pt>
                <c:pt idx="787">
                  <c:v>38.802</c:v>
                </c:pt>
                <c:pt idx="788">
                  <c:v>38.784100000000002</c:v>
                </c:pt>
                <c:pt idx="789">
                  <c:v>38.826599999999999</c:v>
                </c:pt>
                <c:pt idx="790">
                  <c:v>38.843400000000003</c:v>
                </c:pt>
                <c:pt idx="791">
                  <c:v>39.236600000000003</c:v>
                </c:pt>
                <c:pt idx="792">
                  <c:v>39.077500000000001</c:v>
                </c:pt>
                <c:pt idx="793">
                  <c:v>38.9771</c:v>
                </c:pt>
                <c:pt idx="794">
                  <c:v>38.847499999999997</c:v>
                </c:pt>
                <c:pt idx="795">
                  <c:v>39.009500000000003</c:v>
                </c:pt>
                <c:pt idx="796">
                  <c:v>38.961599999999997</c:v>
                </c:pt>
                <c:pt idx="797">
                  <c:v>39.351100000000002</c:v>
                </c:pt>
                <c:pt idx="798">
                  <c:v>38.8857</c:v>
                </c:pt>
                <c:pt idx="799">
                  <c:v>38.950299999999999</c:v>
                </c:pt>
                <c:pt idx="800">
                  <c:v>39.0229</c:v>
                </c:pt>
                <c:pt idx="801">
                  <c:v>39.040100000000002</c:v>
                </c:pt>
                <c:pt idx="802">
                  <c:v>38.999899999999997</c:v>
                </c:pt>
                <c:pt idx="803">
                  <c:v>39.046700000000001</c:v>
                </c:pt>
                <c:pt idx="804">
                  <c:v>39.021299999999997</c:v>
                </c:pt>
                <c:pt idx="805">
                  <c:v>39.177500000000002</c:v>
                </c:pt>
                <c:pt idx="806">
                  <c:v>39.283499999999997</c:v>
                </c:pt>
                <c:pt idx="807">
                  <c:v>39.040700000000001</c:v>
                </c:pt>
                <c:pt idx="808">
                  <c:v>39.123699999999999</c:v>
                </c:pt>
                <c:pt idx="809">
                  <c:v>39.046999999999997</c:v>
                </c:pt>
                <c:pt idx="810">
                  <c:v>39.5154</c:v>
                </c:pt>
                <c:pt idx="811">
                  <c:v>39.113500000000002</c:v>
                </c:pt>
                <c:pt idx="812">
                  <c:v>39.075600000000001</c:v>
                </c:pt>
                <c:pt idx="813">
                  <c:v>39.015999999999998</c:v>
                </c:pt>
                <c:pt idx="814">
                  <c:v>39.151800000000001</c:v>
                </c:pt>
                <c:pt idx="815">
                  <c:v>39.185699999999997</c:v>
                </c:pt>
                <c:pt idx="816">
                  <c:v>39.158000000000001</c:v>
                </c:pt>
                <c:pt idx="817">
                  <c:v>39.0154</c:v>
                </c:pt>
                <c:pt idx="818">
                  <c:v>38.967199999999998</c:v>
                </c:pt>
                <c:pt idx="819">
                  <c:v>39.134</c:v>
                </c:pt>
                <c:pt idx="820">
                  <c:v>39.161000000000001</c:v>
                </c:pt>
                <c:pt idx="821">
                  <c:v>39.228499999999997</c:v>
                </c:pt>
                <c:pt idx="822">
                  <c:v>39.038200000000003</c:v>
                </c:pt>
                <c:pt idx="823">
                  <c:v>39.023899999999998</c:v>
                </c:pt>
                <c:pt idx="824">
                  <c:v>39.160600000000002</c:v>
                </c:pt>
                <c:pt idx="825">
                  <c:v>39.110399999999998</c:v>
                </c:pt>
                <c:pt idx="826">
                  <c:v>39.105800000000002</c:v>
                </c:pt>
                <c:pt idx="827">
                  <c:v>39.168700000000001</c:v>
                </c:pt>
                <c:pt idx="828">
                  <c:v>39.047699999999999</c:v>
                </c:pt>
                <c:pt idx="829">
                  <c:v>39.323900000000002</c:v>
                </c:pt>
                <c:pt idx="830">
                  <c:v>39.217500000000001</c:v>
                </c:pt>
                <c:pt idx="831">
                  <c:v>39.0991</c:v>
                </c:pt>
                <c:pt idx="832">
                  <c:v>39.256399999999999</c:v>
                </c:pt>
                <c:pt idx="833">
                  <c:v>39.363900000000001</c:v>
                </c:pt>
                <c:pt idx="834">
                  <c:v>39.207599999999999</c:v>
                </c:pt>
                <c:pt idx="835">
                  <c:v>39.277999999999999</c:v>
                </c:pt>
                <c:pt idx="836">
                  <c:v>39.3994</c:v>
                </c:pt>
                <c:pt idx="837">
                  <c:v>38.970399999999998</c:v>
                </c:pt>
                <c:pt idx="838">
                  <c:v>39.2087</c:v>
                </c:pt>
                <c:pt idx="839">
                  <c:v>39.0794</c:v>
                </c:pt>
                <c:pt idx="840">
                  <c:v>39.426699999999997</c:v>
                </c:pt>
                <c:pt idx="841">
                  <c:v>38.950299999999999</c:v>
                </c:pt>
                <c:pt idx="842">
                  <c:v>39.090800000000002</c:v>
                </c:pt>
                <c:pt idx="843">
                  <c:v>39.0428</c:v>
                </c:pt>
                <c:pt idx="844">
                  <c:v>39.2286</c:v>
                </c:pt>
                <c:pt idx="845">
                  <c:v>39.2057</c:v>
                </c:pt>
                <c:pt idx="846">
                  <c:v>39.424199999999999</c:v>
                </c:pt>
                <c:pt idx="847">
                  <c:v>39.216200000000001</c:v>
                </c:pt>
                <c:pt idx="848">
                  <c:v>39.310600000000001</c:v>
                </c:pt>
                <c:pt idx="849">
                  <c:v>39.325200000000002</c:v>
                </c:pt>
                <c:pt idx="850">
                  <c:v>39.280700000000003</c:v>
                </c:pt>
                <c:pt idx="851">
                  <c:v>39.263399999999997</c:v>
                </c:pt>
                <c:pt idx="852">
                  <c:v>39.329300000000003</c:v>
                </c:pt>
                <c:pt idx="853">
                  <c:v>39.318199999999997</c:v>
                </c:pt>
                <c:pt idx="854">
                  <c:v>39.4938</c:v>
                </c:pt>
                <c:pt idx="855">
                  <c:v>39.181699999999999</c:v>
                </c:pt>
                <c:pt idx="856">
                  <c:v>39.275700000000001</c:v>
                </c:pt>
                <c:pt idx="857">
                  <c:v>39.515500000000003</c:v>
                </c:pt>
                <c:pt idx="858">
                  <c:v>39.6721</c:v>
                </c:pt>
                <c:pt idx="859">
                  <c:v>39.474200000000003</c:v>
                </c:pt>
                <c:pt idx="860">
                  <c:v>39.542400000000001</c:v>
                </c:pt>
                <c:pt idx="861">
                  <c:v>39.460299999999997</c:v>
                </c:pt>
                <c:pt idx="862">
                  <c:v>39.502099999999999</c:v>
                </c:pt>
                <c:pt idx="863">
                  <c:v>39.267600000000002</c:v>
                </c:pt>
                <c:pt idx="864">
                  <c:v>39.726300000000002</c:v>
                </c:pt>
                <c:pt idx="865">
                  <c:v>39.387099999999997</c:v>
                </c:pt>
                <c:pt idx="866">
                  <c:v>39.540300000000002</c:v>
                </c:pt>
                <c:pt idx="867">
                  <c:v>39.349299999999999</c:v>
                </c:pt>
                <c:pt idx="868">
                  <c:v>39.598599999999998</c:v>
                </c:pt>
                <c:pt idx="869">
                  <c:v>39.573399999999999</c:v>
                </c:pt>
                <c:pt idx="870">
                  <c:v>39.331699999999998</c:v>
                </c:pt>
                <c:pt idx="871">
                  <c:v>39.505299999999998</c:v>
                </c:pt>
                <c:pt idx="872">
                  <c:v>39.554600000000001</c:v>
                </c:pt>
                <c:pt idx="873">
                  <c:v>39.484900000000003</c:v>
                </c:pt>
                <c:pt idx="874">
                  <c:v>39.743400000000001</c:v>
                </c:pt>
                <c:pt idx="875">
                  <c:v>39.516399999999997</c:v>
                </c:pt>
                <c:pt idx="876">
                  <c:v>39.509500000000003</c:v>
                </c:pt>
                <c:pt idx="877">
                  <c:v>39.4771</c:v>
                </c:pt>
                <c:pt idx="878">
                  <c:v>39.339399999999998</c:v>
                </c:pt>
                <c:pt idx="879">
                  <c:v>39.6477</c:v>
                </c:pt>
                <c:pt idx="880">
                  <c:v>39.966900000000003</c:v>
                </c:pt>
                <c:pt idx="881">
                  <c:v>39.640999999999998</c:v>
                </c:pt>
                <c:pt idx="882">
                  <c:v>39.767200000000003</c:v>
                </c:pt>
                <c:pt idx="883">
                  <c:v>39.535499999999999</c:v>
                </c:pt>
                <c:pt idx="884">
                  <c:v>39.550899999999999</c:v>
                </c:pt>
                <c:pt idx="885">
                  <c:v>39.551900000000003</c:v>
                </c:pt>
                <c:pt idx="886">
                  <c:v>39.596200000000003</c:v>
                </c:pt>
                <c:pt idx="887">
                  <c:v>39.997900000000001</c:v>
                </c:pt>
                <c:pt idx="888">
                  <c:v>39.3688</c:v>
                </c:pt>
                <c:pt idx="889">
                  <c:v>39.503500000000003</c:v>
                </c:pt>
                <c:pt idx="890">
                  <c:v>39.7166</c:v>
                </c:pt>
                <c:pt idx="891">
                  <c:v>39.639099999999999</c:v>
                </c:pt>
                <c:pt idx="892">
                  <c:v>39.615099999999998</c:v>
                </c:pt>
                <c:pt idx="893">
                  <c:v>39.621299999999998</c:v>
                </c:pt>
                <c:pt idx="894">
                  <c:v>39.658499999999997</c:v>
                </c:pt>
                <c:pt idx="895">
                  <c:v>39.486800000000002</c:v>
                </c:pt>
                <c:pt idx="896">
                  <c:v>39.395299999999999</c:v>
                </c:pt>
                <c:pt idx="897">
                  <c:v>39.586300000000001</c:v>
                </c:pt>
                <c:pt idx="898">
                  <c:v>39.5259</c:v>
                </c:pt>
                <c:pt idx="899">
                  <c:v>39.688499999999998</c:v>
                </c:pt>
                <c:pt idx="900">
                  <c:v>39.7821</c:v>
                </c:pt>
                <c:pt idx="901">
                  <c:v>39.599499999999999</c:v>
                </c:pt>
                <c:pt idx="902">
                  <c:v>39.68</c:v>
                </c:pt>
                <c:pt idx="903">
                  <c:v>39.752000000000002</c:v>
                </c:pt>
                <c:pt idx="904">
                  <c:v>39.795999999999999</c:v>
                </c:pt>
                <c:pt idx="905">
                  <c:v>39.938400000000001</c:v>
                </c:pt>
                <c:pt idx="906">
                  <c:v>39.789099999999998</c:v>
                </c:pt>
                <c:pt idx="907">
                  <c:v>39.654800000000002</c:v>
                </c:pt>
                <c:pt idx="908">
                  <c:v>39.613</c:v>
                </c:pt>
                <c:pt idx="909">
                  <c:v>39.743499999999997</c:v>
                </c:pt>
                <c:pt idx="910">
                  <c:v>39.634700000000002</c:v>
                </c:pt>
                <c:pt idx="911">
                  <c:v>39.542700000000004</c:v>
                </c:pt>
                <c:pt idx="912">
                  <c:v>39.788200000000003</c:v>
                </c:pt>
                <c:pt idx="913">
                  <c:v>39.755899999999997</c:v>
                </c:pt>
                <c:pt idx="914">
                  <c:v>39.769399999999997</c:v>
                </c:pt>
                <c:pt idx="915">
                  <c:v>39.745100000000001</c:v>
                </c:pt>
                <c:pt idx="916">
                  <c:v>39.438400000000001</c:v>
                </c:pt>
                <c:pt idx="917">
                  <c:v>39.808900000000001</c:v>
                </c:pt>
                <c:pt idx="918">
                  <c:v>39.935899999999997</c:v>
                </c:pt>
                <c:pt idx="919">
                  <c:v>40.140799999999999</c:v>
                </c:pt>
                <c:pt idx="920">
                  <c:v>39.741300000000003</c:v>
                </c:pt>
                <c:pt idx="921">
                  <c:v>39.7624</c:v>
                </c:pt>
                <c:pt idx="922">
                  <c:v>39.7286</c:v>
                </c:pt>
                <c:pt idx="923">
                  <c:v>39.880699999999997</c:v>
                </c:pt>
                <c:pt idx="924">
                  <c:v>39.6892</c:v>
                </c:pt>
                <c:pt idx="925">
                  <c:v>39.918199999999999</c:v>
                </c:pt>
                <c:pt idx="926">
                  <c:v>39.798299999999998</c:v>
                </c:pt>
                <c:pt idx="927">
                  <c:v>39.878700000000002</c:v>
                </c:pt>
                <c:pt idx="928">
                  <c:v>40.134300000000003</c:v>
                </c:pt>
                <c:pt idx="929">
                  <c:v>39.711100000000002</c:v>
                </c:pt>
                <c:pt idx="930">
                  <c:v>39.908200000000001</c:v>
                </c:pt>
                <c:pt idx="931">
                  <c:v>39.957999999999998</c:v>
                </c:pt>
                <c:pt idx="932">
                  <c:v>39.7288</c:v>
                </c:pt>
                <c:pt idx="933">
                  <c:v>39.774700000000003</c:v>
                </c:pt>
                <c:pt idx="934">
                  <c:v>39.839700000000001</c:v>
                </c:pt>
                <c:pt idx="935">
                  <c:v>39.892699999999998</c:v>
                </c:pt>
                <c:pt idx="936">
                  <c:v>39.8018</c:v>
                </c:pt>
                <c:pt idx="937">
                  <c:v>39.693199999999997</c:v>
                </c:pt>
                <c:pt idx="938">
                  <c:v>39.491999999999997</c:v>
                </c:pt>
                <c:pt idx="939">
                  <c:v>39.756100000000004</c:v>
                </c:pt>
                <c:pt idx="940">
                  <c:v>39.887900000000002</c:v>
                </c:pt>
                <c:pt idx="941">
                  <c:v>40.324599999999997</c:v>
                </c:pt>
                <c:pt idx="942">
                  <c:v>39.888100000000001</c:v>
                </c:pt>
                <c:pt idx="943">
                  <c:v>39.889000000000003</c:v>
                </c:pt>
                <c:pt idx="944">
                  <c:v>40.021599999999999</c:v>
                </c:pt>
                <c:pt idx="945">
                  <c:v>39.851100000000002</c:v>
                </c:pt>
                <c:pt idx="946">
                  <c:v>39.676400000000001</c:v>
                </c:pt>
                <c:pt idx="947">
                  <c:v>39.896500000000003</c:v>
                </c:pt>
                <c:pt idx="948">
                  <c:v>39.683700000000002</c:v>
                </c:pt>
                <c:pt idx="949">
                  <c:v>39.983800000000002</c:v>
                </c:pt>
                <c:pt idx="950">
                  <c:v>39.767200000000003</c:v>
                </c:pt>
                <c:pt idx="951">
                  <c:v>39.857500000000002</c:v>
                </c:pt>
                <c:pt idx="952">
                  <c:v>39.618400000000001</c:v>
                </c:pt>
                <c:pt idx="953">
                  <c:v>39.994900000000001</c:v>
                </c:pt>
                <c:pt idx="954">
                  <c:v>39.837299999999999</c:v>
                </c:pt>
                <c:pt idx="955">
                  <c:v>39.965800000000002</c:v>
                </c:pt>
                <c:pt idx="956">
                  <c:v>39.882199999999997</c:v>
                </c:pt>
                <c:pt idx="957">
                  <c:v>39.927700000000002</c:v>
                </c:pt>
                <c:pt idx="958">
                  <c:v>39.933500000000002</c:v>
                </c:pt>
                <c:pt idx="959">
                  <c:v>39.9041</c:v>
                </c:pt>
                <c:pt idx="960">
                  <c:v>39.880899999999997</c:v>
                </c:pt>
                <c:pt idx="961">
                  <c:v>39.842700000000001</c:v>
                </c:pt>
                <c:pt idx="962">
                  <c:v>40.1661</c:v>
                </c:pt>
                <c:pt idx="963">
                  <c:v>39.812600000000003</c:v>
                </c:pt>
                <c:pt idx="964">
                  <c:v>39.922499999999999</c:v>
                </c:pt>
                <c:pt idx="965">
                  <c:v>40.316000000000003</c:v>
                </c:pt>
                <c:pt idx="966">
                  <c:v>40.072499999999998</c:v>
                </c:pt>
                <c:pt idx="967">
                  <c:v>39.729900000000001</c:v>
                </c:pt>
                <c:pt idx="968">
                  <c:v>39.875799999999998</c:v>
                </c:pt>
                <c:pt idx="969">
                  <c:v>40.103400000000001</c:v>
                </c:pt>
                <c:pt idx="970">
                  <c:v>39.863900000000001</c:v>
                </c:pt>
                <c:pt idx="971">
                  <c:v>39.879800000000003</c:v>
                </c:pt>
                <c:pt idx="972">
                  <c:v>39.841299999999997</c:v>
                </c:pt>
                <c:pt idx="973">
                  <c:v>40.1479</c:v>
                </c:pt>
                <c:pt idx="974">
                  <c:v>39.454300000000003</c:v>
                </c:pt>
                <c:pt idx="975">
                  <c:v>39.963200000000001</c:v>
                </c:pt>
                <c:pt idx="976">
                  <c:v>39.805999999999997</c:v>
                </c:pt>
                <c:pt idx="977">
                  <c:v>39.955199999999998</c:v>
                </c:pt>
                <c:pt idx="978">
                  <c:v>40.141500000000001</c:v>
                </c:pt>
                <c:pt idx="979">
                  <c:v>39.967599999999997</c:v>
                </c:pt>
                <c:pt idx="980">
                  <c:v>39.913600000000002</c:v>
                </c:pt>
                <c:pt idx="981">
                  <c:v>39.937399999999997</c:v>
                </c:pt>
                <c:pt idx="982">
                  <c:v>40.021799999999999</c:v>
                </c:pt>
                <c:pt idx="983">
                  <c:v>40.008400000000002</c:v>
                </c:pt>
                <c:pt idx="984">
                  <c:v>39.8874</c:v>
                </c:pt>
                <c:pt idx="985">
                  <c:v>40.017899999999997</c:v>
                </c:pt>
                <c:pt idx="986">
                  <c:v>39.8825</c:v>
                </c:pt>
                <c:pt idx="987">
                  <c:v>40.464100000000002</c:v>
                </c:pt>
                <c:pt idx="988">
                  <c:v>40.225299999999997</c:v>
                </c:pt>
                <c:pt idx="989">
                  <c:v>39.825299999999999</c:v>
                </c:pt>
                <c:pt idx="990">
                  <c:v>40.0672</c:v>
                </c:pt>
                <c:pt idx="991">
                  <c:v>40.093200000000003</c:v>
                </c:pt>
                <c:pt idx="992">
                  <c:v>40.139499999999998</c:v>
                </c:pt>
                <c:pt idx="993">
                  <c:v>39.994199999999999</c:v>
                </c:pt>
                <c:pt idx="994">
                  <c:v>40.221600000000002</c:v>
                </c:pt>
                <c:pt idx="995">
                  <c:v>40.141599999999997</c:v>
                </c:pt>
                <c:pt idx="996">
                  <c:v>40.192500000000003</c:v>
                </c:pt>
                <c:pt idx="997">
                  <c:v>40.129199999999997</c:v>
                </c:pt>
                <c:pt idx="998">
                  <c:v>40.029600000000002</c:v>
                </c:pt>
                <c:pt idx="999">
                  <c:v>40.004800000000003</c:v>
                </c:pt>
                <c:pt idx="1000">
                  <c:v>40.1098</c:v>
                </c:pt>
                <c:pt idx="1001">
                  <c:v>40.061599999999999</c:v>
                </c:pt>
                <c:pt idx="1002">
                  <c:v>40.088200000000001</c:v>
                </c:pt>
                <c:pt idx="1003">
                  <c:v>40.238700000000001</c:v>
                </c:pt>
                <c:pt idx="1004">
                  <c:v>39.922800000000002</c:v>
                </c:pt>
                <c:pt idx="1005">
                  <c:v>40.187600000000003</c:v>
                </c:pt>
                <c:pt idx="1006">
                  <c:v>40.079799999999999</c:v>
                </c:pt>
                <c:pt idx="1007">
                  <c:v>40.0441</c:v>
                </c:pt>
                <c:pt idx="1008">
                  <c:v>40.058799999999998</c:v>
                </c:pt>
                <c:pt idx="1009">
                  <c:v>40.1937</c:v>
                </c:pt>
                <c:pt idx="1010">
                  <c:v>40.325699999999998</c:v>
                </c:pt>
                <c:pt idx="1011">
                  <c:v>40.1511</c:v>
                </c:pt>
                <c:pt idx="1012">
                  <c:v>40.016199999999998</c:v>
                </c:pt>
                <c:pt idx="1013">
                  <c:v>40.129300000000001</c:v>
                </c:pt>
                <c:pt idx="1014">
                  <c:v>39.944899999999997</c:v>
                </c:pt>
                <c:pt idx="1015">
                  <c:v>40.1126</c:v>
                </c:pt>
                <c:pt idx="1016">
                  <c:v>40.149099999999997</c:v>
                </c:pt>
                <c:pt idx="1017">
                  <c:v>40.132899999999999</c:v>
                </c:pt>
                <c:pt idx="1018">
                  <c:v>40.185600000000001</c:v>
                </c:pt>
                <c:pt idx="1019">
                  <c:v>39.986499999999999</c:v>
                </c:pt>
                <c:pt idx="1020">
                  <c:v>40.391199999999998</c:v>
                </c:pt>
                <c:pt idx="1021">
                  <c:v>40.097000000000001</c:v>
                </c:pt>
                <c:pt idx="1022">
                  <c:v>40.223599999999998</c:v>
                </c:pt>
                <c:pt idx="1023">
                  <c:v>40.160400000000003</c:v>
                </c:pt>
                <c:pt idx="1024">
                  <c:v>40.222900000000003</c:v>
                </c:pt>
                <c:pt idx="1025">
                  <c:v>40.135100000000001</c:v>
                </c:pt>
                <c:pt idx="1026">
                  <c:v>40.128300000000003</c:v>
                </c:pt>
                <c:pt idx="1027">
                  <c:v>40.306199999999997</c:v>
                </c:pt>
                <c:pt idx="1028">
                  <c:v>40.0717</c:v>
                </c:pt>
                <c:pt idx="1029">
                  <c:v>40.104900000000001</c:v>
                </c:pt>
                <c:pt idx="1030">
                  <c:v>40.2958</c:v>
                </c:pt>
                <c:pt idx="1031">
                  <c:v>40.316899999999997</c:v>
                </c:pt>
                <c:pt idx="1032">
                  <c:v>40.201000000000001</c:v>
                </c:pt>
                <c:pt idx="1033">
                  <c:v>40.087499999999999</c:v>
                </c:pt>
                <c:pt idx="1034">
                  <c:v>40.204500000000003</c:v>
                </c:pt>
                <c:pt idx="1035">
                  <c:v>39.834099999999999</c:v>
                </c:pt>
                <c:pt idx="1036">
                  <c:v>40.185699999999997</c:v>
                </c:pt>
                <c:pt idx="1037">
                  <c:v>40.4148</c:v>
                </c:pt>
                <c:pt idx="1038">
                  <c:v>40.178800000000003</c:v>
                </c:pt>
                <c:pt idx="1039">
                  <c:v>40.1389</c:v>
                </c:pt>
                <c:pt idx="1040">
                  <c:v>40.191200000000002</c:v>
                </c:pt>
                <c:pt idx="1041">
                  <c:v>40.278399999999998</c:v>
                </c:pt>
                <c:pt idx="1042">
                  <c:v>40.158000000000001</c:v>
                </c:pt>
                <c:pt idx="1043">
                  <c:v>40.1629</c:v>
                </c:pt>
                <c:pt idx="1044">
                  <c:v>40.233600000000003</c:v>
                </c:pt>
                <c:pt idx="1045">
                  <c:v>40.380499999999998</c:v>
                </c:pt>
                <c:pt idx="1046">
                  <c:v>40.263599999999997</c:v>
                </c:pt>
                <c:pt idx="1047">
                  <c:v>40.467399999999998</c:v>
                </c:pt>
                <c:pt idx="1048">
                  <c:v>40.119</c:v>
                </c:pt>
                <c:pt idx="1049">
                  <c:v>40.227899999999998</c:v>
                </c:pt>
                <c:pt idx="1050">
                  <c:v>40.224499999999999</c:v>
                </c:pt>
                <c:pt idx="1051">
                  <c:v>40.736499999999999</c:v>
                </c:pt>
                <c:pt idx="1052">
                  <c:v>40.231699999999996</c:v>
                </c:pt>
                <c:pt idx="1053">
                  <c:v>39.905900000000003</c:v>
                </c:pt>
                <c:pt idx="1054">
                  <c:v>40.130000000000003</c:v>
                </c:pt>
                <c:pt idx="1055">
                  <c:v>40.384700000000002</c:v>
                </c:pt>
                <c:pt idx="1056">
                  <c:v>40.401600000000002</c:v>
                </c:pt>
                <c:pt idx="1057">
                  <c:v>40.329099999999997</c:v>
                </c:pt>
                <c:pt idx="1058">
                  <c:v>40.121400000000001</c:v>
                </c:pt>
                <c:pt idx="1059">
                  <c:v>40.171999999999997</c:v>
                </c:pt>
                <c:pt idx="1060">
                  <c:v>40.564</c:v>
                </c:pt>
                <c:pt idx="1061">
                  <c:v>40.421700000000001</c:v>
                </c:pt>
                <c:pt idx="1062">
                  <c:v>40.573399999999999</c:v>
                </c:pt>
                <c:pt idx="1063">
                  <c:v>40.251600000000003</c:v>
                </c:pt>
                <c:pt idx="1064">
                  <c:v>40.537999999999997</c:v>
                </c:pt>
                <c:pt idx="1065">
                  <c:v>40.2956</c:v>
                </c:pt>
                <c:pt idx="1066">
                  <c:v>40.206400000000002</c:v>
                </c:pt>
                <c:pt idx="1067">
                  <c:v>40.126300000000001</c:v>
                </c:pt>
                <c:pt idx="1068">
                  <c:v>40.333599999999997</c:v>
                </c:pt>
                <c:pt idx="1069">
                  <c:v>40.495699999999999</c:v>
                </c:pt>
                <c:pt idx="1070">
                  <c:v>40.358199999999997</c:v>
                </c:pt>
                <c:pt idx="1071">
                  <c:v>40.431800000000003</c:v>
                </c:pt>
                <c:pt idx="1072">
                  <c:v>40.347299999999997</c:v>
                </c:pt>
                <c:pt idx="1073">
                  <c:v>40.378</c:v>
                </c:pt>
                <c:pt idx="1074">
                  <c:v>40.282899999999998</c:v>
                </c:pt>
                <c:pt idx="1075">
                  <c:v>40.390700000000002</c:v>
                </c:pt>
                <c:pt idx="1076">
                  <c:v>40.198300000000003</c:v>
                </c:pt>
                <c:pt idx="1077">
                  <c:v>40.203000000000003</c:v>
                </c:pt>
                <c:pt idx="1078">
                  <c:v>40.491199999999999</c:v>
                </c:pt>
                <c:pt idx="1079">
                  <c:v>40.427599999999998</c:v>
                </c:pt>
                <c:pt idx="1080">
                  <c:v>40.365699999999997</c:v>
                </c:pt>
                <c:pt idx="1081">
                  <c:v>40.325600000000001</c:v>
                </c:pt>
                <c:pt idx="1082">
                  <c:v>40.427</c:v>
                </c:pt>
                <c:pt idx="1083">
                  <c:v>40.316699999999997</c:v>
                </c:pt>
                <c:pt idx="1084">
                  <c:v>40.673299999999998</c:v>
                </c:pt>
                <c:pt idx="1085">
                  <c:v>40.296100000000003</c:v>
                </c:pt>
                <c:pt idx="1086">
                  <c:v>40.391500000000001</c:v>
                </c:pt>
                <c:pt idx="1087">
                  <c:v>40.596499999999999</c:v>
                </c:pt>
                <c:pt idx="1088">
                  <c:v>40.376399999999997</c:v>
                </c:pt>
                <c:pt idx="1089">
                  <c:v>40.414499999999997</c:v>
                </c:pt>
                <c:pt idx="1090">
                  <c:v>40.569200000000002</c:v>
                </c:pt>
                <c:pt idx="1091">
                  <c:v>40.300899999999999</c:v>
                </c:pt>
                <c:pt idx="1092">
                  <c:v>40.387300000000003</c:v>
                </c:pt>
                <c:pt idx="1093">
                  <c:v>40.469799999999999</c:v>
                </c:pt>
                <c:pt idx="1094">
                  <c:v>40.462200000000003</c:v>
                </c:pt>
                <c:pt idx="1095">
                  <c:v>40.406599999999997</c:v>
                </c:pt>
                <c:pt idx="1096">
                  <c:v>40.3688</c:v>
                </c:pt>
                <c:pt idx="1097">
                  <c:v>40.030299999999997</c:v>
                </c:pt>
                <c:pt idx="1098">
                  <c:v>40.454599999999999</c:v>
                </c:pt>
                <c:pt idx="1099">
                  <c:v>40.645800000000001</c:v>
                </c:pt>
                <c:pt idx="1100">
                  <c:v>40.5593</c:v>
                </c:pt>
                <c:pt idx="1101">
                  <c:v>40.372900000000001</c:v>
                </c:pt>
                <c:pt idx="1102">
                  <c:v>40.502299999999998</c:v>
                </c:pt>
                <c:pt idx="1103">
                  <c:v>40.577599999999997</c:v>
                </c:pt>
                <c:pt idx="1104">
                  <c:v>40.494100000000003</c:v>
                </c:pt>
                <c:pt idx="1105">
                  <c:v>40.608800000000002</c:v>
                </c:pt>
                <c:pt idx="1106">
                  <c:v>40.527999999999999</c:v>
                </c:pt>
                <c:pt idx="1107">
                  <c:v>40.466299999999997</c:v>
                </c:pt>
                <c:pt idx="1108">
                  <c:v>40.51</c:v>
                </c:pt>
                <c:pt idx="1109">
                  <c:v>40.541800000000002</c:v>
                </c:pt>
                <c:pt idx="1110">
                  <c:v>40.2879</c:v>
                </c:pt>
                <c:pt idx="1111">
                  <c:v>40.4255</c:v>
                </c:pt>
                <c:pt idx="1112">
                  <c:v>40.523800000000001</c:v>
                </c:pt>
                <c:pt idx="1113">
                  <c:v>40.442</c:v>
                </c:pt>
                <c:pt idx="1114">
                  <c:v>40.503300000000003</c:v>
                </c:pt>
                <c:pt idx="1115">
                  <c:v>40.6128</c:v>
                </c:pt>
                <c:pt idx="1116">
                  <c:v>40.447000000000003</c:v>
                </c:pt>
                <c:pt idx="1117">
                  <c:v>40.418199999999999</c:v>
                </c:pt>
                <c:pt idx="1118">
                  <c:v>40.687399999999997</c:v>
                </c:pt>
                <c:pt idx="1119">
                  <c:v>40.680999999999997</c:v>
                </c:pt>
                <c:pt idx="1120">
                  <c:v>40.392000000000003</c:v>
                </c:pt>
                <c:pt idx="1121">
                  <c:v>40.6935</c:v>
                </c:pt>
                <c:pt idx="1122">
                  <c:v>40.721600000000002</c:v>
                </c:pt>
                <c:pt idx="1123">
                  <c:v>41.264099999999999</c:v>
                </c:pt>
                <c:pt idx="1124">
                  <c:v>40.638800000000003</c:v>
                </c:pt>
                <c:pt idx="1125">
                  <c:v>40.399700000000003</c:v>
                </c:pt>
                <c:pt idx="1126">
                  <c:v>40.558799999999998</c:v>
                </c:pt>
                <c:pt idx="1127">
                  <c:v>40.3035</c:v>
                </c:pt>
                <c:pt idx="1128">
                  <c:v>40.6342</c:v>
                </c:pt>
                <c:pt idx="1129">
                  <c:v>40.507399999999997</c:v>
                </c:pt>
                <c:pt idx="1130">
                  <c:v>40.515300000000003</c:v>
                </c:pt>
                <c:pt idx="1131">
                  <c:v>40.671900000000001</c:v>
                </c:pt>
                <c:pt idx="1132">
                  <c:v>40.608699999999999</c:v>
                </c:pt>
                <c:pt idx="1133">
                  <c:v>40.324399999999997</c:v>
                </c:pt>
                <c:pt idx="1134">
                  <c:v>40.290100000000002</c:v>
                </c:pt>
                <c:pt idx="1135">
                  <c:v>40.546300000000002</c:v>
                </c:pt>
                <c:pt idx="1136">
                  <c:v>40.510300000000001</c:v>
                </c:pt>
                <c:pt idx="1137">
                  <c:v>40.462299999999999</c:v>
                </c:pt>
                <c:pt idx="1138">
                  <c:v>40.579000000000001</c:v>
                </c:pt>
                <c:pt idx="1139">
                  <c:v>40.455300000000001</c:v>
                </c:pt>
                <c:pt idx="1140">
                  <c:v>40.603900000000003</c:v>
                </c:pt>
                <c:pt idx="1141">
                  <c:v>40.636299999999999</c:v>
                </c:pt>
                <c:pt idx="1142">
                  <c:v>40.508899999999997</c:v>
                </c:pt>
                <c:pt idx="1143">
                  <c:v>40.5139</c:v>
                </c:pt>
                <c:pt idx="1144">
                  <c:v>40.488700000000001</c:v>
                </c:pt>
                <c:pt idx="1145">
                  <c:v>40.567700000000002</c:v>
                </c:pt>
                <c:pt idx="1146">
                  <c:v>40.541499999999999</c:v>
                </c:pt>
                <c:pt idx="1147">
                  <c:v>40.472099999999998</c:v>
                </c:pt>
                <c:pt idx="1148">
                  <c:v>40.739899999999999</c:v>
                </c:pt>
                <c:pt idx="1149">
                  <c:v>40.776899999999998</c:v>
                </c:pt>
                <c:pt idx="1150">
                  <c:v>40.528599999999997</c:v>
                </c:pt>
                <c:pt idx="1151">
                  <c:v>40.6631</c:v>
                </c:pt>
                <c:pt idx="1152">
                  <c:v>40.674900000000001</c:v>
                </c:pt>
                <c:pt idx="1153">
                  <c:v>40.8504</c:v>
                </c:pt>
                <c:pt idx="1154">
                  <c:v>40.618600000000001</c:v>
                </c:pt>
                <c:pt idx="1155">
                  <c:v>40.918700000000001</c:v>
                </c:pt>
                <c:pt idx="1156">
                  <c:v>40.703699999999998</c:v>
                </c:pt>
                <c:pt idx="1157">
                  <c:v>40.505600000000001</c:v>
                </c:pt>
                <c:pt idx="1158">
                  <c:v>40.566400000000002</c:v>
                </c:pt>
                <c:pt idx="1159">
                  <c:v>40.6663</c:v>
                </c:pt>
                <c:pt idx="1160">
                  <c:v>40.622399999999999</c:v>
                </c:pt>
                <c:pt idx="1161">
                  <c:v>40.598599999999998</c:v>
                </c:pt>
                <c:pt idx="1162">
                  <c:v>40.744</c:v>
                </c:pt>
                <c:pt idx="1163">
                  <c:v>40.659599999999998</c:v>
                </c:pt>
                <c:pt idx="1164">
                  <c:v>40.573500000000003</c:v>
                </c:pt>
                <c:pt idx="1165">
                  <c:v>40.543100000000003</c:v>
                </c:pt>
                <c:pt idx="1166">
                  <c:v>40.691899999999997</c:v>
                </c:pt>
                <c:pt idx="1167">
                  <c:v>41.113500000000002</c:v>
                </c:pt>
                <c:pt idx="1168">
                  <c:v>40.704599999999999</c:v>
                </c:pt>
                <c:pt idx="1169">
                  <c:v>40.670999999999999</c:v>
                </c:pt>
                <c:pt idx="1170">
                  <c:v>40.6389</c:v>
                </c:pt>
                <c:pt idx="1171">
                  <c:v>40.569099999999999</c:v>
                </c:pt>
                <c:pt idx="1172">
                  <c:v>40.5379</c:v>
                </c:pt>
                <c:pt idx="1173">
                  <c:v>40.875300000000003</c:v>
                </c:pt>
                <c:pt idx="1174">
                  <c:v>40.707500000000003</c:v>
                </c:pt>
                <c:pt idx="1175">
                  <c:v>40.749000000000002</c:v>
                </c:pt>
                <c:pt idx="1176">
                  <c:v>40.745800000000003</c:v>
                </c:pt>
                <c:pt idx="1177">
                  <c:v>40.943300000000001</c:v>
                </c:pt>
                <c:pt idx="1178">
                  <c:v>40.742800000000003</c:v>
                </c:pt>
                <c:pt idx="1179">
                  <c:v>40.676299999999998</c:v>
                </c:pt>
                <c:pt idx="1180">
                  <c:v>40.701999999999998</c:v>
                </c:pt>
                <c:pt idx="1181">
                  <c:v>40.976500000000001</c:v>
                </c:pt>
                <c:pt idx="1182">
                  <c:v>40.7393</c:v>
                </c:pt>
                <c:pt idx="1183">
                  <c:v>40.729799999999997</c:v>
                </c:pt>
                <c:pt idx="1184">
                  <c:v>40.786099999999998</c:v>
                </c:pt>
                <c:pt idx="1185">
                  <c:v>40.484000000000002</c:v>
                </c:pt>
                <c:pt idx="1186">
                  <c:v>40.760599999999997</c:v>
                </c:pt>
                <c:pt idx="1187">
                  <c:v>40.765300000000003</c:v>
                </c:pt>
                <c:pt idx="1188">
                  <c:v>40.750500000000002</c:v>
                </c:pt>
                <c:pt idx="1189">
                  <c:v>40.422899999999998</c:v>
                </c:pt>
                <c:pt idx="1190">
                  <c:v>40.637799999999999</c:v>
                </c:pt>
                <c:pt idx="1191">
                  <c:v>40.6952</c:v>
                </c:pt>
                <c:pt idx="1192">
                  <c:v>40.745800000000003</c:v>
                </c:pt>
                <c:pt idx="1193">
                  <c:v>40.826799999999999</c:v>
                </c:pt>
                <c:pt idx="1194">
                  <c:v>40.856999999999999</c:v>
                </c:pt>
                <c:pt idx="1195">
                  <c:v>40.762</c:v>
                </c:pt>
                <c:pt idx="1196">
                  <c:v>41.020899999999997</c:v>
                </c:pt>
                <c:pt idx="1197">
                  <c:v>40.998899999999999</c:v>
                </c:pt>
                <c:pt idx="1198">
                  <c:v>40.9938</c:v>
                </c:pt>
                <c:pt idx="1199">
                  <c:v>40.659500000000001</c:v>
                </c:pt>
                <c:pt idx="1200">
                  <c:v>40.750500000000002</c:v>
                </c:pt>
                <c:pt idx="1201">
                  <c:v>41.270499999999998</c:v>
                </c:pt>
                <c:pt idx="1202">
                  <c:v>40.6539</c:v>
                </c:pt>
                <c:pt idx="1203">
                  <c:v>40.919499999999999</c:v>
                </c:pt>
                <c:pt idx="1204">
                  <c:v>41.011299999999999</c:v>
                </c:pt>
                <c:pt idx="1205">
                  <c:v>41.021299999999997</c:v>
                </c:pt>
                <c:pt idx="1206">
                  <c:v>40.733499999999999</c:v>
                </c:pt>
                <c:pt idx="1207">
                  <c:v>40.983699999999999</c:v>
                </c:pt>
                <c:pt idx="1208">
                  <c:v>40.8795</c:v>
                </c:pt>
                <c:pt idx="1209">
                  <c:v>41.172899999999998</c:v>
                </c:pt>
                <c:pt idx="1210">
                  <c:v>40.858499999999999</c:v>
                </c:pt>
                <c:pt idx="1211">
                  <c:v>41.108600000000003</c:v>
                </c:pt>
                <c:pt idx="1212">
                  <c:v>40.889400000000002</c:v>
                </c:pt>
                <c:pt idx="1213">
                  <c:v>40.820399999999999</c:v>
                </c:pt>
                <c:pt idx="1214">
                  <c:v>40.920400000000001</c:v>
                </c:pt>
                <c:pt idx="1215">
                  <c:v>41.077800000000003</c:v>
                </c:pt>
                <c:pt idx="1216">
                  <c:v>40.719000000000001</c:v>
                </c:pt>
                <c:pt idx="1217">
                  <c:v>40.705199999999998</c:v>
                </c:pt>
                <c:pt idx="1218">
                  <c:v>41.0411</c:v>
                </c:pt>
                <c:pt idx="1219">
                  <c:v>40.901800000000001</c:v>
                </c:pt>
                <c:pt idx="1220">
                  <c:v>40.592399999999998</c:v>
                </c:pt>
                <c:pt idx="1221">
                  <c:v>40.9054</c:v>
                </c:pt>
                <c:pt idx="1222">
                  <c:v>41.004100000000001</c:v>
                </c:pt>
                <c:pt idx="1223">
                  <c:v>40.945099999999996</c:v>
                </c:pt>
                <c:pt idx="1224">
                  <c:v>40.895899999999997</c:v>
                </c:pt>
                <c:pt idx="1225">
                  <c:v>41.16</c:v>
                </c:pt>
                <c:pt idx="1226">
                  <c:v>40.957299999999996</c:v>
                </c:pt>
                <c:pt idx="1227">
                  <c:v>41.201799999999999</c:v>
                </c:pt>
                <c:pt idx="1228">
                  <c:v>40.953299999999999</c:v>
                </c:pt>
                <c:pt idx="1229">
                  <c:v>40.995399999999997</c:v>
                </c:pt>
                <c:pt idx="1230">
                  <c:v>41.045999999999999</c:v>
                </c:pt>
                <c:pt idx="1231">
                  <c:v>40.975700000000003</c:v>
                </c:pt>
                <c:pt idx="1232">
                  <c:v>41.017699999999998</c:v>
                </c:pt>
                <c:pt idx="1233">
                  <c:v>40.72</c:v>
                </c:pt>
                <c:pt idx="1234">
                  <c:v>40.619700000000002</c:v>
                </c:pt>
                <c:pt idx="1235">
                  <c:v>40.996200000000002</c:v>
                </c:pt>
                <c:pt idx="1236">
                  <c:v>41.045999999999999</c:v>
                </c:pt>
                <c:pt idx="1237">
                  <c:v>41.012300000000003</c:v>
                </c:pt>
                <c:pt idx="1238">
                  <c:v>41.037700000000001</c:v>
                </c:pt>
                <c:pt idx="1239">
                  <c:v>40.950299999999999</c:v>
                </c:pt>
                <c:pt idx="1240">
                  <c:v>40.956499999999998</c:v>
                </c:pt>
                <c:pt idx="1241">
                  <c:v>41.035200000000003</c:v>
                </c:pt>
                <c:pt idx="1242">
                  <c:v>40.623899999999999</c:v>
                </c:pt>
                <c:pt idx="1243">
                  <c:v>41.019500000000001</c:v>
                </c:pt>
                <c:pt idx="1244">
                  <c:v>41.006100000000004</c:v>
                </c:pt>
                <c:pt idx="1245">
                  <c:v>41.022799999999997</c:v>
                </c:pt>
                <c:pt idx="1246">
                  <c:v>41.125100000000003</c:v>
                </c:pt>
                <c:pt idx="1247">
                  <c:v>41.019399999999997</c:v>
                </c:pt>
                <c:pt idx="1248">
                  <c:v>40.883699999999997</c:v>
                </c:pt>
                <c:pt idx="1249">
                  <c:v>41.203299999999999</c:v>
                </c:pt>
                <c:pt idx="1250">
                  <c:v>40.933</c:v>
                </c:pt>
                <c:pt idx="1251">
                  <c:v>41.197899999999997</c:v>
                </c:pt>
                <c:pt idx="1252">
                  <c:v>41.073799999999999</c:v>
                </c:pt>
                <c:pt idx="1253">
                  <c:v>41.077199999999998</c:v>
                </c:pt>
                <c:pt idx="1254">
                  <c:v>41.0199</c:v>
                </c:pt>
                <c:pt idx="1255">
                  <c:v>41.334499999999998</c:v>
                </c:pt>
                <c:pt idx="1256">
                  <c:v>41.140999999999998</c:v>
                </c:pt>
                <c:pt idx="1257">
                  <c:v>40.894100000000002</c:v>
                </c:pt>
                <c:pt idx="1258">
                  <c:v>41.231499999999997</c:v>
                </c:pt>
                <c:pt idx="1259">
                  <c:v>40.954599999999999</c:v>
                </c:pt>
                <c:pt idx="1260">
                  <c:v>41.192100000000003</c:v>
                </c:pt>
                <c:pt idx="1261">
                  <c:v>40.7271</c:v>
                </c:pt>
                <c:pt idx="1262">
                  <c:v>40.8628</c:v>
                </c:pt>
                <c:pt idx="1263">
                  <c:v>40.877400000000002</c:v>
                </c:pt>
                <c:pt idx="1264">
                  <c:v>40.931600000000003</c:v>
                </c:pt>
                <c:pt idx="1265">
                  <c:v>41.069899999999997</c:v>
                </c:pt>
                <c:pt idx="1266">
                  <c:v>41.2273</c:v>
                </c:pt>
                <c:pt idx="1267">
                  <c:v>41.262500000000003</c:v>
                </c:pt>
                <c:pt idx="1268">
                  <c:v>41.163899999999998</c:v>
                </c:pt>
                <c:pt idx="1269">
                  <c:v>41.047800000000002</c:v>
                </c:pt>
                <c:pt idx="1270">
                  <c:v>41.050400000000003</c:v>
                </c:pt>
                <c:pt idx="1271">
                  <c:v>41.0002</c:v>
                </c:pt>
                <c:pt idx="1272">
                  <c:v>41.307899999999997</c:v>
                </c:pt>
                <c:pt idx="1273">
                  <c:v>41.350999999999999</c:v>
                </c:pt>
                <c:pt idx="1274">
                  <c:v>40.933999999999997</c:v>
                </c:pt>
                <c:pt idx="1275">
                  <c:v>41.071599999999997</c:v>
                </c:pt>
                <c:pt idx="1276">
                  <c:v>41.1</c:v>
                </c:pt>
                <c:pt idx="1277">
                  <c:v>40.927599999999998</c:v>
                </c:pt>
                <c:pt idx="1278">
                  <c:v>41.056600000000003</c:v>
                </c:pt>
                <c:pt idx="1279">
                  <c:v>41.410899999999998</c:v>
                </c:pt>
                <c:pt idx="1280">
                  <c:v>41.239100000000001</c:v>
                </c:pt>
                <c:pt idx="1281">
                  <c:v>41.103099999999998</c:v>
                </c:pt>
                <c:pt idx="1282">
                  <c:v>40.8444</c:v>
                </c:pt>
                <c:pt idx="1283">
                  <c:v>41.230600000000003</c:v>
                </c:pt>
                <c:pt idx="1284">
                  <c:v>41.167400000000001</c:v>
                </c:pt>
                <c:pt idx="1285">
                  <c:v>41.168900000000001</c:v>
                </c:pt>
                <c:pt idx="1286">
                  <c:v>41.1586</c:v>
                </c:pt>
                <c:pt idx="1287">
                  <c:v>40.996000000000002</c:v>
                </c:pt>
                <c:pt idx="1288">
                  <c:v>41.009799999999998</c:v>
                </c:pt>
                <c:pt idx="1289">
                  <c:v>41.030099999999997</c:v>
                </c:pt>
                <c:pt idx="1290">
                  <c:v>41.233499999999999</c:v>
                </c:pt>
                <c:pt idx="1291">
                  <c:v>41.101199999999999</c:v>
                </c:pt>
                <c:pt idx="1292">
                  <c:v>41.014899999999997</c:v>
                </c:pt>
                <c:pt idx="1293">
                  <c:v>40.976999999999997</c:v>
                </c:pt>
                <c:pt idx="1294">
                  <c:v>41.329900000000002</c:v>
                </c:pt>
                <c:pt idx="1295">
                  <c:v>41.002499999999998</c:v>
                </c:pt>
                <c:pt idx="1296">
                  <c:v>41.0366</c:v>
                </c:pt>
                <c:pt idx="1297">
                  <c:v>41.120399999999997</c:v>
                </c:pt>
                <c:pt idx="1298">
                  <c:v>41.025100000000002</c:v>
                </c:pt>
                <c:pt idx="1299">
                  <c:v>41.0242</c:v>
                </c:pt>
                <c:pt idx="1300">
                  <c:v>41.036700000000003</c:v>
                </c:pt>
                <c:pt idx="1301">
                  <c:v>41.1678</c:v>
                </c:pt>
                <c:pt idx="1302">
                  <c:v>41.009799999999998</c:v>
                </c:pt>
                <c:pt idx="1303">
                  <c:v>41.1477</c:v>
                </c:pt>
                <c:pt idx="1304">
                  <c:v>41.153700000000001</c:v>
                </c:pt>
                <c:pt idx="1305">
                  <c:v>41.145000000000003</c:v>
                </c:pt>
                <c:pt idx="1306">
                  <c:v>41.113100000000003</c:v>
                </c:pt>
                <c:pt idx="1307">
                  <c:v>41.055500000000002</c:v>
                </c:pt>
                <c:pt idx="1308">
                  <c:v>41.173699999999997</c:v>
                </c:pt>
                <c:pt idx="1309">
                  <c:v>41.058700000000002</c:v>
                </c:pt>
                <c:pt idx="1310">
                  <c:v>41.064100000000003</c:v>
                </c:pt>
                <c:pt idx="1311">
                  <c:v>41.212200000000003</c:v>
                </c:pt>
                <c:pt idx="1312">
                  <c:v>41.308100000000003</c:v>
                </c:pt>
                <c:pt idx="1313">
                  <c:v>41.291400000000003</c:v>
                </c:pt>
                <c:pt idx="1314">
                  <c:v>41.2333</c:v>
                </c:pt>
                <c:pt idx="1315">
                  <c:v>41.203299999999999</c:v>
                </c:pt>
                <c:pt idx="1316">
                  <c:v>41.331800000000001</c:v>
                </c:pt>
                <c:pt idx="1317">
                  <c:v>41.4163</c:v>
                </c:pt>
                <c:pt idx="1318">
                  <c:v>41.117400000000004</c:v>
                </c:pt>
                <c:pt idx="1319">
                  <c:v>41.372100000000003</c:v>
                </c:pt>
                <c:pt idx="1320">
                  <c:v>41.249899999999997</c:v>
                </c:pt>
                <c:pt idx="1321">
                  <c:v>41.281999999999996</c:v>
                </c:pt>
                <c:pt idx="1322">
                  <c:v>41.140599999999999</c:v>
                </c:pt>
                <c:pt idx="1323">
                  <c:v>41.203299999999999</c:v>
                </c:pt>
                <c:pt idx="1324">
                  <c:v>41.005000000000003</c:v>
                </c:pt>
                <c:pt idx="1325">
                  <c:v>41.375599999999999</c:v>
                </c:pt>
                <c:pt idx="1326">
                  <c:v>41.1526</c:v>
                </c:pt>
                <c:pt idx="1327">
                  <c:v>41.487299999999998</c:v>
                </c:pt>
                <c:pt idx="1328">
                  <c:v>41.186700000000002</c:v>
                </c:pt>
                <c:pt idx="1329">
                  <c:v>41.234200000000001</c:v>
                </c:pt>
                <c:pt idx="1330">
                  <c:v>41.2532</c:v>
                </c:pt>
                <c:pt idx="1331">
                  <c:v>41.479799999999997</c:v>
                </c:pt>
                <c:pt idx="1332">
                  <c:v>41.334299999999999</c:v>
                </c:pt>
                <c:pt idx="1333">
                  <c:v>41.365699999999997</c:v>
                </c:pt>
                <c:pt idx="1334">
                  <c:v>41.464700000000001</c:v>
                </c:pt>
                <c:pt idx="1335">
                  <c:v>41.357399999999998</c:v>
                </c:pt>
                <c:pt idx="1336">
                  <c:v>41.353900000000003</c:v>
                </c:pt>
                <c:pt idx="1337">
                  <c:v>41.2423</c:v>
                </c:pt>
                <c:pt idx="1338">
                  <c:v>41.148400000000002</c:v>
                </c:pt>
                <c:pt idx="1339">
                  <c:v>41.153199999999998</c:v>
                </c:pt>
                <c:pt idx="1340">
                  <c:v>41.442900000000002</c:v>
                </c:pt>
                <c:pt idx="1341">
                  <c:v>41.421300000000002</c:v>
                </c:pt>
                <c:pt idx="1342">
                  <c:v>41.186999999999998</c:v>
                </c:pt>
                <c:pt idx="1343">
                  <c:v>41.079099999999997</c:v>
                </c:pt>
                <c:pt idx="1344">
                  <c:v>41.4328</c:v>
                </c:pt>
                <c:pt idx="1345">
                  <c:v>41.115900000000003</c:v>
                </c:pt>
                <c:pt idx="1346">
                  <c:v>41.245199999999997</c:v>
                </c:pt>
                <c:pt idx="1347">
                  <c:v>41.363999999999997</c:v>
                </c:pt>
                <c:pt idx="1348">
                  <c:v>41.462600000000002</c:v>
                </c:pt>
                <c:pt idx="1349">
                  <c:v>41.136000000000003</c:v>
                </c:pt>
                <c:pt idx="1350">
                  <c:v>41.232700000000001</c:v>
                </c:pt>
                <c:pt idx="1351">
                  <c:v>41.208799999999997</c:v>
                </c:pt>
                <c:pt idx="1352">
                  <c:v>41.262700000000002</c:v>
                </c:pt>
                <c:pt idx="1353">
                  <c:v>41.469900000000003</c:v>
                </c:pt>
                <c:pt idx="1354">
                  <c:v>41.547899999999998</c:v>
                </c:pt>
                <c:pt idx="1355">
                  <c:v>41.463000000000001</c:v>
                </c:pt>
                <c:pt idx="1356">
                  <c:v>41.449800000000003</c:v>
                </c:pt>
                <c:pt idx="1357">
                  <c:v>41.218499999999999</c:v>
                </c:pt>
                <c:pt idx="1358">
                  <c:v>41.379399999999997</c:v>
                </c:pt>
                <c:pt idx="1359">
                  <c:v>41.375900000000001</c:v>
                </c:pt>
                <c:pt idx="1360">
                  <c:v>41.383299999999998</c:v>
                </c:pt>
                <c:pt idx="1361">
                  <c:v>41.639499999999998</c:v>
                </c:pt>
                <c:pt idx="1362">
                  <c:v>41.273000000000003</c:v>
                </c:pt>
                <c:pt idx="1363">
                  <c:v>41.069800000000001</c:v>
                </c:pt>
                <c:pt idx="1364">
                  <c:v>41.409799999999997</c:v>
                </c:pt>
                <c:pt idx="1365">
                  <c:v>41.334000000000003</c:v>
                </c:pt>
                <c:pt idx="1366">
                  <c:v>41.3842</c:v>
                </c:pt>
                <c:pt idx="1367">
                  <c:v>41.428899999999999</c:v>
                </c:pt>
                <c:pt idx="1368">
                  <c:v>41.311399999999999</c:v>
                </c:pt>
                <c:pt idx="1369">
                  <c:v>41.472200000000001</c:v>
                </c:pt>
                <c:pt idx="1370">
                  <c:v>41.415500000000002</c:v>
                </c:pt>
                <c:pt idx="1371">
                  <c:v>41.3598</c:v>
                </c:pt>
                <c:pt idx="1372">
                  <c:v>41.427100000000003</c:v>
                </c:pt>
                <c:pt idx="1373">
                  <c:v>41.295900000000003</c:v>
                </c:pt>
                <c:pt idx="1374">
                  <c:v>41.415399999999998</c:v>
                </c:pt>
                <c:pt idx="1375">
                  <c:v>41.461399999999998</c:v>
                </c:pt>
                <c:pt idx="1376">
                  <c:v>41.451099999999997</c:v>
                </c:pt>
                <c:pt idx="1377">
                  <c:v>41.454900000000002</c:v>
                </c:pt>
                <c:pt idx="1378">
                  <c:v>41.677500000000002</c:v>
                </c:pt>
                <c:pt idx="1379">
                  <c:v>41.561500000000002</c:v>
                </c:pt>
                <c:pt idx="1380">
                  <c:v>41.372599999999998</c:v>
                </c:pt>
                <c:pt idx="1381">
                  <c:v>41.367800000000003</c:v>
                </c:pt>
                <c:pt idx="1382">
                  <c:v>41.5182</c:v>
                </c:pt>
                <c:pt idx="1383">
                  <c:v>41.521700000000003</c:v>
                </c:pt>
                <c:pt idx="1384">
                  <c:v>41.379100000000001</c:v>
                </c:pt>
                <c:pt idx="1385">
                  <c:v>41.556699999999999</c:v>
                </c:pt>
                <c:pt idx="1386">
                  <c:v>41.630200000000002</c:v>
                </c:pt>
                <c:pt idx="1387">
                  <c:v>41.383000000000003</c:v>
                </c:pt>
                <c:pt idx="1388">
                  <c:v>41.543999999999997</c:v>
                </c:pt>
                <c:pt idx="1389">
                  <c:v>41.474200000000003</c:v>
                </c:pt>
                <c:pt idx="1390">
                  <c:v>41.467700000000001</c:v>
                </c:pt>
                <c:pt idx="1391">
                  <c:v>41.259</c:v>
                </c:pt>
                <c:pt idx="1392">
                  <c:v>41.7119</c:v>
                </c:pt>
                <c:pt idx="1393">
                  <c:v>41.491799999999998</c:v>
                </c:pt>
                <c:pt idx="1394">
                  <c:v>41.479500000000002</c:v>
                </c:pt>
                <c:pt idx="1395">
                  <c:v>41.547800000000002</c:v>
                </c:pt>
                <c:pt idx="1396">
                  <c:v>41.616</c:v>
                </c:pt>
                <c:pt idx="1397">
                  <c:v>41.674700000000001</c:v>
                </c:pt>
                <c:pt idx="1398">
                  <c:v>41.337299999999999</c:v>
                </c:pt>
                <c:pt idx="1399">
                  <c:v>41.780700000000003</c:v>
                </c:pt>
                <c:pt idx="1400">
                  <c:v>41.691400000000002</c:v>
                </c:pt>
                <c:pt idx="1401">
                  <c:v>41.700200000000002</c:v>
                </c:pt>
                <c:pt idx="1402">
                  <c:v>41.740499999999997</c:v>
                </c:pt>
                <c:pt idx="1403">
                  <c:v>41.706099999999999</c:v>
                </c:pt>
                <c:pt idx="1404">
                  <c:v>41.678400000000003</c:v>
                </c:pt>
                <c:pt idx="1405">
                  <c:v>41.683599999999998</c:v>
                </c:pt>
                <c:pt idx="1406">
                  <c:v>41.661999999999999</c:v>
                </c:pt>
                <c:pt idx="1407">
                  <c:v>41.833500000000001</c:v>
                </c:pt>
                <c:pt idx="1408">
                  <c:v>41.813099999999999</c:v>
                </c:pt>
                <c:pt idx="1409">
                  <c:v>41.789299999999997</c:v>
                </c:pt>
                <c:pt idx="1410">
                  <c:v>41.729500000000002</c:v>
                </c:pt>
                <c:pt idx="1411">
                  <c:v>41.617400000000004</c:v>
                </c:pt>
                <c:pt idx="1412">
                  <c:v>41.686300000000003</c:v>
                </c:pt>
                <c:pt idx="1413">
                  <c:v>41.4604</c:v>
                </c:pt>
                <c:pt idx="1414">
                  <c:v>41.866199999999999</c:v>
                </c:pt>
                <c:pt idx="1415">
                  <c:v>41.798099999999998</c:v>
                </c:pt>
                <c:pt idx="1416">
                  <c:v>41.439399999999999</c:v>
                </c:pt>
                <c:pt idx="1417">
                  <c:v>41.834299999999999</c:v>
                </c:pt>
                <c:pt idx="1418">
                  <c:v>41.617800000000003</c:v>
                </c:pt>
                <c:pt idx="1419">
                  <c:v>41.728000000000002</c:v>
                </c:pt>
                <c:pt idx="1420">
                  <c:v>41.5336</c:v>
                </c:pt>
                <c:pt idx="1421">
                  <c:v>41.648299999999999</c:v>
                </c:pt>
                <c:pt idx="1422">
                  <c:v>41.679600000000001</c:v>
                </c:pt>
                <c:pt idx="1423">
                  <c:v>41.595500000000001</c:v>
                </c:pt>
                <c:pt idx="1424">
                  <c:v>41.840299999999999</c:v>
                </c:pt>
                <c:pt idx="1425">
                  <c:v>41.726399999999998</c:v>
                </c:pt>
                <c:pt idx="1426">
                  <c:v>41.7483</c:v>
                </c:pt>
                <c:pt idx="1427">
                  <c:v>41.703899999999997</c:v>
                </c:pt>
                <c:pt idx="1428">
                  <c:v>41.7517</c:v>
                </c:pt>
                <c:pt idx="1429">
                  <c:v>41.813000000000002</c:v>
                </c:pt>
                <c:pt idx="1430">
                  <c:v>41.834800000000001</c:v>
                </c:pt>
                <c:pt idx="1431">
                  <c:v>42.275700000000001</c:v>
                </c:pt>
                <c:pt idx="1432">
                  <c:v>41.8825</c:v>
                </c:pt>
                <c:pt idx="1433">
                  <c:v>41.644300000000001</c:v>
                </c:pt>
                <c:pt idx="1434">
                  <c:v>41.826599999999999</c:v>
                </c:pt>
                <c:pt idx="1435">
                  <c:v>41.921900000000001</c:v>
                </c:pt>
                <c:pt idx="1436">
                  <c:v>41.8354</c:v>
                </c:pt>
                <c:pt idx="1437">
                  <c:v>41.782800000000002</c:v>
                </c:pt>
                <c:pt idx="1438">
                  <c:v>41.5839</c:v>
                </c:pt>
                <c:pt idx="1439">
                  <c:v>42.005099999999999</c:v>
                </c:pt>
                <c:pt idx="1440">
                  <c:v>41.625300000000003</c:v>
                </c:pt>
                <c:pt idx="1441">
                  <c:v>41.881999999999998</c:v>
                </c:pt>
                <c:pt idx="1442">
                  <c:v>41.4679</c:v>
                </c:pt>
                <c:pt idx="1443">
                  <c:v>41.668199999999999</c:v>
                </c:pt>
                <c:pt idx="1444">
                  <c:v>41.8262</c:v>
                </c:pt>
                <c:pt idx="1445">
                  <c:v>42.140099999999997</c:v>
                </c:pt>
                <c:pt idx="1446">
                  <c:v>41.636400000000002</c:v>
                </c:pt>
                <c:pt idx="1447">
                  <c:v>41.682299999999998</c:v>
                </c:pt>
                <c:pt idx="1448">
                  <c:v>41.8523</c:v>
                </c:pt>
                <c:pt idx="1449">
                  <c:v>41.9039</c:v>
                </c:pt>
                <c:pt idx="1450">
                  <c:v>41.792999999999999</c:v>
                </c:pt>
                <c:pt idx="1451">
                  <c:v>41.806899999999999</c:v>
                </c:pt>
                <c:pt idx="1452">
                  <c:v>41.855200000000004</c:v>
                </c:pt>
                <c:pt idx="1453">
                  <c:v>41.885300000000001</c:v>
                </c:pt>
                <c:pt idx="1454">
                  <c:v>41.987499999999997</c:v>
                </c:pt>
                <c:pt idx="1455">
                  <c:v>41.644599999999997</c:v>
                </c:pt>
                <c:pt idx="1456">
                  <c:v>41.928100000000001</c:v>
                </c:pt>
                <c:pt idx="1457">
                  <c:v>41.589199999999998</c:v>
                </c:pt>
                <c:pt idx="1458">
                  <c:v>41.9923</c:v>
                </c:pt>
                <c:pt idx="1459">
                  <c:v>41.716200000000001</c:v>
                </c:pt>
                <c:pt idx="1460">
                  <c:v>41.995899999999999</c:v>
                </c:pt>
                <c:pt idx="1461">
                  <c:v>41.795299999999997</c:v>
                </c:pt>
                <c:pt idx="1462">
                  <c:v>41.886299999999999</c:v>
                </c:pt>
                <c:pt idx="1463">
                  <c:v>41.787300000000002</c:v>
                </c:pt>
                <c:pt idx="1464">
                  <c:v>41.883899999999997</c:v>
                </c:pt>
                <c:pt idx="1465">
                  <c:v>41.9679</c:v>
                </c:pt>
                <c:pt idx="1466">
                  <c:v>42.002099999999999</c:v>
                </c:pt>
                <c:pt idx="1467">
                  <c:v>42.016199999999998</c:v>
                </c:pt>
                <c:pt idx="1468">
                  <c:v>41.983899999999998</c:v>
                </c:pt>
                <c:pt idx="1469">
                  <c:v>42.342399999999998</c:v>
                </c:pt>
                <c:pt idx="1470">
                  <c:v>42.048000000000002</c:v>
                </c:pt>
                <c:pt idx="1471">
                  <c:v>41.973300000000002</c:v>
                </c:pt>
                <c:pt idx="1472">
                  <c:v>41.763100000000001</c:v>
                </c:pt>
                <c:pt idx="1473">
                  <c:v>42.2151</c:v>
                </c:pt>
                <c:pt idx="1474">
                  <c:v>42.013500000000001</c:v>
                </c:pt>
                <c:pt idx="1475">
                  <c:v>41.979799999999997</c:v>
                </c:pt>
                <c:pt idx="1476">
                  <c:v>42.037399999999998</c:v>
                </c:pt>
                <c:pt idx="1477">
                  <c:v>41.938000000000002</c:v>
                </c:pt>
                <c:pt idx="1478">
                  <c:v>42.226900000000001</c:v>
                </c:pt>
                <c:pt idx="1479">
                  <c:v>41.869500000000002</c:v>
                </c:pt>
                <c:pt idx="1480">
                  <c:v>42.0107</c:v>
                </c:pt>
                <c:pt idx="1481">
                  <c:v>41.895600000000002</c:v>
                </c:pt>
                <c:pt idx="1482">
                  <c:v>42.004100000000001</c:v>
                </c:pt>
                <c:pt idx="1483">
                  <c:v>41.974800000000002</c:v>
                </c:pt>
                <c:pt idx="1484">
                  <c:v>42.305500000000002</c:v>
                </c:pt>
                <c:pt idx="1485">
                  <c:v>42.084200000000003</c:v>
                </c:pt>
                <c:pt idx="1486">
                  <c:v>42.278300000000002</c:v>
                </c:pt>
                <c:pt idx="1487">
                  <c:v>42.082099999999997</c:v>
                </c:pt>
                <c:pt idx="1488">
                  <c:v>42.145299999999999</c:v>
                </c:pt>
                <c:pt idx="1489">
                  <c:v>42.081699999999998</c:v>
                </c:pt>
                <c:pt idx="1490">
                  <c:v>42.126800000000003</c:v>
                </c:pt>
                <c:pt idx="1491">
                  <c:v>42.256999999999998</c:v>
                </c:pt>
                <c:pt idx="1492">
                  <c:v>42.116500000000002</c:v>
                </c:pt>
                <c:pt idx="1493">
                  <c:v>42.161000000000001</c:v>
                </c:pt>
                <c:pt idx="1494">
                  <c:v>42.070300000000003</c:v>
                </c:pt>
                <c:pt idx="1495">
                  <c:v>42.148400000000002</c:v>
                </c:pt>
                <c:pt idx="1496">
                  <c:v>42.144399999999997</c:v>
                </c:pt>
                <c:pt idx="1497">
                  <c:v>42.079000000000001</c:v>
                </c:pt>
                <c:pt idx="1498">
                  <c:v>42.104300000000002</c:v>
                </c:pt>
                <c:pt idx="1499">
                  <c:v>42.235799999999998</c:v>
                </c:pt>
                <c:pt idx="1500">
                  <c:v>42.241900000000001</c:v>
                </c:pt>
                <c:pt idx="1501">
                  <c:v>42.019300000000001</c:v>
                </c:pt>
                <c:pt idx="1502">
                  <c:v>42.094499999999996</c:v>
                </c:pt>
                <c:pt idx="1503">
                  <c:v>42.058300000000003</c:v>
                </c:pt>
                <c:pt idx="1504">
                  <c:v>42.388500000000001</c:v>
                </c:pt>
                <c:pt idx="1505">
                  <c:v>42.256700000000002</c:v>
                </c:pt>
                <c:pt idx="1506">
                  <c:v>42.225900000000003</c:v>
                </c:pt>
                <c:pt idx="1507">
                  <c:v>42.325899999999997</c:v>
                </c:pt>
                <c:pt idx="1508">
                  <c:v>42.093200000000003</c:v>
                </c:pt>
                <c:pt idx="1509">
                  <c:v>42.194899999999997</c:v>
                </c:pt>
                <c:pt idx="1510">
                  <c:v>42.182400000000001</c:v>
                </c:pt>
                <c:pt idx="1511">
                  <c:v>42.2438</c:v>
                </c:pt>
                <c:pt idx="1512">
                  <c:v>42.290500000000002</c:v>
                </c:pt>
                <c:pt idx="1513">
                  <c:v>42.349600000000002</c:v>
                </c:pt>
                <c:pt idx="1514">
                  <c:v>42.177399999999999</c:v>
                </c:pt>
                <c:pt idx="1515">
                  <c:v>42.170200000000001</c:v>
                </c:pt>
                <c:pt idx="1516">
                  <c:v>42.085500000000003</c:v>
                </c:pt>
                <c:pt idx="1517">
                  <c:v>42.2913</c:v>
                </c:pt>
                <c:pt idx="1518">
                  <c:v>41.880200000000002</c:v>
                </c:pt>
                <c:pt idx="1519">
                  <c:v>42.510899999999999</c:v>
                </c:pt>
                <c:pt idx="1520">
                  <c:v>42.525300000000001</c:v>
                </c:pt>
                <c:pt idx="1521">
                  <c:v>41.982100000000003</c:v>
                </c:pt>
                <c:pt idx="1522">
                  <c:v>42.247199999999999</c:v>
                </c:pt>
                <c:pt idx="1523">
                  <c:v>42.164900000000003</c:v>
                </c:pt>
                <c:pt idx="1524">
                  <c:v>42.143300000000004</c:v>
                </c:pt>
                <c:pt idx="1525">
                  <c:v>42.320500000000003</c:v>
                </c:pt>
                <c:pt idx="1526">
                  <c:v>42.2134</c:v>
                </c:pt>
                <c:pt idx="1527">
                  <c:v>42.333799999999997</c:v>
                </c:pt>
                <c:pt idx="1528">
                  <c:v>42.2791</c:v>
                </c:pt>
                <c:pt idx="1529">
                  <c:v>42.53</c:v>
                </c:pt>
                <c:pt idx="1530">
                  <c:v>42.563299999999998</c:v>
                </c:pt>
                <c:pt idx="1531">
                  <c:v>42.023499999999999</c:v>
                </c:pt>
                <c:pt idx="1532">
                  <c:v>42.169499999999999</c:v>
                </c:pt>
                <c:pt idx="1533">
                  <c:v>42.325299999999999</c:v>
                </c:pt>
                <c:pt idx="1534">
                  <c:v>42.372799999999998</c:v>
                </c:pt>
                <c:pt idx="1535">
                  <c:v>42.410400000000003</c:v>
                </c:pt>
                <c:pt idx="1536">
                  <c:v>42.193800000000003</c:v>
                </c:pt>
                <c:pt idx="1537">
                  <c:v>42.49</c:v>
                </c:pt>
                <c:pt idx="1538">
                  <c:v>42.082700000000003</c:v>
                </c:pt>
                <c:pt idx="1539">
                  <c:v>42.438899999999997</c:v>
                </c:pt>
                <c:pt idx="1540">
                  <c:v>42.7331</c:v>
                </c:pt>
                <c:pt idx="1541">
                  <c:v>42.297499999999999</c:v>
                </c:pt>
                <c:pt idx="1542">
                  <c:v>42.293700000000001</c:v>
                </c:pt>
                <c:pt idx="1543">
                  <c:v>42.601599999999998</c:v>
                </c:pt>
                <c:pt idx="1544">
                  <c:v>42.429600000000001</c:v>
                </c:pt>
                <c:pt idx="1545">
                  <c:v>42.392800000000001</c:v>
                </c:pt>
                <c:pt idx="1546">
                  <c:v>42.488100000000003</c:v>
                </c:pt>
                <c:pt idx="1547">
                  <c:v>42.396900000000002</c:v>
                </c:pt>
                <c:pt idx="1548">
                  <c:v>42.487299999999998</c:v>
                </c:pt>
                <c:pt idx="1549">
                  <c:v>42.240699999999997</c:v>
                </c:pt>
                <c:pt idx="1550">
                  <c:v>42.191200000000002</c:v>
                </c:pt>
                <c:pt idx="1551">
                  <c:v>42.591500000000003</c:v>
                </c:pt>
                <c:pt idx="1552">
                  <c:v>42.488700000000001</c:v>
                </c:pt>
                <c:pt idx="1553">
                  <c:v>42.426299999999998</c:v>
                </c:pt>
                <c:pt idx="1554">
                  <c:v>42.645000000000003</c:v>
                </c:pt>
                <c:pt idx="1555">
                  <c:v>42.417400000000001</c:v>
                </c:pt>
                <c:pt idx="1556">
                  <c:v>42.4512</c:v>
                </c:pt>
                <c:pt idx="1557">
                  <c:v>42.427199999999999</c:v>
                </c:pt>
                <c:pt idx="1558">
                  <c:v>42.531700000000001</c:v>
                </c:pt>
                <c:pt idx="1559">
                  <c:v>42.392299999999999</c:v>
                </c:pt>
                <c:pt idx="1560">
                  <c:v>42.573</c:v>
                </c:pt>
                <c:pt idx="1561">
                  <c:v>42.706099999999999</c:v>
                </c:pt>
                <c:pt idx="1562">
                  <c:v>42.540799999999997</c:v>
                </c:pt>
                <c:pt idx="1563">
                  <c:v>42.797400000000003</c:v>
                </c:pt>
                <c:pt idx="1564">
                  <c:v>42.476500000000001</c:v>
                </c:pt>
                <c:pt idx="1565">
                  <c:v>42.648899999999998</c:v>
                </c:pt>
                <c:pt idx="1566">
                  <c:v>42.419899999999998</c:v>
                </c:pt>
                <c:pt idx="1567">
                  <c:v>42.707000000000001</c:v>
                </c:pt>
                <c:pt idx="1568">
                  <c:v>42.624099999999999</c:v>
                </c:pt>
                <c:pt idx="1569">
                  <c:v>42.502099999999999</c:v>
                </c:pt>
                <c:pt idx="1570">
                  <c:v>42.515599999999999</c:v>
                </c:pt>
                <c:pt idx="1571">
                  <c:v>42.450800000000001</c:v>
                </c:pt>
                <c:pt idx="1572">
                  <c:v>42.611600000000003</c:v>
                </c:pt>
                <c:pt idx="1573">
                  <c:v>42.7562</c:v>
                </c:pt>
                <c:pt idx="1574">
                  <c:v>42.750300000000003</c:v>
                </c:pt>
                <c:pt idx="1575">
                  <c:v>42.6158</c:v>
                </c:pt>
                <c:pt idx="1576">
                  <c:v>42.590400000000002</c:v>
                </c:pt>
                <c:pt idx="1577">
                  <c:v>42.428199999999997</c:v>
                </c:pt>
                <c:pt idx="1578">
                  <c:v>42.617899999999999</c:v>
                </c:pt>
                <c:pt idx="1579">
                  <c:v>42.687600000000003</c:v>
                </c:pt>
                <c:pt idx="1580">
                  <c:v>42.668599999999998</c:v>
                </c:pt>
                <c:pt idx="1581">
                  <c:v>42.904899999999998</c:v>
                </c:pt>
                <c:pt idx="1582">
                  <c:v>42.701000000000001</c:v>
                </c:pt>
                <c:pt idx="1583">
                  <c:v>42.708500000000001</c:v>
                </c:pt>
                <c:pt idx="1584">
                  <c:v>42.7164</c:v>
                </c:pt>
                <c:pt idx="1585">
                  <c:v>42.694800000000001</c:v>
                </c:pt>
                <c:pt idx="1586">
                  <c:v>42.755699999999997</c:v>
                </c:pt>
                <c:pt idx="1587">
                  <c:v>42.698799999999999</c:v>
                </c:pt>
                <c:pt idx="1588">
                  <c:v>42.589399999999998</c:v>
                </c:pt>
                <c:pt idx="1589">
                  <c:v>42.657699999999998</c:v>
                </c:pt>
                <c:pt idx="1590">
                  <c:v>42.585000000000001</c:v>
                </c:pt>
                <c:pt idx="1591">
                  <c:v>42.663200000000003</c:v>
                </c:pt>
                <c:pt idx="1592">
                  <c:v>42.311100000000003</c:v>
                </c:pt>
                <c:pt idx="1593">
                  <c:v>42.849299999999999</c:v>
                </c:pt>
                <c:pt idx="1594">
                  <c:v>42.597200000000001</c:v>
                </c:pt>
                <c:pt idx="1595">
                  <c:v>42.529800000000002</c:v>
                </c:pt>
                <c:pt idx="1596">
                  <c:v>42.863700000000001</c:v>
                </c:pt>
                <c:pt idx="1597">
                  <c:v>42.659399999999998</c:v>
                </c:pt>
                <c:pt idx="1598">
                  <c:v>42.7804</c:v>
                </c:pt>
                <c:pt idx="1599">
                  <c:v>42.79</c:v>
                </c:pt>
                <c:pt idx="1600">
                  <c:v>42.8476</c:v>
                </c:pt>
                <c:pt idx="1601">
                  <c:v>42.360900000000001</c:v>
                </c:pt>
                <c:pt idx="1602">
                  <c:v>42.799199999999999</c:v>
                </c:pt>
                <c:pt idx="1603">
                  <c:v>42.803400000000003</c:v>
                </c:pt>
                <c:pt idx="1604">
                  <c:v>42.819000000000003</c:v>
                </c:pt>
                <c:pt idx="1605">
                  <c:v>43.039700000000003</c:v>
                </c:pt>
                <c:pt idx="1606">
                  <c:v>42.733499999999999</c:v>
                </c:pt>
                <c:pt idx="1607">
                  <c:v>42.780500000000004</c:v>
                </c:pt>
                <c:pt idx="1608">
                  <c:v>42.979300000000002</c:v>
                </c:pt>
                <c:pt idx="1609">
                  <c:v>42.869799999999998</c:v>
                </c:pt>
                <c:pt idx="1610">
                  <c:v>43.067700000000002</c:v>
                </c:pt>
                <c:pt idx="1611">
                  <c:v>43.225099999999998</c:v>
                </c:pt>
                <c:pt idx="1612">
                  <c:v>42.837600000000002</c:v>
                </c:pt>
                <c:pt idx="1613">
                  <c:v>43.171599999999998</c:v>
                </c:pt>
                <c:pt idx="1614">
                  <c:v>43.016599999999997</c:v>
                </c:pt>
                <c:pt idx="1615">
                  <c:v>42.813699999999997</c:v>
                </c:pt>
                <c:pt idx="1616">
                  <c:v>42.853499999999997</c:v>
                </c:pt>
                <c:pt idx="1617">
                  <c:v>43.044400000000003</c:v>
                </c:pt>
                <c:pt idx="1618">
                  <c:v>42.914299999999997</c:v>
                </c:pt>
                <c:pt idx="1619">
                  <c:v>42.916200000000003</c:v>
                </c:pt>
                <c:pt idx="1620">
                  <c:v>42.969200000000001</c:v>
                </c:pt>
                <c:pt idx="1621">
                  <c:v>42.967100000000002</c:v>
                </c:pt>
                <c:pt idx="1622">
                  <c:v>42.940199999999997</c:v>
                </c:pt>
                <c:pt idx="1623">
                  <c:v>43.069099999999999</c:v>
                </c:pt>
                <c:pt idx="1624">
                  <c:v>43.110700000000001</c:v>
                </c:pt>
                <c:pt idx="1625">
                  <c:v>43.114699999999999</c:v>
                </c:pt>
                <c:pt idx="1626">
                  <c:v>42.917000000000002</c:v>
                </c:pt>
                <c:pt idx="1627">
                  <c:v>43.096800000000002</c:v>
                </c:pt>
                <c:pt idx="1628">
                  <c:v>42.8962</c:v>
                </c:pt>
                <c:pt idx="1629">
                  <c:v>43.043300000000002</c:v>
                </c:pt>
                <c:pt idx="1630">
                  <c:v>42.994399999999999</c:v>
                </c:pt>
                <c:pt idx="1631">
                  <c:v>42.873899999999999</c:v>
                </c:pt>
                <c:pt idx="1632">
                  <c:v>43.163800000000002</c:v>
                </c:pt>
                <c:pt idx="1633">
                  <c:v>42.97</c:v>
                </c:pt>
                <c:pt idx="1634">
                  <c:v>43.161200000000001</c:v>
                </c:pt>
                <c:pt idx="1635">
                  <c:v>43.045900000000003</c:v>
                </c:pt>
                <c:pt idx="1636">
                  <c:v>43.081099999999999</c:v>
                </c:pt>
                <c:pt idx="1637">
                  <c:v>43.008000000000003</c:v>
                </c:pt>
                <c:pt idx="1638">
                  <c:v>43.005000000000003</c:v>
                </c:pt>
                <c:pt idx="1639">
                  <c:v>42.918599999999998</c:v>
                </c:pt>
                <c:pt idx="1640">
                  <c:v>43.179900000000004</c:v>
                </c:pt>
                <c:pt idx="1641">
                  <c:v>42.984499999999997</c:v>
                </c:pt>
                <c:pt idx="1642">
                  <c:v>43.22</c:v>
                </c:pt>
                <c:pt idx="1643">
                  <c:v>43.253700000000002</c:v>
                </c:pt>
                <c:pt idx="1644">
                  <c:v>43.180700000000002</c:v>
                </c:pt>
                <c:pt idx="1645">
                  <c:v>43.167499999999997</c:v>
                </c:pt>
                <c:pt idx="1646">
                  <c:v>42.991999999999997</c:v>
                </c:pt>
                <c:pt idx="1647">
                  <c:v>43.481299999999997</c:v>
                </c:pt>
                <c:pt idx="1648">
                  <c:v>43.082500000000003</c:v>
                </c:pt>
                <c:pt idx="1649">
                  <c:v>43.167499999999997</c:v>
                </c:pt>
                <c:pt idx="1650">
                  <c:v>42.981699999999996</c:v>
                </c:pt>
                <c:pt idx="1651">
                  <c:v>42.939599999999999</c:v>
                </c:pt>
                <c:pt idx="1652">
                  <c:v>43.177199999999999</c:v>
                </c:pt>
                <c:pt idx="1653">
                  <c:v>42.901200000000003</c:v>
                </c:pt>
                <c:pt idx="1654">
                  <c:v>43.246899999999997</c:v>
                </c:pt>
                <c:pt idx="1655">
                  <c:v>43.066699999999997</c:v>
                </c:pt>
                <c:pt idx="1656">
                  <c:v>43.176699999999997</c:v>
                </c:pt>
                <c:pt idx="1657">
                  <c:v>43.131</c:v>
                </c:pt>
                <c:pt idx="1658">
                  <c:v>43.236899999999999</c:v>
                </c:pt>
                <c:pt idx="1659">
                  <c:v>43.422400000000003</c:v>
                </c:pt>
                <c:pt idx="1660">
                  <c:v>43.362299999999998</c:v>
                </c:pt>
                <c:pt idx="1661">
                  <c:v>43.558700000000002</c:v>
                </c:pt>
                <c:pt idx="1662">
                  <c:v>43.292900000000003</c:v>
                </c:pt>
                <c:pt idx="1663">
                  <c:v>43.216799999999999</c:v>
                </c:pt>
                <c:pt idx="1664">
                  <c:v>43.3568</c:v>
                </c:pt>
                <c:pt idx="1665">
                  <c:v>43.039499999999997</c:v>
                </c:pt>
                <c:pt idx="1666">
                  <c:v>43.304200000000002</c:v>
                </c:pt>
                <c:pt idx="1667">
                  <c:v>43.383699999999997</c:v>
                </c:pt>
                <c:pt idx="1668">
                  <c:v>43.1995</c:v>
                </c:pt>
                <c:pt idx="1669">
                  <c:v>42.9026</c:v>
                </c:pt>
                <c:pt idx="1670">
                  <c:v>43.433799999999998</c:v>
                </c:pt>
                <c:pt idx="1671">
                  <c:v>43.36</c:v>
                </c:pt>
                <c:pt idx="1672">
                  <c:v>43.2012</c:v>
                </c:pt>
                <c:pt idx="1673">
                  <c:v>43.616799999999998</c:v>
                </c:pt>
                <c:pt idx="1674">
                  <c:v>43.533099999999997</c:v>
                </c:pt>
                <c:pt idx="1675">
                  <c:v>44.1111</c:v>
                </c:pt>
                <c:pt idx="1676">
                  <c:v>44.117699999999999</c:v>
                </c:pt>
                <c:pt idx="1677">
                  <c:v>44.275700000000001</c:v>
                </c:pt>
                <c:pt idx="1678">
                  <c:v>43.970599999999997</c:v>
                </c:pt>
                <c:pt idx="1679">
                  <c:v>44.5364</c:v>
                </c:pt>
                <c:pt idx="1680">
                  <c:v>44.422899999999998</c:v>
                </c:pt>
                <c:pt idx="1681">
                  <c:v>44.4405</c:v>
                </c:pt>
                <c:pt idx="1682">
                  <c:v>44.320700000000002</c:v>
                </c:pt>
                <c:pt idx="1683">
                  <c:v>44.905000000000001</c:v>
                </c:pt>
                <c:pt idx="1684">
                  <c:v>44.864100000000001</c:v>
                </c:pt>
                <c:pt idx="1685">
                  <c:v>44.720599999999997</c:v>
                </c:pt>
                <c:pt idx="1686">
                  <c:v>45.0197</c:v>
                </c:pt>
                <c:pt idx="1687">
                  <c:v>44.786700000000003</c:v>
                </c:pt>
                <c:pt idx="1688">
                  <c:v>44.874499999999998</c:v>
                </c:pt>
                <c:pt idx="1689">
                  <c:v>44.754100000000001</c:v>
                </c:pt>
                <c:pt idx="1690">
                  <c:v>44.549199999999999</c:v>
                </c:pt>
                <c:pt idx="1691">
                  <c:v>44.809399999999997</c:v>
                </c:pt>
                <c:pt idx="1692">
                  <c:v>44.794400000000003</c:v>
                </c:pt>
                <c:pt idx="1693">
                  <c:v>44.457900000000002</c:v>
                </c:pt>
                <c:pt idx="1694">
                  <c:v>45.090200000000003</c:v>
                </c:pt>
                <c:pt idx="1695">
                  <c:v>45.292999999999999</c:v>
                </c:pt>
                <c:pt idx="1696">
                  <c:v>45.159500000000001</c:v>
                </c:pt>
                <c:pt idx="1697">
                  <c:v>45.286299999999997</c:v>
                </c:pt>
                <c:pt idx="1698">
                  <c:v>45.486499999999999</c:v>
                </c:pt>
                <c:pt idx="1699">
                  <c:v>45.423299999999998</c:v>
                </c:pt>
                <c:pt idx="1700">
                  <c:v>46.1828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F7-455E-818E-E92B7E718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728632"/>
        <c:axId val="310729616"/>
      </c:scatterChart>
      <c:scatterChart>
        <c:scatterStyle val="smoothMarker"/>
        <c:varyColors val="0"/>
        <c:ser>
          <c:idx val="0"/>
          <c:order val="0"/>
          <c:tx>
            <c:strRef>
              <c:f>'SNe Ia Data'!$I$5</c:f>
              <c:strCache>
                <c:ptCount val="1"/>
                <c:pt idx="0">
                  <c:v>QES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'SNe Ia Data'!$C$6:$C$1707</c:f>
              <c:numCache>
                <c:formatCode>0.00</c:formatCode>
                <c:ptCount val="1702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  <c:pt idx="1701">
                  <c:v>0.47712125471966244</c:v>
                </c:pt>
              </c:numCache>
            </c:numRef>
          </c:xVal>
          <c:yVal>
            <c:numRef>
              <c:f>'SNe Ia Data'!$I$6:$I$1707</c:f>
              <c:numCache>
                <c:formatCode>0.00</c:formatCode>
                <c:ptCount val="1702"/>
                <c:pt idx="0">
                  <c:v>28.583925433241049</c:v>
                </c:pt>
                <c:pt idx="1">
                  <c:v>28.583925433241049</c:v>
                </c:pt>
                <c:pt idx="2">
                  <c:v>30.194776877792702</c:v>
                </c:pt>
                <c:pt idx="3">
                  <c:v>30.194776877792702</c:v>
                </c:pt>
                <c:pt idx="4">
                  <c:v>30.532397922376919</c:v>
                </c:pt>
                <c:pt idx="5">
                  <c:v>30.659532824696814</c:v>
                </c:pt>
                <c:pt idx="6">
                  <c:v>30.753527749603588</c:v>
                </c:pt>
                <c:pt idx="7">
                  <c:v>30.753527749603588</c:v>
                </c:pt>
                <c:pt idx="8">
                  <c:v>30.753527749603588</c:v>
                </c:pt>
                <c:pt idx="9">
                  <c:v>30.753527749603588</c:v>
                </c:pt>
                <c:pt idx="10">
                  <c:v>30.76663055525874</c:v>
                </c:pt>
                <c:pt idx="11">
                  <c:v>30.868709355272074</c:v>
                </c:pt>
                <c:pt idx="12">
                  <c:v>30.868709355272074</c:v>
                </c:pt>
                <c:pt idx="13">
                  <c:v>30.930162462834534</c:v>
                </c:pt>
                <c:pt idx="14">
                  <c:v>31.076616269797697</c:v>
                </c:pt>
                <c:pt idx="15">
                  <c:v>31.203180438762086</c:v>
                </c:pt>
                <c:pt idx="16">
                  <c:v>31.203180438762086</c:v>
                </c:pt>
                <c:pt idx="17">
                  <c:v>31.332896861087232</c:v>
                </c:pt>
                <c:pt idx="18">
                  <c:v>31.332896861087232</c:v>
                </c:pt>
                <c:pt idx="19">
                  <c:v>31.493098786551986</c:v>
                </c:pt>
                <c:pt idx="20">
                  <c:v>31.493098786551986</c:v>
                </c:pt>
                <c:pt idx="21">
                  <c:v>31.571252484712321</c:v>
                </c:pt>
                <c:pt idx="22">
                  <c:v>31.575763726497588</c:v>
                </c:pt>
                <c:pt idx="23">
                  <c:v>31.575763726497588</c:v>
                </c:pt>
                <c:pt idx="24">
                  <c:v>31.575763726497588</c:v>
                </c:pt>
                <c:pt idx="25">
                  <c:v>31.575763726497588</c:v>
                </c:pt>
                <c:pt idx="26">
                  <c:v>31.575763726497588</c:v>
                </c:pt>
                <c:pt idx="27">
                  <c:v>31.598181076447844</c:v>
                </c:pt>
                <c:pt idx="28">
                  <c:v>31.598181076447844</c:v>
                </c:pt>
                <c:pt idx="29">
                  <c:v>31.810532060382904</c:v>
                </c:pt>
                <c:pt idx="30">
                  <c:v>31.85063116933113</c:v>
                </c:pt>
                <c:pt idx="31">
                  <c:v>31.936339527365053</c:v>
                </c:pt>
                <c:pt idx="32">
                  <c:v>31.936339527365053</c:v>
                </c:pt>
                <c:pt idx="33">
                  <c:v>31.940156555296657</c:v>
                </c:pt>
                <c:pt idx="34">
                  <c:v>31.940156555296657</c:v>
                </c:pt>
                <c:pt idx="35">
                  <c:v>32.000338739488541</c:v>
                </c:pt>
                <c:pt idx="36">
                  <c:v>32.004045625964416</c:v>
                </c:pt>
                <c:pt idx="37">
                  <c:v>32.018810576924892</c:v>
                </c:pt>
                <c:pt idx="38">
                  <c:v>32.05529210767213</c:v>
                </c:pt>
                <c:pt idx="39">
                  <c:v>32.05529210767213</c:v>
                </c:pt>
                <c:pt idx="40">
                  <c:v>32.05529210767213</c:v>
                </c:pt>
                <c:pt idx="41">
                  <c:v>32.105363836527864</c:v>
                </c:pt>
                <c:pt idx="42">
                  <c:v>32.105363836527864</c:v>
                </c:pt>
                <c:pt idx="43">
                  <c:v>32.136957175731062</c:v>
                </c:pt>
                <c:pt idx="44">
                  <c:v>32.136957175731062</c:v>
                </c:pt>
                <c:pt idx="45">
                  <c:v>32.136957175731062</c:v>
                </c:pt>
                <c:pt idx="46">
                  <c:v>32.136957175731062</c:v>
                </c:pt>
                <c:pt idx="47">
                  <c:v>32.15431361583002</c:v>
                </c:pt>
                <c:pt idx="48">
                  <c:v>32.15431361583002</c:v>
                </c:pt>
                <c:pt idx="49">
                  <c:v>32.15431361583002</c:v>
                </c:pt>
                <c:pt idx="50">
                  <c:v>32.157768420211589</c:v>
                </c:pt>
                <c:pt idx="51">
                  <c:v>32.168100178723073</c:v>
                </c:pt>
                <c:pt idx="52">
                  <c:v>32.215679471082048</c:v>
                </c:pt>
                <c:pt idx="53">
                  <c:v>32.215679471082048</c:v>
                </c:pt>
                <c:pt idx="54">
                  <c:v>32.272095439620408</c:v>
                </c:pt>
                <c:pt idx="55">
                  <c:v>32.281901774443483</c:v>
                </c:pt>
                <c:pt idx="56">
                  <c:v>32.298148528246841</c:v>
                </c:pt>
                <c:pt idx="57">
                  <c:v>32.307838931947856</c:v>
                </c:pt>
                <c:pt idx="58">
                  <c:v>32.311059543715665</c:v>
                </c:pt>
                <c:pt idx="59">
                  <c:v>32.311059543715665</c:v>
                </c:pt>
                <c:pt idx="60">
                  <c:v>32.311059543715665</c:v>
                </c:pt>
                <c:pt idx="61">
                  <c:v>32.358807874091916</c:v>
                </c:pt>
                <c:pt idx="62">
                  <c:v>32.41476253962928</c:v>
                </c:pt>
                <c:pt idx="63">
                  <c:v>32.41476253962928</c:v>
                </c:pt>
                <c:pt idx="64">
                  <c:v>32.41476253962928</c:v>
                </c:pt>
                <c:pt idx="65">
                  <c:v>32.442211925596418</c:v>
                </c:pt>
                <c:pt idx="66">
                  <c:v>32.442211925596418</c:v>
                </c:pt>
                <c:pt idx="67">
                  <c:v>32.5254711747138</c:v>
                </c:pt>
                <c:pt idx="68">
                  <c:v>32.5254711747138</c:v>
                </c:pt>
                <c:pt idx="69">
                  <c:v>32.5254711747138</c:v>
                </c:pt>
                <c:pt idx="70">
                  <c:v>32.534206692146441</c:v>
                </c:pt>
                <c:pt idx="71">
                  <c:v>32.534206692146441</c:v>
                </c:pt>
                <c:pt idx="72">
                  <c:v>32.661218988945507</c:v>
                </c:pt>
                <c:pt idx="73">
                  <c:v>32.712709193751394</c:v>
                </c:pt>
                <c:pt idx="74">
                  <c:v>32.712709193751394</c:v>
                </c:pt>
                <c:pt idx="75">
                  <c:v>32.712709193751394</c:v>
                </c:pt>
                <c:pt idx="76">
                  <c:v>32.715385938967096</c:v>
                </c:pt>
                <c:pt idx="77">
                  <c:v>32.715385938967096</c:v>
                </c:pt>
                <c:pt idx="78">
                  <c:v>32.715385938967096</c:v>
                </c:pt>
                <c:pt idx="79">
                  <c:v>32.720729629373537</c:v>
                </c:pt>
                <c:pt idx="80">
                  <c:v>32.723396590550493</c:v>
                </c:pt>
                <c:pt idx="81">
                  <c:v>32.731378033279618</c:v>
                </c:pt>
                <c:pt idx="82">
                  <c:v>32.776064641442268</c:v>
                </c:pt>
                <c:pt idx="83">
                  <c:v>32.776064641442268</c:v>
                </c:pt>
                <c:pt idx="84">
                  <c:v>32.819857376381613</c:v>
                </c:pt>
                <c:pt idx="85">
                  <c:v>32.819857376381613</c:v>
                </c:pt>
                <c:pt idx="86">
                  <c:v>32.824952351022922</c:v>
                </c:pt>
                <c:pt idx="87">
                  <c:v>32.835106874091814</c:v>
                </c:pt>
                <c:pt idx="88">
                  <c:v>32.840166532150079</c:v>
                </c:pt>
                <c:pt idx="89">
                  <c:v>32.840166532150079</c:v>
                </c:pt>
                <c:pt idx="90">
                  <c:v>32.840166532150079</c:v>
                </c:pt>
                <c:pt idx="91">
                  <c:v>32.842691984104299</c:v>
                </c:pt>
                <c:pt idx="92">
                  <c:v>32.890130403853952</c:v>
                </c:pt>
                <c:pt idx="93">
                  <c:v>32.946214277704421</c:v>
                </c:pt>
                <c:pt idx="94">
                  <c:v>32.946214277704421</c:v>
                </c:pt>
                <c:pt idx="95">
                  <c:v>32.99148543998318</c:v>
                </c:pt>
                <c:pt idx="96">
                  <c:v>32.99148543998318</c:v>
                </c:pt>
                <c:pt idx="97">
                  <c:v>32.99148543998318</c:v>
                </c:pt>
                <c:pt idx="98">
                  <c:v>33.014941905940475</c:v>
                </c:pt>
                <c:pt idx="99">
                  <c:v>33.058829124248454</c:v>
                </c:pt>
                <c:pt idx="100">
                  <c:v>33.058829124248454</c:v>
                </c:pt>
                <c:pt idx="101">
                  <c:v>33.058829124248454</c:v>
                </c:pt>
                <c:pt idx="102">
                  <c:v>33.058829124248454</c:v>
                </c:pt>
                <c:pt idx="103">
                  <c:v>33.065679050010253</c:v>
                </c:pt>
                <c:pt idx="104">
                  <c:v>33.065679050010253</c:v>
                </c:pt>
                <c:pt idx="105">
                  <c:v>33.086101315797016</c:v>
                </c:pt>
                <c:pt idx="106">
                  <c:v>33.086101315797016</c:v>
                </c:pt>
                <c:pt idx="107">
                  <c:v>33.146250816594268</c:v>
                </c:pt>
                <c:pt idx="108">
                  <c:v>33.152833358006035</c:v>
                </c:pt>
                <c:pt idx="109">
                  <c:v>33.152833358006035</c:v>
                </c:pt>
                <c:pt idx="110">
                  <c:v>33.152833358006035</c:v>
                </c:pt>
                <c:pt idx="111">
                  <c:v>33.196219114165238</c:v>
                </c:pt>
                <c:pt idx="112">
                  <c:v>33.198366032795974</c:v>
                </c:pt>
                <c:pt idx="113">
                  <c:v>33.198366032795974</c:v>
                </c:pt>
                <c:pt idx="114">
                  <c:v>33.217594308712727</c:v>
                </c:pt>
                <c:pt idx="115">
                  <c:v>33.217594308712727</c:v>
                </c:pt>
                <c:pt idx="116">
                  <c:v>33.22184446230321</c:v>
                </c:pt>
                <c:pt idx="117">
                  <c:v>33.251367155228408</c:v>
                </c:pt>
                <c:pt idx="118">
                  <c:v>33.255552432827542</c:v>
                </c:pt>
                <c:pt idx="119">
                  <c:v>33.290808555560432</c:v>
                </c:pt>
                <c:pt idx="120">
                  <c:v>33.290808555560432</c:v>
                </c:pt>
                <c:pt idx="121">
                  <c:v>33.315358474627914</c:v>
                </c:pt>
                <c:pt idx="122">
                  <c:v>33.327531194006511</c:v>
                </c:pt>
                <c:pt idx="123">
                  <c:v>33.327531194006511</c:v>
                </c:pt>
                <c:pt idx="124">
                  <c:v>33.361658343367466</c:v>
                </c:pt>
                <c:pt idx="125">
                  <c:v>33.397223761309121</c:v>
                </c:pt>
                <c:pt idx="126">
                  <c:v>33.397223761309121</c:v>
                </c:pt>
                <c:pt idx="127">
                  <c:v>33.412847512768295</c:v>
                </c:pt>
                <c:pt idx="128">
                  <c:v>33.412847512768295</c:v>
                </c:pt>
                <c:pt idx="129">
                  <c:v>33.412847512768295</c:v>
                </c:pt>
                <c:pt idx="130">
                  <c:v>33.476145403806058</c:v>
                </c:pt>
                <c:pt idx="131">
                  <c:v>33.550501752761924</c:v>
                </c:pt>
                <c:pt idx="132">
                  <c:v>33.583158182626676</c:v>
                </c:pt>
                <c:pt idx="133">
                  <c:v>33.59572796579328</c:v>
                </c:pt>
                <c:pt idx="134">
                  <c:v>33.618882781051859</c:v>
                </c:pt>
                <c:pt idx="135">
                  <c:v>33.641796168595619</c:v>
                </c:pt>
                <c:pt idx="136">
                  <c:v>33.662737039322352</c:v>
                </c:pt>
                <c:pt idx="137">
                  <c:v>33.662737039322352</c:v>
                </c:pt>
                <c:pt idx="138">
                  <c:v>33.664473139686876</c:v>
                </c:pt>
                <c:pt idx="139">
                  <c:v>33.664473139686876</c:v>
                </c:pt>
                <c:pt idx="140">
                  <c:v>33.698910285758963</c:v>
                </c:pt>
                <c:pt idx="141">
                  <c:v>33.705733452494307</c:v>
                </c:pt>
                <c:pt idx="142">
                  <c:v>33.705733452494307</c:v>
                </c:pt>
                <c:pt idx="143">
                  <c:v>33.739535247517033</c:v>
                </c:pt>
                <c:pt idx="144">
                  <c:v>33.739535247517033</c:v>
                </c:pt>
                <c:pt idx="145">
                  <c:v>33.74121177419098</c:v>
                </c:pt>
                <c:pt idx="146">
                  <c:v>33.74121177419098</c:v>
                </c:pt>
                <c:pt idx="147">
                  <c:v>33.754578172780661</c:v>
                </c:pt>
                <c:pt idx="148">
                  <c:v>33.754578172780661</c:v>
                </c:pt>
                <c:pt idx="149">
                  <c:v>33.776126785486262</c:v>
                </c:pt>
                <c:pt idx="150">
                  <c:v>33.776126785486262</c:v>
                </c:pt>
                <c:pt idx="151">
                  <c:v>33.776126785486262</c:v>
                </c:pt>
                <c:pt idx="152">
                  <c:v>33.857092930666894</c:v>
                </c:pt>
                <c:pt idx="153">
                  <c:v>33.857092930666894</c:v>
                </c:pt>
                <c:pt idx="154">
                  <c:v>33.857092930666894</c:v>
                </c:pt>
                <c:pt idx="155">
                  <c:v>33.858682246223111</c:v>
                </c:pt>
                <c:pt idx="156">
                  <c:v>33.87451258833083</c:v>
                </c:pt>
                <c:pt idx="157">
                  <c:v>33.877665037698698</c:v>
                </c:pt>
                <c:pt idx="158">
                  <c:v>33.879239570632357</c:v>
                </c:pt>
                <c:pt idx="159">
                  <c:v>33.879239570632357</c:v>
                </c:pt>
                <c:pt idx="160">
                  <c:v>33.913597337299649</c:v>
                </c:pt>
                <c:pt idx="161">
                  <c:v>33.933650408516442</c:v>
                </c:pt>
                <c:pt idx="162">
                  <c:v>33.961118064793283</c:v>
                </c:pt>
                <c:pt idx="163">
                  <c:v>33.961118064793283</c:v>
                </c:pt>
                <c:pt idx="164">
                  <c:v>33.961118064793283</c:v>
                </c:pt>
                <c:pt idx="165">
                  <c:v>33.961118064793283</c:v>
                </c:pt>
                <c:pt idx="166">
                  <c:v>33.961118064793283</c:v>
                </c:pt>
                <c:pt idx="167">
                  <c:v>33.967175732040921</c:v>
                </c:pt>
                <c:pt idx="168">
                  <c:v>33.973216780275514</c:v>
                </c:pt>
                <c:pt idx="169">
                  <c:v>33.977736715326444</c:v>
                </c:pt>
                <c:pt idx="170">
                  <c:v>33.988247291630699</c:v>
                </c:pt>
                <c:pt idx="171">
                  <c:v>33.991241122649896</c:v>
                </c:pt>
                <c:pt idx="172">
                  <c:v>33.992736513347182</c:v>
                </c:pt>
                <c:pt idx="173">
                  <c:v>33.992736513347182</c:v>
                </c:pt>
                <c:pt idx="174">
                  <c:v>33.998707943082536</c:v>
                </c:pt>
                <c:pt idx="175">
                  <c:v>34.006149534263599</c:v>
                </c:pt>
                <c:pt idx="176">
                  <c:v>34.02390743785385</c:v>
                </c:pt>
                <c:pt idx="177">
                  <c:v>34.035667002155179</c:v>
                </c:pt>
                <c:pt idx="178">
                  <c:v>34.0371325435557</c:v>
                </c:pt>
                <c:pt idx="179">
                  <c:v>34.04590537662024</c:v>
                </c:pt>
                <c:pt idx="180">
                  <c:v>34.04590537662024</c:v>
                </c:pt>
                <c:pt idx="181">
                  <c:v>34.069130235416743</c:v>
                </c:pt>
                <c:pt idx="182">
                  <c:v>34.074898398960421</c:v>
                </c:pt>
                <c:pt idx="183">
                  <c:v>34.083522430975854</c:v>
                </c:pt>
                <c:pt idx="184">
                  <c:v>34.089253091756184</c:v>
                </c:pt>
                <c:pt idx="185">
                  <c:v>34.107775485332446</c:v>
                </c:pt>
                <c:pt idx="186">
                  <c:v>34.109193857670562</c:v>
                </c:pt>
                <c:pt idx="187">
                  <c:v>34.11344350611472</c:v>
                </c:pt>
                <c:pt idx="188">
                  <c:v>34.117684976433438</c:v>
                </c:pt>
                <c:pt idx="189">
                  <c:v>34.119096987986033</c:v>
                </c:pt>
                <c:pt idx="190">
                  <c:v>34.119096987986033</c:v>
                </c:pt>
                <c:pt idx="191">
                  <c:v>34.119096987986033</c:v>
                </c:pt>
                <c:pt idx="192">
                  <c:v>34.119096987986033</c:v>
                </c:pt>
                <c:pt idx="193">
                  <c:v>34.128955822056355</c:v>
                </c:pt>
                <c:pt idx="194">
                  <c:v>34.128955822056355</c:v>
                </c:pt>
                <c:pt idx="195">
                  <c:v>34.135970946553122</c:v>
                </c:pt>
                <c:pt idx="196">
                  <c:v>34.135970946553122</c:v>
                </c:pt>
                <c:pt idx="197">
                  <c:v>34.140169330152759</c:v>
                </c:pt>
                <c:pt idx="198">
                  <c:v>34.15549535469215</c:v>
                </c:pt>
                <c:pt idx="199">
                  <c:v>34.15827049364718</c:v>
                </c:pt>
                <c:pt idx="200">
                  <c:v>34.15827049364718</c:v>
                </c:pt>
                <c:pt idx="201">
                  <c:v>34.162426663297182</c:v>
                </c:pt>
                <c:pt idx="202">
                  <c:v>34.162426663297182</c:v>
                </c:pt>
                <c:pt idx="203">
                  <c:v>34.170715571883349</c:v>
                </c:pt>
                <c:pt idx="204">
                  <c:v>34.172094032093867</c:v>
                </c:pt>
                <c:pt idx="205">
                  <c:v>34.174848369828567</c:v>
                </c:pt>
                <c:pt idx="206">
                  <c:v>34.174848369828567</c:v>
                </c:pt>
                <c:pt idx="207">
                  <c:v>34.174848369828567</c:v>
                </c:pt>
                <c:pt idx="208">
                  <c:v>34.192668187514691</c:v>
                </c:pt>
                <c:pt idx="209">
                  <c:v>34.258570056086768</c:v>
                </c:pt>
                <c:pt idx="210">
                  <c:v>34.258570056086768</c:v>
                </c:pt>
                <c:pt idx="211">
                  <c:v>34.263863875802443</c:v>
                </c:pt>
                <c:pt idx="212">
                  <c:v>34.265185348361278</c:v>
                </c:pt>
                <c:pt idx="213">
                  <c:v>34.271780864686505</c:v>
                </c:pt>
                <c:pt idx="214">
                  <c:v>34.277043118924254</c:v>
                </c:pt>
                <c:pt idx="215">
                  <c:v>34.283603337167207</c:v>
                </c:pt>
                <c:pt idx="216">
                  <c:v>34.292754999365101</c:v>
                </c:pt>
                <c:pt idx="217">
                  <c:v>34.297967530308412</c:v>
                </c:pt>
                <c:pt idx="218">
                  <c:v>34.297967530308412</c:v>
                </c:pt>
                <c:pt idx="219">
                  <c:v>34.297967530308412</c:v>
                </c:pt>
                <c:pt idx="220">
                  <c:v>34.308355800743456</c:v>
                </c:pt>
                <c:pt idx="221">
                  <c:v>34.308355800743456</c:v>
                </c:pt>
                <c:pt idx="222">
                  <c:v>34.310945245792993</c:v>
                </c:pt>
                <c:pt idx="223">
                  <c:v>34.318695401867942</c:v>
                </c:pt>
                <c:pt idx="224">
                  <c:v>34.319984452800497</c:v>
                </c:pt>
                <c:pt idx="225">
                  <c:v>34.327702988571879</c:v>
                </c:pt>
                <c:pt idx="226">
                  <c:v>34.344334462598987</c:v>
                </c:pt>
                <c:pt idx="227">
                  <c:v>34.344334462598987</c:v>
                </c:pt>
                <c:pt idx="228">
                  <c:v>34.346882065496423</c:v>
                </c:pt>
                <c:pt idx="229">
                  <c:v>34.35957616639223</c:v>
                </c:pt>
                <c:pt idx="230">
                  <c:v>34.35957616639223</c:v>
                </c:pt>
                <c:pt idx="231">
                  <c:v>34.363370207203481</c:v>
                </c:pt>
                <c:pt idx="232">
                  <c:v>34.363370207203481</c:v>
                </c:pt>
                <c:pt idx="233">
                  <c:v>34.36463343998382</c:v>
                </c:pt>
                <c:pt idx="234">
                  <c:v>34.368418807526574</c:v>
                </c:pt>
                <c:pt idx="235">
                  <c:v>34.368418807526574</c:v>
                </c:pt>
                <c:pt idx="236">
                  <c:v>34.37597012863371</c:v>
                </c:pt>
                <c:pt idx="237">
                  <c:v>34.380990033398433</c:v>
                </c:pt>
                <c:pt idx="238">
                  <c:v>34.380990033398433</c:v>
                </c:pt>
                <c:pt idx="239">
                  <c:v>34.387248908375071</c:v>
                </c:pt>
                <c:pt idx="240">
                  <c:v>34.417047027522074</c:v>
                </c:pt>
                <c:pt idx="241">
                  <c:v>34.419512151173535</c:v>
                </c:pt>
                <c:pt idx="242">
                  <c:v>34.419512151173535</c:v>
                </c:pt>
                <c:pt idx="243">
                  <c:v>34.426891057532359</c:v>
                </c:pt>
                <c:pt idx="244">
                  <c:v>34.426891057532359</c:v>
                </c:pt>
                <c:pt idx="245">
                  <c:v>34.434245395934838</c:v>
                </c:pt>
                <c:pt idx="246">
                  <c:v>34.448881024783518</c:v>
                </c:pt>
                <c:pt idx="247">
                  <c:v>34.456162639095965</c:v>
                </c:pt>
                <c:pt idx="248">
                  <c:v>34.47786459115067</c:v>
                </c:pt>
                <c:pt idx="249">
                  <c:v>34.47786459115067</c:v>
                </c:pt>
                <c:pt idx="250">
                  <c:v>34.493406718661376</c:v>
                </c:pt>
                <c:pt idx="251">
                  <c:v>34.512386648863291</c:v>
                </c:pt>
                <c:pt idx="252">
                  <c:v>34.512386648863291</c:v>
                </c:pt>
                <c:pt idx="253">
                  <c:v>34.524166868696568</c:v>
                </c:pt>
                <c:pt idx="254">
                  <c:v>34.524166868696568</c:v>
                </c:pt>
                <c:pt idx="255">
                  <c:v>34.525341445053996</c:v>
                </c:pt>
                <c:pt idx="256">
                  <c:v>34.535884641558766</c:v>
                </c:pt>
                <c:pt idx="257">
                  <c:v>34.535884641558766</c:v>
                </c:pt>
                <c:pt idx="258">
                  <c:v>34.570669867546933</c:v>
                </c:pt>
                <c:pt idx="259">
                  <c:v>34.618467850232747</c:v>
                </c:pt>
                <c:pt idx="260">
                  <c:v>34.618467850232747</c:v>
                </c:pt>
                <c:pt idx="261">
                  <c:v>34.649768856617804</c:v>
                </c:pt>
                <c:pt idx="262">
                  <c:v>34.649768856617804</c:v>
                </c:pt>
                <c:pt idx="263">
                  <c:v>34.650878600956005</c:v>
                </c:pt>
                <c:pt idx="264">
                  <c:v>34.671858685213415</c:v>
                </c:pt>
                <c:pt idx="265">
                  <c:v>34.678442864637354</c:v>
                </c:pt>
                <c:pt idx="266">
                  <c:v>34.6839147575661</c:v>
                </c:pt>
                <c:pt idx="267">
                  <c:v>34.698078691660932</c:v>
                </c:pt>
                <c:pt idx="268">
                  <c:v>34.698078691660932</c:v>
                </c:pt>
                <c:pt idx="269">
                  <c:v>34.702418654065191</c:v>
                </c:pt>
                <c:pt idx="270">
                  <c:v>34.702418654065191</c:v>
                </c:pt>
                <c:pt idx="271">
                  <c:v>34.702418654065191</c:v>
                </c:pt>
                <c:pt idx="272">
                  <c:v>34.702418654065191</c:v>
                </c:pt>
                <c:pt idx="273">
                  <c:v>34.703502316478534</c:v>
                </c:pt>
                <c:pt idx="274">
                  <c:v>34.714309864311851</c:v>
                </c:pt>
                <c:pt idx="275">
                  <c:v>34.714309864311851</c:v>
                </c:pt>
                <c:pt idx="276">
                  <c:v>34.715387722903635</c:v>
                </c:pt>
                <c:pt idx="277">
                  <c:v>34.715387722903635</c:v>
                </c:pt>
                <c:pt idx="278">
                  <c:v>34.715387722903635</c:v>
                </c:pt>
                <c:pt idx="279">
                  <c:v>34.725064908892406</c:v>
                </c:pt>
                <c:pt idx="280">
                  <c:v>34.730422902859893</c:v>
                </c:pt>
                <c:pt idx="281">
                  <c:v>34.733631486753836</c:v>
                </c:pt>
                <c:pt idx="282">
                  <c:v>34.737902378931466</c:v>
                </c:pt>
                <c:pt idx="283">
                  <c:v>34.737902378931466</c:v>
                </c:pt>
                <c:pt idx="284">
                  <c:v>34.764410439338825</c:v>
                </c:pt>
                <c:pt idx="285">
                  <c:v>34.765464190573795</c:v>
                </c:pt>
                <c:pt idx="286">
                  <c:v>34.765464190573795</c:v>
                </c:pt>
                <c:pt idx="287">
                  <c:v>34.773876201033545</c:v>
                </c:pt>
                <c:pt idx="288">
                  <c:v>34.780164309851955</c:v>
                </c:pt>
                <c:pt idx="289">
                  <c:v>34.790604986487459</c:v>
                </c:pt>
                <c:pt idx="290">
                  <c:v>34.800996687490404</c:v>
                </c:pt>
                <c:pt idx="291">
                  <c:v>34.800996687490404</c:v>
                </c:pt>
                <c:pt idx="292">
                  <c:v>34.803069191357764</c:v>
                </c:pt>
                <c:pt idx="293">
                  <c:v>34.803069191357764</c:v>
                </c:pt>
                <c:pt idx="294">
                  <c:v>34.816493417820134</c:v>
                </c:pt>
                <c:pt idx="295">
                  <c:v>34.816493417820134</c:v>
                </c:pt>
                <c:pt idx="296">
                  <c:v>34.816493417820134</c:v>
                </c:pt>
                <c:pt idx="297">
                  <c:v>34.819579800220026</c:v>
                </c:pt>
                <c:pt idx="298">
                  <c:v>34.82266188973157</c:v>
                </c:pt>
                <c:pt idx="299">
                  <c:v>34.836988565026623</c:v>
                </c:pt>
                <c:pt idx="300">
                  <c:v>34.839027693181158</c:v>
                </c:pt>
                <c:pt idx="301">
                  <c:v>34.856284951566693</c:v>
                </c:pt>
                <c:pt idx="302">
                  <c:v>34.869391612863652</c:v>
                </c:pt>
                <c:pt idx="303">
                  <c:v>34.869391612863652</c:v>
                </c:pt>
                <c:pt idx="304">
                  <c:v>34.883420353340334</c:v>
                </c:pt>
                <c:pt idx="305">
                  <c:v>34.884419017615457</c:v>
                </c:pt>
                <c:pt idx="306">
                  <c:v>34.889405602811685</c:v>
                </c:pt>
                <c:pt idx="307">
                  <c:v>34.891397100945568</c:v>
                </c:pt>
                <c:pt idx="308">
                  <c:v>34.893386811983923</c:v>
                </c:pt>
                <c:pt idx="309">
                  <c:v>34.901327849778312</c:v>
                </c:pt>
                <c:pt idx="310">
                  <c:v>34.9052877298328</c:v>
                </c:pt>
                <c:pt idx="311">
                  <c:v>34.914171690932697</c:v>
                </c:pt>
                <c:pt idx="312">
                  <c:v>34.914171690932697</c:v>
                </c:pt>
                <c:pt idx="313">
                  <c:v>34.917125120309407</c:v>
                </c:pt>
                <c:pt idx="314">
                  <c:v>34.920074621862057</c:v>
                </c:pt>
                <c:pt idx="315">
                  <c:v>34.920074621862057</c:v>
                </c:pt>
                <c:pt idx="316">
                  <c:v>34.922038779311947</c:v>
                </c:pt>
                <c:pt idx="317">
                  <c:v>34.924981757889114</c:v>
                </c:pt>
                <c:pt idx="318">
                  <c:v>34.924981757889114</c:v>
                </c:pt>
                <c:pt idx="319">
                  <c:v>34.925961883606782</c:v>
                </c:pt>
                <c:pt idx="320">
                  <c:v>34.925961883606782</c:v>
                </c:pt>
                <c:pt idx="321">
                  <c:v>34.92694157639864</c:v>
                </c:pt>
                <c:pt idx="322">
                  <c:v>34.940612033580535</c:v>
                </c:pt>
                <c:pt idx="323">
                  <c:v>34.95129431579489</c:v>
                </c:pt>
                <c:pt idx="324">
                  <c:v>34.955166064267615</c:v>
                </c:pt>
                <c:pt idx="325">
                  <c:v>34.958065447912183</c:v>
                </c:pt>
                <c:pt idx="326">
                  <c:v>34.979212610056877</c:v>
                </c:pt>
                <c:pt idx="327">
                  <c:v>34.979212610056877</c:v>
                </c:pt>
                <c:pt idx="328">
                  <c:v>34.982080761850398</c:v>
                </c:pt>
                <c:pt idx="329">
                  <c:v>34.982080761850398</c:v>
                </c:pt>
                <c:pt idx="330">
                  <c:v>34.986852792485763</c:v>
                </c:pt>
                <c:pt idx="331">
                  <c:v>34.990663042550878</c:v>
                </c:pt>
                <c:pt idx="332">
                  <c:v>34.996366180087534</c:v>
                </c:pt>
                <c:pt idx="333">
                  <c:v>34.99921226257166</c:v>
                </c:pt>
                <c:pt idx="334">
                  <c:v>35.003947638253813</c:v>
                </c:pt>
                <c:pt idx="335">
                  <c:v>35.007728678269245</c:v>
                </c:pt>
                <c:pt idx="336">
                  <c:v>35.013388189359731</c:v>
                </c:pt>
                <c:pt idx="337">
                  <c:v>35.013388189359731</c:v>
                </c:pt>
                <c:pt idx="338">
                  <c:v>35.023726631975165</c:v>
                </c:pt>
                <c:pt idx="339">
                  <c:v>35.023726631975165</c:v>
                </c:pt>
                <c:pt idx="340">
                  <c:v>35.023726631975165</c:v>
                </c:pt>
                <c:pt idx="341">
                  <c:v>35.024664107310358</c:v>
                </c:pt>
                <c:pt idx="342">
                  <c:v>35.024664107310358</c:v>
                </c:pt>
                <c:pt idx="343">
                  <c:v>35.025601186933613</c:v>
                </c:pt>
                <c:pt idx="344">
                  <c:v>35.033083618692622</c:v>
                </c:pt>
                <c:pt idx="345">
                  <c:v>35.034950293033816</c:v>
                </c:pt>
                <c:pt idx="346">
                  <c:v>35.037747365198477</c:v>
                </c:pt>
                <c:pt idx="347">
                  <c:v>35.037747365198477</c:v>
                </c:pt>
                <c:pt idx="348">
                  <c:v>35.037747365198477</c:v>
                </c:pt>
                <c:pt idx="349">
                  <c:v>35.045189043373703</c:v>
                </c:pt>
                <c:pt idx="350">
                  <c:v>35.048900550631217</c:v>
                </c:pt>
                <c:pt idx="351">
                  <c:v>35.066445988428384</c:v>
                </c:pt>
                <c:pt idx="352">
                  <c:v>35.068284838605862</c:v>
                </c:pt>
                <c:pt idx="353">
                  <c:v>35.068284838605862</c:v>
                </c:pt>
                <c:pt idx="354">
                  <c:v>35.069203693074599</c:v>
                </c:pt>
                <c:pt idx="355">
                  <c:v>35.078371390610769</c:v>
                </c:pt>
                <c:pt idx="356">
                  <c:v>35.087501404635091</c:v>
                </c:pt>
                <c:pt idx="357">
                  <c:v>35.087501404635091</c:v>
                </c:pt>
                <c:pt idx="358">
                  <c:v>35.08841234548332</c:v>
                </c:pt>
                <c:pt idx="359">
                  <c:v>35.092961454845145</c:v>
                </c:pt>
                <c:pt idx="360">
                  <c:v>35.092961454845145</c:v>
                </c:pt>
                <c:pt idx="361">
                  <c:v>35.102936825530882</c:v>
                </c:pt>
                <c:pt idx="362">
                  <c:v>35.103841460317184</c:v>
                </c:pt>
                <c:pt idx="363">
                  <c:v>35.106553156701423</c:v>
                </c:pt>
                <c:pt idx="364">
                  <c:v>35.106553156701423</c:v>
                </c:pt>
                <c:pt idx="365">
                  <c:v>35.106553156701423</c:v>
                </c:pt>
                <c:pt idx="366">
                  <c:v>35.10835911733593</c:v>
                </c:pt>
                <c:pt idx="367">
                  <c:v>35.125442927780043</c:v>
                </c:pt>
                <c:pt idx="368">
                  <c:v>35.125442927780043</c:v>
                </c:pt>
                <c:pt idx="369">
                  <c:v>35.125442927780043</c:v>
                </c:pt>
                <c:pt idx="370">
                  <c:v>35.129022843938557</c:v>
                </c:pt>
                <c:pt idx="371">
                  <c:v>35.133489644539907</c:v>
                </c:pt>
                <c:pt idx="372">
                  <c:v>35.133489644539907</c:v>
                </c:pt>
                <c:pt idx="373">
                  <c:v>35.133489644539907</c:v>
                </c:pt>
                <c:pt idx="374">
                  <c:v>35.135273853958395</c:v>
                </c:pt>
                <c:pt idx="375">
                  <c:v>35.135273853958395</c:v>
                </c:pt>
                <c:pt idx="376">
                  <c:v>35.137056632112646</c:v>
                </c:pt>
                <c:pt idx="377">
                  <c:v>35.159221535552064</c:v>
                </c:pt>
                <c:pt idx="378">
                  <c:v>35.161866532369771</c:v>
                </c:pt>
                <c:pt idx="379">
                  <c:v>35.175044516413912</c:v>
                </c:pt>
                <c:pt idx="380">
                  <c:v>35.175920277561914</c:v>
                </c:pt>
                <c:pt idx="381">
                  <c:v>35.175920277561914</c:v>
                </c:pt>
                <c:pt idx="382">
                  <c:v>35.175920277561914</c:v>
                </c:pt>
                <c:pt idx="383">
                  <c:v>35.175920277561914</c:v>
                </c:pt>
                <c:pt idx="384">
                  <c:v>35.177670765653176</c:v>
                </c:pt>
                <c:pt idx="385">
                  <c:v>35.178545493145066</c:v>
                </c:pt>
                <c:pt idx="386">
                  <c:v>35.18204096580638</c:v>
                </c:pt>
                <c:pt idx="387">
                  <c:v>35.18204096580638</c:v>
                </c:pt>
                <c:pt idx="388">
                  <c:v>35.18204096580638</c:v>
                </c:pt>
                <c:pt idx="389">
                  <c:v>35.183786643574294</c:v>
                </c:pt>
                <c:pt idx="390">
                  <c:v>35.183786643574294</c:v>
                </c:pt>
                <c:pt idx="391">
                  <c:v>35.185530951870469</c:v>
                </c:pt>
                <c:pt idx="392">
                  <c:v>35.189015468726829</c:v>
                </c:pt>
                <c:pt idx="393">
                  <c:v>35.189015468726829</c:v>
                </c:pt>
                <c:pt idx="394">
                  <c:v>35.196835724374523</c:v>
                </c:pt>
                <c:pt idx="395">
                  <c:v>35.196835724374523</c:v>
                </c:pt>
                <c:pt idx="396">
                  <c:v>35.215836926032033</c:v>
                </c:pt>
                <c:pt idx="397">
                  <c:v>35.216696771827934</c:v>
                </c:pt>
                <c:pt idx="398">
                  <c:v>35.240638493214981</c:v>
                </c:pt>
                <c:pt idx="399">
                  <c:v>35.245735510563605</c:v>
                </c:pt>
                <c:pt idx="400">
                  <c:v>35.249974123365078</c:v>
                </c:pt>
                <c:pt idx="401">
                  <c:v>35.251667310170262</c:v>
                </c:pt>
                <c:pt idx="402">
                  <c:v>35.251667310170262</c:v>
                </c:pt>
                <c:pt idx="403">
                  <c:v>35.251667310170262</c:v>
                </c:pt>
                <c:pt idx="404">
                  <c:v>35.251667310170262</c:v>
                </c:pt>
                <c:pt idx="405">
                  <c:v>35.275237633508461</c:v>
                </c:pt>
                <c:pt idx="406">
                  <c:v>35.275237633508461</c:v>
                </c:pt>
                <c:pt idx="407">
                  <c:v>35.280256101296182</c:v>
                </c:pt>
                <c:pt idx="408">
                  <c:v>35.310955776675954</c:v>
                </c:pt>
                <c:pt idx="409">
                  <c:v>35.329010948114679</c:v>
                </c:pt>
                <c:pt idx="410">
                  <c:v>35.329010948114679</c:v>
                </c:pt>
                <c:pt idx="411">
                  <c:v>35.332278035596261</c:v>
                </c:pt>
                <c:pt idx="412">
                  <c:v>35.346920905579935</c:v>
                </c:pt>
                <c:pt idx="413">
                  <c:v>35.347731582425311</c:v>
                </c:pt>
                <c:pt idx="414">
                  <c:v>35.360662444763797</c:v>
                </c:pt>
                <c:pt idx="415">
                  <c:v>35.361468136693254</c:v>
                </c:pt>
                <c:pt idx="416">
                  <c:v>35.361468136693254</c:v>
                </c:pt>
                <c:pt idx="417">
                  <c:v>35.361468136693254</c:v>
                </c:pt>
                <c:pt idx="418">
                  <c:v>35.361468136693254</c:v>
                </c:pt>
                <c:pt idx="419">
                  <c:v>35.365492231114089</c:v>
                </c:pt>
                <c:pt idx="420">
                  <c:v>35.368706281126634</c:v>
                </c:pt>
                <c:pt idx="421">
                  <c:v>35.369509069627696</c:v>
                </c:pt>
                <c:pt idx="422">
                  <c:v>35.37512050392575</c:v>
                </c:pt>
                <c:pt idx="423">
                  <c:v>35.37512050392575</c:v>
                </c:pt>
                <c:pt idx="424">
                  <c:v>35.37512050392575</c:v>
                </c:pt>
                <c:pt idx="425">
                  <c:v>35.395046756090906</c:v>
                </c:pt>
                <c:pt idx="426">
                  <c:v>35.418725426424444</c:v>
                </c:pt>
                <c:pt idx="427">
                  <c:v>35.420295095992174</c:v>
                </c:pt>
                <c:pt idx="428">
                  <c:v>35.424214440905772</c:v>
                </c:pt>
                <c:pt idx="429">
                  <c:v>35.428908576712352</c:v>
                </c:pt>
                <c:pt idx="430">
                  <c:v>35.431251943150308</c:v>
                </c:pt>
                <c:pt idx="431">
                  <c:v>35.432032518227302</c:v>
                </c:pt>
                <c:pt idx="432">
                  <c:v>35.434372604964054</c:v>
                </c:pt>
                <c:pt idx="433">
                  <c:v>35.434372604964054</c:v>
                </c:pt>
                <c:pt idx="434">
                  <c:v>35.434372604964054</c:v>
                </c:pt>
                <c:pt idx="435">
                  <c:v>35.44215520224293</c:v>
                </c:pt>
                <c:pt idx="436">
                  <c:v>35.450684799260515</c:v>
                </c:pt>
                <c:pt idx="437">
                  <c:v>35.450684799260515</c:v>
                </c:pt>
                <c:pt idx="438">
                  <c:v>35.454551128763811</c:v>
                </c:pt>
                <c:pt idx="439">
                  <c:v>35.454551128763811</c:v>
                </c:pt>
                <c:pt idx="440">
                  <c:v>35.454551128763811</c:v>
                </c:pt>
                <c:pt idx="441">
                  <c:v>35.454551128763811</c:v>
                </c:pt>
                <c:pt idx="442">
                  <c:v>35.454551128763811</c:v>
                </c:pt>
                <c:pt idx="443">
                  <c:v>35.460723346301037</c:v>
                </c:pt>
                <c:pt idx="444">
                  <c:v>35.461493673703487</c:v>
                </c:pt>
                <c:pt idx="445">
                  <c:v>35.467646732577592</c:v>
                </c:pt>
                <c:pt idx="446">
                  <c:v>35.467646732577592</c:v>
                </c:pt>
                <c:pt idx="447">
                  <c:v>35.473016768713862</c:v>
                </c:pt>
                <c:pt idx="448">
                  <c:v>35.484480636271314</c:v>
                </c:pt>
                <c:pt idx="449">
                  <c:v>35.492090613764191</c:v>
                </c:pt>
                <c:pt idx="450">
                  <c:v>35.495127350853302</c:v>
                </c:pt>
                <c:pt idx="451">
                  <c:v>35.503457127121564</c:v>
                </c:pt>
                <c:pt idx="452">
                  <c:v>35.504968296321863</c:v>
                </c:pt>
                <c:pt idx="453">
                  <c:v>35.506478442709707</c:v>
                </c:pt>
                <c:pt idx="454">
                  <c:v>35.507987567686364</c:v>
                </c:pt>
                <c:pt idx="455">
                  <c:v>35.522273578273719</c:v>
                </c:pt>
                <c:pt idx="456">
                  <c:v>35.522273578273719</c:v>
                </c:pt>
                <c:pt idx="457">
                  <c:v>35.526766015257607</c:v>
                </c:pt>
                <c:pt idx="458">
                  <c:v>35.529008847089308</c:v>
                </c:pt>
                <c:pt idx="459">
                  <c:v>35.530502817110737</c:v>
                </c:pt>
                <c:pt idx="460">
                  <c:v>35.531249427270346</c:v>
                </c:pt>
                <c:pt idx="461">
                  <c:v>35.533487760375323</c:v>
                </c:pt>
                <c:pt idx="462">
                  <c:v>35.535723850964906</c:v>
                </c:pt>
                <c:pt idx="463">
                  <c:v>35.545387773981005</c:v>
                </c:pt>
                <c:pt idx="464">
                  <c:v>35.552053757473558</c:v>
                </c:pt>
                <c:pt idx="465">
                  <c:v>35.552053757473558</c:v>
                </c:pt>
                <c:pt idx="466">
                  <c:v>35.56091088537795</c:v>
                </c:pt>
                <c:pt idx="467">
                  <c:v>35.56532630736487</c:v>
                </c:pt>
                <c:pt idx="468">
                  <c:v>35.577058255712551</c:v>
                </c:pt>
                <c:pt idx="469">
                  <c:v>35.577058255712551</c:v>
                </c:pt>
                <c:pt idx="470">
                  <c:v>35.577058255712551</c:v>
                </c:pt>
                <c:pt idx="471">
                  <c:v>35.585088363534453</c:v>
                </c:pt>
                <c:pt idx="472">
                  <c:v>35.590910359448074</c:v>
                </c:pt>
                <c:pt idx="473">
                  <c:v>35.59454141501881</c:v>
                </c:pt>
                <c:pt idx="474">
                  <c:v>35.602509019493162</c:v>
                </c:pt>
                <c:pt idx="475">
                  <c:v>35.611168660873069</c:v>
                </c:pt>
                <c:pt idx="476">
                  <c:v>35.622662879268049</c:v>
                </c:pt>
                <c:pt idx="477">
                  <c:v>35.623379308240565</c:v>
                </c:pt>
                <c:pt idx="478">
                  <c:v>35.628387889157125</c:v>
                </c:pt>
                <c:pt idx="479">
                  <c:v>35.630530991712206</c:v>
                </c:pt>
                <c:pt idx="480">
                  <c:v>35.63409826794593</c:v>
                </c:pt>
                <c:pt idx="481">
                  <c:v>35.637659858444671</c:v>
                </c:pt>
                <c:pt idx="482">
                  <c:v>35.646184587392995</c:v>
                </c:pt>
                <c:pt idx="483">
                  <c:v>35.646184587392995</c:v>
                </c:pt>
                <c:pt idx="484">
                  <c:v>35.646184587392995</c:v>
                </c:pt>
                <c:pt idx="485">
                  <c:v>35.647602219486387</c:v>
                </c:pt>
                <c:pt idx="486">
                  <c:v>35.650434788900618</c:v>
                </c:pt>
                <c:pt idx="487">
                  <c:v>35.650434788900618</c:v>
                </c:pt>
                <c:pt idx="488">
                  <c:v>35.651849728527125</c:v>
                </c:pt>
                <c:pt idx="489">
                  <c:v>35.652556862573491</c:v>
                </c:pt>
                <c:pt idx="490">
                  <c:v>35.653263772966625</c:v>
                </c:pt>
                <c:pt idx="491">
                  <c:v>35.654676923366416</c:v>
                </c:pt>
                <c:pt idx="492">
                  <c:v>35.654676923366416</c:v>
                </c:pt>
                <c:pt idx="493">
                  <c:v>35.654676923366416</c:v>
                </c:pt>
                <c:pt idx="494">
                  <c:v>35.655383163659351</c:v>
                </c:pt>
                <c:pt idx="495">
                  <c:v>35.655383163659351</c:v>
                </c:pt>
                <c:pt idx="496">
                  <c:v>35.655383163659351</c:v>
                </c:pt>
                <c:pt idx="497">
                  <c:v>35.663137114902653</c:v>
                </c:pt>
                <c:pt idx="498">
                  <c:v>35.670864262365988</c:v>
                </c:pt>
                <c:pt idx="499">
                  <c:v>35.670864262365988</c:v>
                </c:pt>
                <c:pt idx="500">
                  <c:v>35.673667525228176</c:v>
                </c:pt>
                <c:pt idx="501">
                  <c:v>35.674367792064494</c:v>
                </c:pt>
                <c:pt idx="502">
                  <c:v>35.674367792064494</c:v>
                </c:pt>
                <c:pt idx="503">
                  <c:v>35.684148567248698</c:v>
                </c:pt>
                <c:pt idx="504">
                  <c:v>35.684148567248698</c:v>
                </c:pt>
                <c:pt idx="505">
                  <c:v>35.686935233772815</c:v>
                </c:pt>
                <c:pt idx="506">
                  <c:v>35.704964407669159</c:v>
                </c:pt>
                <c:pt idx="507">
                  <c:v>35.711171564936713</c:v>
                </c:pt>
                <c:pt idx="508">
                  <c:v>35.735148086654981</c:v>
                </c:pt>
                <c:pt idx="509">
                  <c:v>35.74805710111292</c:v>
                </c:pt>
                <c:pt idx="510">
                  <c:v>35.751441868558203</c:v>
                </c:pt>
                <c:pt idx="511">
                  <c:v>35.751441868558203</c:v>
                </c:pt>
                <c:pt idx="512">
                  <c:v>35.754146001209243</c:v>
                </c:pt>
                <c:pt idx="513">
                  <c:v>35.754146001209243</c:v>
                </c:pt>
                <c:pt idx="514">
                  <c:v>35.754146001209243</c:v>
                </c:pt>
                <c:pt idx="515">
                  <c:v>35.759544483708183</c:v>
                </c:pt>
                <c:pt idx="516">
                  <c:v>35.759544483708183</c:v>
                </c:pt>
                <c:pt idx="517">
                  <c:v>35.759544483708183</c:v>
                </c:pt>
                <c:pt idx="518">
                  <c:v>35.766274326092187</c:v>
                </c:pt>
                <c:pt idx="519">
                  <c:v>35.770973204590859</c:v>
                </c:pt>
                <c:pt idx="520">
                  <c:v>35.771643668419273</c:v>
                </c:pt>
                <c:pt idx="521">
                  <c:v>35.7743235172955</c:v>
                </c:pt>
                <c:pt idx="522">
                  <c:v>35.775662239575041</c:v>
                </c:pt>
                <c:pt idx="523">
                  <c:v>35.775662239575041</c:v>
                </c:pt>
                <c:pt idx="524">
                  <c:v>35.777000161711108</c:v>
                </c:pt>
                <c:pt idx="525">
                  <c:v>35.800285288328723</c:v>
                </c:pt>
                <c:pt idx="526">
                  <c:v>35.800285288328723</c:v>
                </c:pt>
                <c:pt idx="527">
                  <c:v>35.801608580841027</c:v>
                </c:pt>
                <c:pt idx="528">
                  <c:v>35.805573772805232</c:v>
                </c:pt>
                <c:pt idx="529">
                  <c:v>35.805573772805232</c:v>
                </c:pt>
                <c:pt idx="530">
                  <c:v>35.825295100975488</c:v>
                </c:pt>
                <c:pt idx="531">
                  <c:v>35.826603702409855</c:v>
                </c:pt>
                <c:pt idx="532">
                  <c:v>35.827911539789454</c:v>
                </c:pt>
                <c:pt idx="533">
                  <c:v>35.829871865234537</c:v>
                </c:pt>
                <c:pt idx="534">
                  <c:v>35.839647842470669</c:v>
                </c:pt>
                <c:pt idx="535">
                  <c:v>35.846141541017282</c:v>
                </c:pt>
                <c:pt idx="536">
                  <c:v>35.862293924145035</c:v>
                </c:pt>
                <c:pt idx="537">
                  <c:v>35.862293924145035</c:v>
                </c:pt>
                <c:pt idx="538">
                  <c:v>35.868080397989537</c:v>
                </c:pt>
                <c:pt idx="539">
                  <c:v>35.870647376234857</c:v>
                </c:pt>
                <c:pt idx="540">
                  <c:v>35.877051988621865</c:v>
                </c:pt>
                <c:pt idx="541">
                  <c:v>35.882162534631732</c:v>
                </c:pt>
                <c:pt idx="542">
                  <c:v>35.894888157174698</c:v>
                </c:pt>
                <c:pt idx="543">
                  <c:v>35.902489001965719</c:v>
                </c:pt>
                <c:pt idx="544">
                  <c:v>35.915728794789835</c:v>
                </c:pt>
                <c:pt idx="545">
                  <c:v>35.917613828664557</c:v>
                </c:pt>
                <c:pt idx="546">
                  <c:v>35.918241821348843</c:v>
                </c:pt>
                <c:pt idx="547">
                  <c:v>35.918241821348843</c:v>
                </c:pt>
                <c:pt idx="548">
                  <c:v>35.922006089070948</c:v>
                </c:pt>
                <c:pt idx="549">
                  <c:v>35.926389764384062</c:v>
                </c:pt>
                <c:pt idx="550">
                  <c:v>35.940111517153312</c:v>
                </c:pt>
                <c:pt idx="551">
                  <c:v>35.950657498589017</c:v>
                </c:pt>
                <c:pt idx="552">
                  <c:v>35.955603212470166</c:v>
                </c:pt>
                <c:pt idx="553">
                  <c:v>35.955603212470166</c:v>
                </c:pt>
                <c:pt idx="554">
                  <c:v>35.959921787614846</c:v>
                </c:pt>
                <c:pt idx="555">
                  <c:v>35.961154141148697</c:v>
                </c:pt>
                <c:pt idx="556">
                  <c:v>35.969761718014581</c:v>
                </c:pt>
                <c:pt idx="557">
                  <c:v>35.98016958579808</c:v>
                </c:pt>
                <c:pt idx="558">
                  <c:v>35.985050756007588</c:v>
                </c:pt>
                <c:pt idx="559">
                  <c:v>35.99174508082784</c:v>
                </c:pt>
                <c:pt idx="560">
                  <c:v>36.020125368079931</c:v>
                </c:pt>
                <c:pt idx="561">
                  <c:v>36.020125368079931</c:v>
                </c:pt>
                <c:pt idx="562">
                  <c:v>36.02910792062211</c:v>
                </c:pt>
                <c:pt idx="563">
                  <c:v>36.032094139199032</c:v>
                </c:pt>
                <c:pt idx="564">
                  <c:v>36.032094139199032</c:v>
                </c:pt>
                <c:pt idx="565">
                  <c:v>36.032094139199032</c:v>
                </c:pt>
                <c:pt idx="566">
                  <c:v>36.032094139199032</c:v>
                </c:pt>
                <c:pt idx="567">
                  <c:v>36.033883966511063</c:v>
                </c:pt>
                <c:pt idx="568">
                  <c:v>36.035076392880732</c:v>
                </c:pt>
                <c:pt idx="569">
                  <c:v>36.045779841422046</c:v>
                </c:pt>
                <c:pt idx="570">
                  <c:v>36.045779841422046</c:v>
                </c:pt>
                <c:pt idx="571">
                  <c:v>36.048743993464967</c:v>
                </c:pt>
                <c:pt idx="572">
                  <c:v>36.054660591054372</c:v>
                </c:pt>
                <c:pt idx="573">
                  <c:v>36.062328949093143</c:v>
                </c:pt>
                <c:pt idx="574">
                  <c:v>36.064094859944696</c:v>
                </c:pt>
                <c:pt idx="575">
                  <c:v>36.064094859944696</c:v>
                </c:pt>
                <c:pt idx="576">
                  <c:v>36.082261809972771</c:v>
                </c:pt>
                <c:pt idx="577">
                  <c:v>36.08401213392149</c:v>
                </c:pt>
                <c:pt idx="578">
                  <c:v>36.087508698251582</c:v>
                </c:pt>
                <c:pt idx="579">
                  <c:v>36.100283103572146</c:v>
                </c:pt>
                <c:pt idx="580">
                  <c:v>36.100283103572146</c:v>
                </c:pt>
                <c:pt idx="581">
                  <c:v>36.106065743029021</c:v>
                </c:pt>
                <c:pt idx="582">
                  <c:v>36.109528201587793</c:v>
                </c:pt>
                <c:pt idx="583">
                  <c:v>36.117011954967325</c:v>
                </c:pt>
                <c:pt idx="584">
                  <c:v>36.117586598030307</c:v>
                </c:pt>
                <c:pt idx="585">
                  <c:v>36.131905161888852</c:v>
                </c:pt>
                <c:pt idx="586">
                  <c:v>36.138176567763836</c:v>
                </c:pt>
                <c:pt idx="587">
                  <c:v>36.148401304655991</c:v>
                </c:pt>
                <c:pt idx="588">
                  <c:v>36.152365075407857</c:v>
                </c:pt>
                <c:pt idx="589">
                  <c:v>36.152930758756526</c:v>
                </c:pt>
                <c:pt idx="590">
                  <c:v>36.210998847414892</c:v>
                </c:pt>
                <c:pt idx="591">
                  <c:v>36.222544561988755</c:v>
                </c:pt>
                <c:pt idx="592">
                  <c:v>36.234031392890671</c:v>
                </c:pt>
                <c:pt idx="593">
                  <c:v>36.234031392890671</c:v>
                </c:pt>
                <c:pt idx="594">
                  <c:v>36.245459947647234</c:v>
                </c:pt>
                <c:pt idx="595">
                  <c:v>36.251964616142629</c:v>
                </c:pt>
                <c:pt idx="596">
                  <c:v>36.255209922337457</c:v>
                </c:pt>
                <c:pt idx="597">
                  <c:v>36.257370866128582</c:v>
                </c:pt>
                <c:pt idx="598">
                  <c:v>36.258450561439354</c:v>
                </c:pt>
                <c:pt idx="599">
                  <c:v>36.293793419822222</c:v>
                </c:pt>
                <c:pt idx="600">
                  <c:v>36.322828405234489</c:v>
                </c:pt>
                <c:pt idx="601">
                  <c:v>36.34163272808776</c:v>
                </c:pt>
                <c:pt idx="602">
                  <c:v>36.346828457410481</c:v>
                </c:pt>
                <c:pt idx="603">
                  <c:v>36.346828457410481</c:v>
                </c:pt>
                <c:pt idx="604">
                  <c:v>36.355633834873373</c:v>
                </c:pt>
                <c:pt idx="605">
                  <c:v>36.355633834873373</c:v>
                </c:pt>
                <c:pt idx="606">
                  <c:v>36.357700705025223</c:v>
                </c:pt>
                <c:pt idx="607">
                  <c:v>36.366463848492586</c:v>
                </c:pt>
                <c:pt idx="608">
                  <c:v>36.38847878262898</c:v>
                </c:pt>
                <c:pt idx="609">
                  <c:v>36.38847878262898</c:v>
                </c:pt>
                <c:pt idx="610">
                  <c:v>36.38847878262898</c:v>
                </c:pt>
                <c:pt idx="611">
                  <c:v>36.398645606700185</c:v>
                </c:pt>
                <c:pt idx="612">
                  <c:v>36.418340238618235</c:v>
                </c:pt>
                <c:pt idx="613">
                  <c:v>36.433373974370653</c:v>
                </c:pt>
                <c:pt idx="614">
                  <c:v>36.433873380252919</c:v>
                </c:pt>
                <c:pt idx="615">
                  <c:v>36.434372675787436</c:v>
                </c:pt>
                <c:pt idx="616">
                  <c:v>36.446322792850864</c:v>
                </c:pt>
                <c:pt idx="617">
                  <c:v>36.45771600113062</c:v>
                </c:pt>
                <c:pt idx="618">
                  <c:v>36.474453649233254</c:v>
                </c:pt>
                <c:pt idx="619">
                  <c:v>36.486194304171669</c:v>
                </c:pt>
                <c:pt idx="620">
                  <c:v>36.5007849299108</c:v>
                </c:pt>
                <c:pt idx="621">
                  <c:v>36.5007849299108</c:v>
                </c:pt>
                <c:pt idx="622">
                  <c:v>36.504659920894923</c:v>
                </c:pt>
                <c:pt idx="623">
                  <c:v>36.508045101834014</c:v>
                </c:pt>
                <c:pt idx="624">
                  <c:v>36.524895449157647</c:v>
                </c:pt>
                <c:pt idx="625">
                  <c:v>36.527771523235671</c:v>
                </c:pt>
                <c:pt idx="626">
                  <c:v>36.53351272974416</c:v>
                </c:pt>
                <c:pt idx="627">
                  <c:v>36.539715980066568</c:v>
                </c:pt>
                <c:pt idx="628">
                  <c:v>36.543524932432668</c:v>
                </c:pt>
                <c:pt idx="629">
                  <c:v>36.552071715325482</c:v>
                </c:pt>
                <c:pt idx="630">
                  <c:v>36.552071715325482</c:v>
                </c:pt>
                <c:pt idx="631">
                  <c:v>36.556333037900757</c:v>
                </c:pt>
                <c:pt idx="632">
                  <c:v>36.578457253538375</c:v>
                </c:pt>
                <c:pt idx="633">
                  <c:v>36.588739478853199</c:v>
                </c:pt>
                <c:pt idx="634">
                  <c:v>36.596652993333564</c:v>
                </c:pt>
                <c:pt idx="635">
                  <c:v>36.596652993333564</c:v>
                </c:pt>
                <c:pt idx="636">
                  <c:v>36.616086355778215</c:v>
                </c:pt>
                <c:pt idx="637">
                  <c:v>36.624364198435977</c:v>
                </c:pt>
                <c:pt idx="638">
                  <c:v>36.634897642170635</c:v>
                </c:pt>
                <c:pt idx="639">
                  <c:v>36.637181059626613</c:v>
                </c:pt>
                <c:pt idx="640">
                  <c:v>36.668459652798227</c:v>
                </c:pt>
                <c:pt idx="641">
                  <c:v>36.671159255453105</c:v>
                </c:pt>
                <c:pt idx="642">
                  <c:v>36.672957207532448</c:v>
                </c:pt>
                <c:pt idx="643">
                  <c:v>36.69130453571924</c:v>
                </c:pt>
                <c:pt idx="644">
                  <c:v>36.693086602297953</c:v>
                </c:pt>
                <c:pt idx="645">
                  <c:v>36.70596490884914</c:v>
                </c:pt>
                <c:pt idx="646">
                  <c:v>36.708177940571716</c:v>
                </c:pt>
                <c:pt idx="647">
                  <c:v>36.712155969283877</c:v>
                </c:pt>
                <c:pt idx="648">
                  <c:v>36.717449188075378</c:v>
                </c:pt>
                <c:pt idx="649">
                  <c:v>36.719651058992071</c:v>
                </c:pt>
                <c:pt idx="650">
                  <c:v>36.720971157356225</c:v>
                </c:pt>
                <c:pt idx="651">
                  <c:v>36.72712148926184</c:v>
                </c:pt>
                <c:pt idx="652">
                  <c:v>36.74460264067929</c:v>
                </c:pt>
                <c:pt idx="653">
                  <c:v>36.753293023774198</c:v>
                </c:pt>
                <c:pt idx="654">
                  <c:v>36.764109465187893</c:v>
                </c:pt>
                <c:pt idx="655">
                  <c:v>36.782594156737304</c:v>
                </c:pt>
                <c:pt idx="656">
                  <c:v>36.786016645072493</c:v>
                </c:pt>
                <c:pt idx="657">
                  <c:v>36.786016645072493</c:v>
                </c:pt>
                <c:pt idx="658">
                  <c:v>36.794550391469784</c:v>
                </c:pt>
                <c:pt idx="659">
                  <c:v>36.811522395849842</c:v>
                </c:pt>
                <c:pt idx="660">
                  <c:v>36.831304003116692</c:v>
                </c:pt>
                <c:pt idx="661">
                  <c:v>36.834235538042336</c:v>
                </c:pt>
                <c:pt idx="662">
                  <c:v>36.846756655642615</c:v>
                </c:pt>
                <c:pt idx="663">
                  <c:v>36.896977985046071</c:v>
                </c:pt>
                <c:pt idx="664">
                  <c:v>36.897385092868895</c:v>
                </c:pt>
                <c:pt idx="665">
                  <c:v>36.910778999767196</c:v>
                </c:pt>
                <c:pt idx="666">
                  <c:v>36.92650732000719</c:v>
                </c:pt>
                <c:pt idx="667">
                  <c:v>36.955658959385602</c:v>
                </c:pt>
                <c:pt idx="668">
                  <c:v>36.971081718404449</c:v>
                </c:pt>
                <c:pt idx="669">
                  <c:v>36.986792353884809</c:v>
                </c:pt>
                <c:pt idx="670">
                  <c:v>36.992656064412643</c:v>
                </c:pt>
                <c:pt idx="671">
                  <c:v>37.000450981809067</c:v>
                </c:pt>
                <c:pt idx="672">
                  <c:v>37.037500498267242</c:v>
                </c:pt>
                <c:pt idx="673">
                  <c:v>37.037500498267242</c:v>
                </c:pt>
                <c:pt idx="674">
                  <c:v>37.039796255073291</c:v>
                </c:pt>
                <c:pt idx="675">
                  <c:v>37.061112791589586</c:v>
                </c:pt>
                <c:pt idx="676">
                  <c:v>37.061112791589586</c:v>
                </c:pt>
                <c:pt idx="677">
                  <c:v>37.094213582684112</c:v>
                </c:pt>
                <c:pt idx="678">
                  <c:v>37.137859858130788</c:v>
                </c:pt>
                <c:pt idx="679">
                  <c:v>37.14042306793673</c:v>
                </c:pt>
                <c:pt idx="680">
                  <c:v>37.14042306793673</c:v>
                </c:pt>
                <c:pt idx="681">
                  <c:v>37.148460233339598</c:v>
                </c:pt>
                <c:pt idx="682">
                  <c:v>37.154287770778453</c:v>
                </c:pt>
                <c:pt idx="683">
                  <c:v>37.154287770778453</c:v>
                </c:pt>
                <c:pt idx="684">
                  <c:v>37.160100512049326</c:v>
                </c:pt>
                <c:pt idx="685">
                  <c:v>37.238214465803516</c:v>
                </c:pt>
                <c:pt idx="686">
                  <c:v>37.242418713569208</c:v>
                </c:pt>
                <c:pt idx="687">
                  <c:v>37.26401874509947</c:v>
                </c:pt>
                <c:pt idx="688">
                  <c:v>37.293989679882685</c:v>
                </c:pt>
                <c:pt idx="689">
                  <c:v>37.325938324062896</c:v>
                </c:pt>
                <c:pt idx="690">
                  <c:v>37.335033514310851</c:v>
                </c:pt>
                <c:pt idx="691">
                  <c:v>37.354117073882882</c:v>
                </c:pt>
                <c:pt idx="692">
                  <c:v>37.358780128619443</c:v>
                </c:pt>
                <c:pt idx="693">
                  <c:v>37.378988080052885</c:v>
                </c:pt>
                <c:pt idx="694">
                  <c:v>37.398038930179695</c:v>
                </c:pt>
                <c:pt idx="695">
                  <c:v>37.411736571968454</c:v>
                </c:pt>
                <c:pt idx="696">
                  <c:v>37.415310619377387</c:v>
                </c:pt>
                <c:pt idx="697">
                  <c:v>37.455858827727901</c:v>
                </c:pt>
                <c:pt idx="698">
                  <c:v>37.466361694861405</c:v>
                </c:pt>
                <c:pt idx="699">
                  <c:v>37.466361694861405</c:v>
                </c:pt>
                <c:pt idx="700">
                  <c:v>37.471753639170096</c:v>
                </c:pt>
                <c:pt idx="701">
                  <c:v>37.474919488730485</c:v>
                </c:pt>
                <c:pt idx="702">
                  <c:v>37.476816913427662</c:v>
                </c:pt>
                <c:pt idx="703">
                  <c:v>37.47713299908547</c:v>
                </c:pt>
                <c:pt idx="704">
                  <c:v>37.477449041406757</c:v>
                </c:pt>
                <c:pt idx="705">
                  <c:v>37.485336050618855</c:v>
                </c:pt>
                <c:pt idx="706">
                  <c:v>37.498525790358613</c:v>
                </c:pt>
                <c:pt idx="707">
                  <c:v>37.501342374897888</c:v>
                </c:pt>
                <c:pt idx="708">
                  <c:v>37.509459907054108</c:v>
                </c:pt>
                <c:pt idx="709">
                  <c:v>37.518480505517644</c:v>
                </c:pt>
                <c:pt idx="710">
                  <c:v>37.527775194445283</c:v>
                </c:pt>
                <c:pt idx="711">
                  <c:v>37.570965804992582</c:v>
                </c:pt>
                <c:pt idx="712">
                  <c:v>37.585185028102011</c:v>
                </c:pt>
                <c:pt idx="713">
                  <c:v>37.586993965725433</c:v>
                </c:pt>
                <c:pt idx="714">
                  <c:v>37.609188558682732</c:v>
                </c:pt>
                <c:pt idx="715">
                  <c:v>37.609188558682732</c:v>
                </c:pt>
                <c:pt idx="716">
                  <c:v>37.621097506023702</c:v>
                </c:pt>
                <c:pt idx="717">
                  <c:v>37.625547597544035</c:v>
                </c:pt>
                <c:pt idx="718">
                  <c:v>37.629397429843721</c:v>
                </c:pt>
                <c:pt idx="719">
                  <c:v>37.704219777342608</c:v>
                </c:pt>
                <c:pt idx="720">
                  <c:v>37.708227094163156</c:v>
                </c:pt>
                <c:pt idx="721">
                  <c:v>37.712798415662441</c:v>
                </c:pt>
                <c:pt idx="722">
                  <c:v>37.712798415662441</c:v>
                </c:pt>
                <c:pt idx="723">
                  <c:v>37.718499917314034</c:v>
                </c:pt>
                <c:pt idx="724">
                  <c:v>37.721629775619391</c:v>
                </c:pt>
                <c:pt idx="725">
                  <c:v>37.728727413645835</c:v>
                </c:pt>
                <c:pt idx="726">
                  <c:v>37.745673623228612</c:v>
                </c:pt>
                <c:pt idx="727">
                  <c:v>37.750733434398612</c:v>
                </c:pt>
                <c:pt idx="728">
                  <c:v>37.794680155552953</c:v>
                </c:pt>
                <c:pt idx="729">
                  <c:v>37.816072481056572</c:v>
                </c:pt>
                <c:pt idx="730">
                  <c:v>37.826151648905373</c:v>
                </c:pt>
                <c:pt idx="731">
                  <c:v>37.833479225788203</c:v>
                </c:pt>
                <c:pt idx="732">
                  <c:v>37.860686804000792</c:v>
                </c:pt>
                <c:pt idx="733">
                  <c:v>37.903672844747277</c:v>
                </c:pt>
                <c:pt idx="734">
                  <c:v>37.93812104464677</c:v>
                </c:pt>
                <c:pt idx="735">
                  <c:v>37.980731750939782</c:v>
                </c:pt>
                <c:pt idx="736">
                  <c:v>38.023327506686037</c:v>
                </c:pt>
                <c:pt idx="737">
                  <c:v>38.035782263619218</c:v>
                </c:pt>
                <c:pt idx="738">
                  <c:v>38.064424151243607</c:v>
                </c:pt>
                <c:pt idx="739">
                  <c:v>38.085920776340828</c:v>
                </c:pt>
                <c:pt idx="740">
                  <c:v>38.240465048218681</c:v>
                </c:pt>
                <c:pt idx="741">
                  <c:v>38.288906019047431</c:v>
                </c:pt>
                <c:pt idx="742">
                  <c:v>38.301361058671191</c:v>
                </c:pt>
                <c:pt idx="743">
                  <c:v>38.306900124509369</c:v>
                </c:pt>
                <c:pt idx="744">
                  <c:v>38.31749871865135</c:v>
                </c:pt>
                <c:pt idx="745">
                  <c:v>38.33221324126896</c:v>
                </c:pt>
                <c:pt idx="746">
                  <c:v>38.335057675431372</c:v>
                </c:pt>
                <c:pt idx="747">
                  <c:v>38.363962767108603</c:v>
                </c:pt>
                <c:pt idx="748">
                  <c:v>38.396994832681138</c:v>
                </c:pt>
                <c:pt idx="749">
                  <c:v>38.406772476333984</c:v>
                </c:pt>
                <c:pt idx="750">
                  <c:v>38.407620794247876</c:v>
                </c:pt>
                <c:pt idx="751">
                  <c:v>38.408044838855872</c:v>
                </c:pt>
                <c:pt idx="752">
                  <c:v>38.42094173028692</c:v>
                </c:pt>
                <c:pt idx="753">
                  <c:v>38.425154924333413</c:v>
                </c:pt>
                <c:pt idx="754">
                  <c:v>38.449027619075835</c:v>
                </c:pt>
                <c:pt idx="755">
                  <c:v>38.468325583134281</c:v>
                </c:pt>
                <c:pt idx="756">
                  <c:v>38.52105162880504</c:v>
                </c:pt>
                <c:pt idx="757">
                  <c:v>38.546980545017576</c:v>
                </c:pt>
                <c:pt idx="758">
                  <c:v>38.598784770673127</c:v>
                </c:pt>
                <c:pt idx="759">
                  <c:v>38.599371443142509</c:v>
                </c:pt>
                <c:pt idx="760">
                  <c:v>38.620201803640569</c:v>
                </c:pt>
                <c:pt idx="761">
                  <c:v>38.626396095425918</c:v>
                </c:pt>
                <c:pt idx="762">
                  <c:v>38.631417084234229</c:v>
                </c:pt>
                <c:pt idx="763">
                  <c:v>38.647374953714774</c:v>
                </c:pt>
                <c:pt idx="764">
                  <c:v>38.668929840340894</c:v>
                </c:pt>
                <c:pt idx="765">
                  <c:v>38.677270297836301</c:v>
                </c:pt>
                <c:pt idx="766">
                  <c:v>38.682562668221507</c:v>
                </c:pt>
                <c:pt idx="767">
                  <c:v>38.705298820592645</c:v>
                </c:pt>
                <c:pt idx="768">
                  <c:v>38.709782762639151</c:v>
                </c:pt>
                <c:pt idx="769">
                  <c:v>38.718539419848312</c:v>
                </c:pt>
                <c:pt idx="770">
                  <c:v>38.725595795155733</c:v>
                </c:pt>
                <c:pt idx="771">
                  <c:v>38.733185871210885</c:v>
                </c:pt>
                <c:pt idx="772">
                  <c:v>38.736879587135363</c:v>
                </c:pt>
                <c:pt idx="773">
                  <c:v>38.737986585768859</c:v>
                </c:pt>
                <c:pt idx="774">
                  <c:v>38.739830440929602</c:v>
                </c:pt>
                <c:pt idx="775">
                  <c:v>38.742041184712221</c:v>
                </c:pt>
                <c:pt idx="776">
                  <c:v>38.75434694173741</c:v>
                </c:pt>
                <c:pt idx="777">
                  <c:v>38.770413783004031</c:v>
                </c:pt>
                <c:pt idx="778">
                  <c:v>38.781850032800342</c:v>
                </c:pt>
                <c:pt idx="779">
                  <c:v>38.796833606204203</c:v>
                </c:pt>
                <c:pt idx="780">
                  <c:v>38.797553334595818</c:v>
                </c:pt>
                <c:pt idx="781">
                  <c:v>38.799351706326718</c:v>
                </c:pt>
                <c:pt idx="782">
                  <c:v>38.801507964811712</c:v>
                </c:pt>
                <c:pt idx="783">
                  <c:v>38.835037499041945</c:v>
                </c:pt>
                <c:pt idx="784">
                  <c:v>38.835214594744436</c:v>
                </c:pt>
                <c:pt idx="785">
                  <c:v>38.840344667195225</c:v>
                </c:pt>
                <c:pt idx="786">
                  <c:v>38.841757923055937</c:v>
                </c:pt>
                <c:pt idx="787">
                  <c:v>38.878734011467095</c:v>
                </c:pt>
                <c:pt idx="788">
                  <c:v>38.898131283436321</c:v>
                </c:pt>
                <c:pt idx="789">
                  <c:v>38.912748193651694</c:v>
                </c:pt>
                <c:pt idx="790">
                  <c:v>38.913776611000088</c:v>
                </c:pt>
                <c:pt idx="791">
                  <c:v>38.93170278662177</c:v>
                </c:pt>
                <c:pt idx="792">
                  <c:v>38.941547646159705</c:v>
                </c:pt>
                <c:pt idx="793">
                  <c:v>38.954892291552071</c:v>
                </c:pt>
                <c:pt idx="794">
                  <c:v>38.962292667263014</c:v>
                </c:pt>
                <c:pt idx="795">
                  <c:v>38.969335419276163</c:v>
                </c:pt>
                <c:pt idx="796">
                  <c:v>38.971511133714586</c:v>
                </c:pt>
                <c:pt idx="797">
                  <c:v>38.976858345253746</c:v>
                </c:pt>
                <c:pt idx="798">
                  <c:v>38.98967643914456</c:v>
                </c:pt>
                <c:pt idx="799">
                  <c:v>38.990340446860102</c:v>
                </c:pt>
                <c:pt idx="800">
                  <c:v>38.99266302811823</c:v>
                </c:pt>
                <c:pt idx="801">
                  <c:v>38.994486337876474</c:v>
                </c:pt>
                <c:pt idx="802">
                  <c:v>38.998459667008859</c:v>
                </c:pt>
                <c:pt idx="803">
                  <c:v>38.999286616703053</c:v>
                </c:pt>
                <c:pt idx="804">
                  <c:v>39.011656801598598</c:v>
                </c:pt>
                <c:pt idx="805">
                  <c:v>39.032459435389327</c:v>
                </c:pt>
                <c:pt idx="806">
                  <c:v>39.036044807921783</c:v>
                </c:pt>
                <c:pt idx="807">
                  <c:v>39.039136967055512</c:v>
                </c:pt>
                <c:pt idx="808">
                  <c:v>39.040925347750019</c:v>
                </c:pt>
                <c:pt idx="809">
                  <c:v>39.071767912342679</c:v>
                </c:pt>
                <c:pt idx="810">
                  <c:v>39.074974741765779</c:v>
                </c:pt>
                <c:pt idx="811">
                  <c:v>39.07721698189745</c:v>
                </c:pt>
                <c:pt idx="812">
                  <c:v>39.084410063667747</c:v>
                </c:pt>
                <c:pt idx="813">
                  <c:v>39.087440699354907</c:v>
                </c:pt>
                <c:pt idx="814">
                  <c:v>39.106335757982066</c:v>
                </c:pt>
                <c:pt idx="815">
                  <c:v>39.121471523671509</c:v>
                </c:pt>
                <c:pt idx="816">
                  <c:v>39.123670899199027</c:v>
                </c:pt>
                <c:pt idx="817">
                  <c:v>39.136981332639976</c:v>
                </c:pt>
                <c:pt idx="818">
                  <c:v>39.138542444488685</c:v>
                </c:pt>
                <c:pt idx="819">
                  <c:v>39.142284993559286</c:v>
                </c:pt>
                <c:pt idx="820">
                  <c:v>39.143375476909846</c:v>
                </c:pt>
                <c:pt idx="821">
                  <c:v>39.147266039181972</c:v>
                </c:pt>
                <c:pt idx="822">
                  <c:v>39.147732485095773</c:v>
                </c:pt>
                <c:pt idx="823">
                  <c:v>39.152081635044418</c:v>
                </c:pt>
                <c:pt idx="824">
                  <c:v>39.161993197854031</c:v>
                </c:pt>
                <c:pt idx="825">
                  <c:v>39.168475599556196</c:v>
                </c:pt>
                <c:pt idx="826">
                  <c:v>39.18537125109787</c:v>
                </c:pt>
                <c:pt idx="827">
                  <c:v>39.190569708183055</c:v>
                </c:pt>
                <c:pt idx="828">
                  <c:v>39.207463656451999</c:v>
                </c:pt>
                <c:pt idx="829">
                  <c:v>39.221979968094203</c:v>
                </c:pt>
                <c:pt idx="830">
                  <c:v>39.226047019223593</c:v>
                </c:pt>
                <c:pt idx="831">
                  <c:v>39.228754589955741</c:v>
                </c:pt>
                <c:pt idx="832">
                  <c:v>39.229506155060491</c:v>
                </c:pt>
                <c:pt idx="833">
                  <c:v>39.231909594495036</c:v>
                </c:pt>
                <c:pt idx="834">
                  <c:v>39.254921367814845</c:v>
                </c:pt>
                <c:pt idx="835">
                  <c:v>39.257151118372398</c:v>
                </c:pt>
                <c:pt idx="836">
                  <c:v>39.258636477989434</c:v>
                </c:pt>
                <c:pt idx="837">
                  <c:v>39.268269155526326</c:v>
                </c:pt>
                <c:pt idx="838">
                  <c:v>39.278600114631502</c:v>
                </c:pt>
                <c:pt idx="839">
                  <c:v>39.305693082546611</c:v>
                </c:pt>
                <c:pt idx="840">
                  <c:v>39.315140762807765</c:v>
                </c:pt>
                <c:pt idx="841">
                  <c:v>39.31659098899523</c:v>
                </c:pt>
                <c:pt idx="842">
                  <c:v>39.319054384107417</c:v>
                </c:pt>
                <c:pt idx="843">
                  <c:v>39.32715143977881</c:v>
                </c:pt>
                <c:pt idx="844">
                  <c:v>39.327728767535881</c:v>
                </c:pt>
                <c:pt idx="845">
                  <c:v>39.334214251766582</c:v>
                </c:pt>
                <c:pt idx="846">
                  <c:v>39.335365413269407</c:v>
                </c:pt>
                <c:pt idx="847">
                  <c:v>39.337666098534996</c:v>
                </c:pt>
                <c:pt idx="848">
                  <c:v>39.344125101620371</c:v>
                </c:pt>
                <c:pt idx="849">
                  <c:v>39.36041137024737</c:v>
                </c:pt>
                <c:pt idx="850">
                  <c:v>39.380122479724648</c:v>
                </c:pt>
                <c:pt idx="851">
                  <c:v>39.390410640754368</c:v>
                </c:pt>
                <c:pt idx="852">
                  <c:v>39.393643111162106</c:v>
                </c:pt>
                <c:pt idx="853">
                  <c:v>39.397011545462533</c:v>
                </c:pt>
                <c:pt idx="854">
                  <c:v>39.412111994542606</c:v>
                </c:pt>
                <c:pt idx="855">
                  <c:v>39.412530115423507</c:v>
                </c:pt>
                <c:pt idx="856">
                  <c:v>39.443273277861763</c:v>
                </c:pt>
                <c:pt idx="857">
                  <c:v>39.456448255146242</c:v>
                </c:pt>
                <c:pt idx="858">
                  <c:v>39.462872598912107</c:v>
                </c:pt>
                <c:pt idx="859">
                  <c:v>39.472545433939146</c:v>
                </c:pt>
                <c:pt idx="860">
                  <c:v>39.483669290072996</c:v>
                </c:pt>
                <c:pt idx="861">
                  <c:v>39.489752333117117</c:v>
                </c:pt>
                <c:pt idx="862">
                  <c:v>39.501470009168642</c:v>
                </c:pt>
                <c:pt idx="863">
                  <c:v>39.503350362669998</c:v>
                </c:pt>
                <c:pt idx="864">
                  <c:v>39.506972668960884</c:v>
                </c:pt>
                <c:pt idx="865">
                  <c:v>39.511526451272125</c:v>
                </c:pt>
                <c:pt idx="866">
                  <c:v>39.517273497246677</c:v>
                </c:pt>
                <c:pt idx="867">
                  <c:v>39.517807418450047</c:v>
                </c:pt>
                <c:pt idx="868">
                  <c:v>39.519675222947669</c:v>
                </c:pt>
                <c:pt idx="869">
                  <c:v>39.523007035490139</c:v>
                </c:pt>
                <c:pt idx="870">
                  <c:v>39.523406547408264</c:v>
                </c:pt>
                <c:pt idx="871">
                  <c:v>39.525802246164432</c:v>
                </c:pt>
                <c:pt idx="872">
                  <c:v>39.526467300814645</c:v>
                </c:pt>
                <c:pt idx="873">
                  <c:v>39.526600289996061</c:v>
                </c:pt>
                <c:pt idx="874">
                  <c:v>39.533770964542391</c:v>
                </c:pt>
                <c:pt idx="875">
                  <c:v>39.555945969717243</c:v>
                </c:pt>
                <c:pt idx="876">
                  <c:v>39.562113813520895</c:v>
                </c:pt>
                <c:pt idx="877">
                  <c:v>39.565257354451774</c:v>
                </c:pt>
                <c:pt idx="878">
                  <c:v>39.571662885766386</c:v>
                </c:pt>
                <c:pt idx="879">
                  <c:v>39.572315568241621</c:v>
                </c:pt>
                <c:pt idx="880">
                  <c:v>39.580264290419812</c:v>
                </c:pt>
                <c:pt idx="881">
                  <c:v>39.586630660346565</c:v>
                </c:pt>
                <c:pt idx="882">
                  <c:v>39.587927884964131</c:v>
                </c:pt>
                <c:pt idx="883">
                  <c:v>39.590520271165161</c:v>
                </c:pt>
                <c:pt idx="884">
                  <c:v>39.593239321758368</c:v>
                </c:pt>
                <c:pt idx="885">
                  <c:v>39.595955352236146</c:v>
                </c:pt>
                <c:pt idx="886">
                  <c:v>39.596213864547501</c:v>
                </c:pt>
                <c:pt idx="887">
                  <c:v>39.599959225537326</c:v>
                </c:pt>
                <c:pt idx="888">
                  <c:v>39.605888404110686</c:v>
                </c:pt>
                <c:pt idx="889">
                  <c:v>39.608847612800957</c:v>
                </c:pt>
                <c:pt idx="890">
                  <c:v>39.609490445657912</c:v>
                </c:pt>
                <c:pt idx="891">
                  <c:v>39.610004590358898</c:v>
                </c:pt>
                <c:pt idx="892">
                  <c:v>39.610518627035816</c:v>
                </c:pt>
                <c:pt idx="893">
                  <c:v>39.611289479609184</c:v>
                </c:pt>
                <c:pt idx="894">
                  <c:v>39.615653062836593</c:v>
                </c:pt>
                <c:pt idx="895">
                  <c:v>39.616934990154263</c:v>
                </c:pt>
                <c:pt idx="896">
                  <c:v>39.61808815085238</c:v>
                </c:pt>
                <c:pt idx="897">
                  <c:v>39.627293928223892</c:v>
                </c:pt>
                <c:pt idx="898">
                  <c:v>39.628824863986523</c:v>
                </c:pt>
                <c:pt idx="899">
                  <c:v>39.629079926890427</c:v>
                </c:pt>
                <c:pt idx="900">
                  <c:v>39.631756484181466</c:v>
                </c:pt>
                <c:pt idx="901">
                  <c:v>39.645475609475277</c:v>
                </c:pt>
                <c:pt idx="902">
                  <c:v>39.647374979758673</c:v>
                </c:pt>
                <c:pt idx="903">
                  <c:v>39.649146397537855</c:v>
                </c:pt>
                <c:pt idx="904">
                  <c:v>39.650790139257417</c:v>
                </c:pt>
                <c:pt idx="905">
                  <c:v>39.657858291966889</c:v>
                </c:pt>
                <c:pt idx="906">
                  <c:v>39.657984323855501</c:v>
                </c:pt>
                <c:pt idx="907">
                  <c:v>39.661133016168527</c:v>
                </c:pt>
                <c:pt idx="908">
                  <c:v>39.662265555711585</c:v>
                </c:pt>
                <c:pt idx="909">
                  <c:v>39.663900522703834</c:v>
                </c:pt>
                <c:pt idx="910">
                  <c:v>39.66503178431558</c:v>
                </c:pt>
                <c:pt idx="911">
                  <c:v>39.665911293593993</c:v>
                </c:pt>
                <c:pt idx="912">
                  <c:v>39.666539321331207</c:v>
                </c:pt>
                <c:pt idx="913">
                  <c:v>39.684059090705574</c:v>
                </c:pt>
                <c:pt idx="914">
                  <c:v>39.691653725290685</c:v>
                </c:pt>
                <c:pt idx="915">
                  <c:v>39.701702198960326</c:v>
                </c:pt>
                <c:pt idx="916">
                  <c:v>39.713681660482408</c:v>
                </c:pt>
                <c:pt idx="917">
                  <c:v>39.71392804550392</c:v>
                </c:pt>
                <c:pt idx="918">
                  <c:v>39.716513596237277</c:v>
                </c:pt>
                <c:pt idx="919">
                  <c:v>39.716513596237277</c:v>
                </c:pt>
                <c:pt idx="920">
                  <c:v>39.718850559816389</c:v>
                </c:pt>
                <c:pt idx="921">
                  <c:v>39.719342268807061</c:v>
                </c:pt>
                <c:pt idx="922">
                  <c:v>39.724621930399806</c:v>
                </c:pt>
                <c:pt idx="923">
                  <c:v>39.728298703790358</c:v>
                </c:pt>
                <c:pt idx="924">
                  <c:v>39.730379767718453</c:v>
                </c:pt>
                <c:pt idx="925">
                  <c:v>39.730624482872869</c:v>
                </c:pt>
                <c:pt idx="926">
                  <c:v>39.775362412085798</c:v>
                </c:pt>
                <c:pt idx="927">
                  <c:v>39.777884151952549</c:v>
                </c:pt>
                <c:pt idx="928">
                  <c:v>39.791289944618896</c:v>
                </c:pt>
                <c:pt idx="929">
                  <c:v>39.792125386292327</c:v>
                </c:pt>
                <c:pt idx="930">
                  <c:v>39.792602654216118</c:v>
                </c:pt>
                <c:pt idx="931">
                  <c:v>39.79391466391602</c:v>
                </c:pt>
                <c:pt idx="932">
                  <c:v>39.799631625828113</c:v>
                </c:pt>
                <c:pt idx="933">
                  <c:v>39.800226379713806</c:v>
                </c:pt>
                <c:pt idx="934">
                  <c:v>39.800939894726653</c:v>
                </c:pt>
                <c:pt idx="935">
                  <c:v>39.801890926451392</c:v>
                </c:pt>
                <c:pt idx="936">
                  <c:v>39.813511345630971</c:v>
                </c:pt>
                <c:pt idx="937">
                  <c:v>39.814457534409897</c:v>
                </c:pt>
                <c:pt idx="938">
                  <c:v>39.819301054057547</c:v>
                </c:pt>
                <c:pt idx="939">
                  <c:v>39.823428242782498</c:v>
                </c:pt>
                <c:pt idx="940">
                  <c:v>39.82472393226525</c:v>
                </c:pt>
                <c:pt idx="941">
                  <c:v>39.828606916620629</c:v>
                </c:pt>
                <c:pt idx="942">
                  <c:v>39.830487374889586</c:v>
                </c:pt>
                <c:pt idx="943">
                  <c:v>39.830604855888538</c:v>
                </c:pt>
                <c:pt idx="944">
                  <c:v>39.834126683553414</c:v>
                </c:pt>
                <c:pt idx="945">
                  <c:v>39.839400004843014</c:v>
                </c:pt>
                <c:pt idx="946">
                  <c:v>39.840336303958765</c:v>
                </c:pt>
                <c:pt idx="947">
                  <c:v>39.841389215449368</c:v>
                </c:pt>
                <c:pt idx="948">
                  <c:v>39.853872824207272</c:v>
                </c:pt>
                <c:pt idx="949">
                  <c:v>39.85457097138854</c:v>
                </c:pt>
                <c:pt idx="950">
                  <c:v>39.85503629304236</c:v>
                </c:pt>
                <c:pt idx="951">
                  <c:v>39.859800783880303</c:v>
                </c:pt>
                <c:pt idx="952">
                  <c:v>39.871729663793332</c:v>
                </c:pt>
                <c:pt idx="953">
                  <c:v>39.873808413675192</c:v>
                </c:pt>
                <c:pt idx="954">
                  <c:v>39.87726910931363</c:v>
                </c:pt>
                <c:pt idx="955">
                  <c:v>39.881990890608805</c:v>
                </c:pt>
                <c:pt idx="956">
                  <c:v>39.883026170967632</c:v>
                </c:pt>
                <c:pt idx="957">
                  <c:v>39.883256174300321</c:v>
                </c:pt>
                <c:pt idx="958">
                  <c:v>39.883601139111192</c:v>
                </c:pt>
                <c:pt idx="959">
                  <c:v>39.8891140285766</c:v>
                </c:pt>
                <c:pt idx="960">
                  <c:v>39.899074866315701</c:v>
                </c:pt>
                <c:pt idx="961">
                  <c:v>39.900674012557573</c:v>
                </c:pt>
                <c:pt idx="962">
                  <c:v>39.905237303515051</c:v>
                </c:pt>
                <c:pt idx="963">
                  <c:v>39.909678408340248</c:v>
                </c:pt>
                <c:pt idx="964">
                  <c:v>39.924311590153124</c:v>
                </c:pt>
                <c:pt idx="965">
                  <c:v>39.930749910317004</c:v>
                </c:pt>
                <c:pt idx="966">
                  <c:v>39.931088305098804</c:v>
                </c:pt>
                <c:pt idx="967">
                  <c:v>39.941106334678942</c:v>
                </c:pt>
                <c:pt idx="968">
                  <c:v>39.942903031471879</c:v>
                </c:pt>
                <c:pt idx="969">
                  <c:v>39.944249697771284</c:v>
                </c:pt>
                <c:pt idx="970">
                  <c:v>39.944474070863862</c:v>
                </c:pt>
                <c:pt idx="971">
                  <c:v>39.945483497899211</c:v>
                </c:pt>
                <c:pt idx="972">
                  <c:v>39.953208779650566</c:v>
                </c:pt>
                <c:pt idx="973">
                  <c:v>39.960687119846696</c:v>
                </c:pt>
                <c:pt idx="974">
                  <c:v>39.963137771983916</c:v>
                </c:pt>
                <c:pt idx="975">
                  <c:v>39.968365137971503</c:v>
                </c:pt>
                <c:pt idx="976">
                  <c:v>39.96958697093757</c:v>
                </c:pt>
                <c:pt idx="977">
                  <c:v>39.971695989785431</c:v>
                </c:pt>
                <c:pt idx="978">
                  <c:v>39.973914069603651</c:v>
                </c:pt>
                <c:pt idx="979">
                  <c:v>39.978344274555852</c:v>
                </c:pt>
                <c:pt idx="980">
                  <c:v>39.981219661507588</c:v>
                </c:pt>
                <c:pt idx="981">
                  <c:v>39.983981310521742</c:v>
                </c:pt>
                <c:pt idx="982">
                  <c:v>39.997743539446446</c:v>
                </c:pt>
                <c:pt idx="983">
                  <c:v>39.999389879235359</c:v>
                </c:pt>
                <c:pt idx="984">
                  <c:v>40.003007979552791</c:v>
                </c:pt>
                <c:pt idx="985">
                  <c:v>40.007605204853164</c:v>
                </c:pt>
                <c:pt idx="986">
                  <c:v>40.014921261757195</c:v>
                </c:pt>
                <c:pt idx="987">
                  <c:v>40.016447265546987</c:v>
                </c:pt>
                <c:pt idx="988">
                  <c:v>40.022650598559693</c:v>
                </c:pt>
                <c:pt idx="989">
                  <c:v>40.030464262480137</c:v>
                </c:pt>
                <c:pt idx="990">
                  <c:v>40.034686403976551</c:v>
                </c:pt>
                <c:pt idx="991">
                  <c:v>40.03501088649886</c:v>
                </c:pt>
                <c:pt idx="992">
                  <c:v>40.040412687008931</c:v>
                </c:pt>
                <c:pt idx="993">
                  <c:v>40.046018106538909</c:v>
                </c:pt>
                <c:pt idx="994">
                  <c:v>40.051503452946392</c:v>
                </c:pt>
                <c:pt idx="995">
                  <c:v>40.055368172989944</c:v>
                </c:pt>
                <c:pt idx="996">
                  <c:v>40.0570838959787</c:v>
                </c:pt>
                <c:pt idx="997">
                  <c:v>40.057191089285524</c:v>
                </c:pt>
                <c:pt idx="998">
                  <c:v>40.057298277961905</c:v>
                </c:pt>
                <c:pt idx="999">
                  <c:v>40.061796026575905</c:v>
                </c:pt>
                <c:pt idx="1000">
                  <c:v>40.062758770208319</c:v>
                </c:pt>
                <c:pt idx="1001">
                  <c:v>40.065110572503315</c:v>
                </c:pt>
                <c:pt idx="1002">
                  <c:v>40.065751586557866</c:v>
                </c:pt>
                <c:pt idx="1003">
                  <c:v>40.067033118239067</c:v>
                </c:pt>
                <c:pt idx="1004">
                  <c:v>40.069914147677359</c:v>
                </c:pt>
                <c:pt idx="1005">
                  <c:v>40.075134157610577</c:v>
                </c:pt>
                <c:pt idx="1006">
                  <c:v>40.07694262007508</c:v>
                </c:pt>
                <c:pt idx="1007">
                  <c:v>40.082147889498899</c:v>
                </c:pt>
                <c:pt idx="1008">
                  <c:v>40.082147889498899</c:v>
                </c:pt>
                <c:pt idx="1009">
                  <c:v>40.084057292334066</c:v>
                </c:pt>
                <c:pt idx="1010">
                  <c:v>40.09980679303807</c:v>
                </c:pt>
                <c:pt idx="1011">
                  <c:v>40.105069565876164</c:v>
                </c:pt>
                <c:pt idx="1012">
                  <c:v>40.108851873009705</c:v>
                </c:pt>
                <c:pt idx="1013">
                  <c:v>40.115561795498778</c:v>
                </c:pt>
                <c:pt idx="1014">
                  <c:v>40.115561795498778</c:v>
                </c:pt>
                <c:pt idx="1015">
                  <c:v>40.120164383423692</c:v>
                </c:pt>
                <c:pt idx="1016">
                  <c:v>40.125279985021265</c:v>
                </c:pt>
                <c:pt idx="1017">
                  <c:v>40.125384275548207</c:v>
                </c:pt>
                <c:pt idx="1018">
                  <c:v>40.126218442341184</c:v>
                </c:pt>
                <c:pt idx="1019">
                  <c:v>40.129031691254035</c:v>
                </c:pt>
                <c:pt idx="1020">
                  <c:v>40.135999001216376</c:v>
                </c:pt>
                <c:pt idx="1021">
                  <c:v>40.144396192596616</c:v>
                </c:pt>
                <c:pt idx="1022">
                  <c:v>40.153899495992384</c:v>
                </c:pt>
                <c:pt idx="1023">
                  <c:v>40.158740475727228</c:v>
                </c:pt>
                <c:pt idx="1024">
                  <c:v>40.165214716527856</c:v>
                </c:pt>
                <c:pt idx="1025">
                  <c:v>40.170341046711521</c:v>
                </c:pt>
                <c:pt idx="1026">
                  <c:v>40.174639023386462</c:v>
                </c:pt>
                <c:pt idx="1027">
                  <c:v>40.176785233377942</c:v>
                </c:pt>
                <c:pt idx="1028">
                  <c:v>40.18097013034788</c:v>
                </c:pt>
                <c:pt idx="1029">
                  <c:v>40.181378036793518</c:v>
                </c:pt>
                <c:pt idx="1030">
                  <c:v>40.181989771248041</c:v>
                </c:pt>
                <c:pt idx="1031">
                  <c:v>40.185351628178147</c:v>
                </c:pt>
                <c:pt idx="1032">
                  <c:v>40.18911559602661</c:v>
                </c:pt>
                <c:pt idx="1033">
                  <c:v>40.189318891847506</c:v>
                </c:pt>
                <c:pt idx="1034">
                  <c:v>40.19348280506545</c:v>
                </c:pt>
                <c:pt idx="1035">
                  <c:v>40.20128408394833</c:v>
                </c:pt>
                <c:pt idx="1036">
                  <c:v>40.209867626200854</c:v>
                </c:pt>
                <c:pt idx="1037">
                  <c:v>40.210976280905456</c:v>
                </c:pt>
                <c:pt idx="1038">
                  <c:v>40.212285873945262</c:v>
                </c:pt>
                <c:pt idx="1039">
                  <c:v>40.212688687306859</c:v>
                </c:pt>
                <c:pt idx="1040">
                  <c:v>40.220430188889694</c:v>
                </c:pt>
                <c:pt idx="1041">
                  <c:v>40.221333473124417</c:v>
                </c:pt>
                <c:pt idx="1042">
                  <c:v>40.222637639742501</c:v>
                </c:pt>
                <c:pt idx="1043">
                  <c:v>40.22524392900408</c:v>
                </c:pt>
                <c:pt idx="1044">
                  <c:v>40.228848147424209</c:v>
                </c:pt>
                <c:pt idx="1045">
                  <c:v>40.237138084912857</c:v>
                </c:pt>
                <c:pt idx="1046">
                  <c:v>40.239430431224932</c:v>
                </c:pt>
                <c:pt idx="1047">
                  <c:v>40.239629666204628</c:v>
                </c:pt>
                <c:pt idx="1048">
                  <c:v>40.241720673714013</c:v>
                </c:pt>
                <c:pt idx="1049">
                  <c:v>40.242516787386734</c:v>
                </c:pt>
                <c:pt idx="1050">
                  <c:v>40.245301187087726</c:v>
                </c:pt>
                <c:pt idx="1051">
                  <c:v>40.24778463612239</c:v>
                </c:pt>
                <c:pt idx="1052">
                  <c:v>40.252050397252361</c:v>
                </c:pt>
                <c:pt idx="1053">
                  <c:v>40.267957781244377</c:v>
                </c:pt>
                <c:pt idx="1054">
                  <c:v>40.271009094519577</c:v>
                </c:pt>
                <c:pt idx="1055">
                  <c:v>40.274842556783852</c:v>
                </c:pt>
                <c:pt idx="1056">
                  <c:v>40.281218617712071</c:v>
                </c:pt>
                <c:pt idx="1057">
                  <c:v>40.284840814016469</c:v>
                </c:pt>
                <c:pt idx="1058">
                  <c:v>40.28767616701883</c:v>
                </c:pt>
                <c:pt idx="1059">
                  <c:v>40.288946143858112</c:v>
                </c:pt>
                <c:pt idx="1060">
                  <c:v>40.294409448292221</c:v>
                </c:pt>
                <c:pt idx="1061">
                  <c:v>40.300249768674298</c:v>
                </c:pt>
                <c:pt idx="1062">
                  <c:v>40.300638638681917</c:v>
                </c:pt>
                <c:pt idx="1063">
                  <c:v>40.30500926377541</c:v>
                </c:pt>
                <c:pt idx="1064">
                  <c:v>40.307434091825741</c:v>
                </c:pt>
                <c:pt idx="1065">
                  <c:v>40.312857189682923</c:v>
                </c:pt>
                <c:pt idx="1066">
                  <c:v>40.3161440569097</c:v>
                </c:pt>
                <c:pt idx="1067">
                  <c:v>40.317592773434356</c:v>
                </c:pt>
                <c:pt idx="1068">
                  <c:v>40.322608504976145</c:v>
                </c:pt>
                <c:pt idx="1069">
                  <c:v>40.323764554803475</c:v>
                </c:pt>
                <c:pt idx="1070">
                  <c:v>40.326652344579287</c:v>
                </c:pt>
                <c:pt idx="1071">
                  <c:v>40.329728984535684</c:v>
                </c:pt>
                <c:pt idx="1072">
                  <c:v>40.332801846449911</c:v>
                </c:pt>
                <c:pt idx="1073">
                  <c:v>40.335966788495782</c:v>
                </c:pt>
                <c:pt idx="1074">
                  <c:v>40.33654180275407</c:v>
                </c:pt>
                <c:pt idx="1075">
                  <c:v>40.336925072215081</c:v>
                </c:pt>
                <c:pt idx="1076">
                  <c:v>40.341806620523712</c:v>
                </c:pt>
                <c:pt idx="1077">
                  <c:v>40.354682607557315</c:v>
                </c:pt>
                <c:pt idx="1078">
                  <c:v>40.35601411374023</c:v>
                </c:pt>
                <c:pt idx="1079">
                  <c:v>40.356109194240943</c:v>
                </c:pt>
                <c:pt idx="1080">
                  <c:v>40.356204271132</c:v>
                </c:pt>
                <c:pt idx="1081">
                  <c:v>40.35648948015011</c:v>
                </c:pt>
                <c:pt idx="1082">
                  <c:v>40.359434739713734</c:v>
                </c:pt>
                <c:pt idx="1083">
                  <c:v>40.360668818557293</c:v>
                </c:pt>
                <c:pt idx="1084">
                  <c:v>40.366640756842955</c:v>
                </c:pt>
                <c:pt idx="1085">
                  <c:v>40.367682017880227</c:v>
                </c:pt>
                <c:pt idx="1086">
                  <c:v>40.367965923068255</c:v>
                </c:pt>
                <c:pt idx="1087">
                  <c:v>40.371086758631513</c:v>
                </c:pt>
                <c:pt idx="1088">
                  <c:v>40.371370278287699</c:v>
                </c:pt>
                <c:pt idx="1089">
                  <c:v>40.373354018101743</c:v>
                </c:pt>
                <c:pt idx="1090">
                  <c:v>40.374109315588413</c:v>
                </c:pt>
                <c:pt idx="1091">
                  <c:v>40.375241835117585</c:v>
                </c:pt>
                <c:pt idx="1092">
                  <c:v>40.377788134199221</c:v>
                </c:pt>
                <c:pt idx="1093">
                  <c:v>40.388041415349974</c:v>
                </c:pt>
                <c:pt idx="1094">
                  <c:v>40.393761239912465</c:v>
                </c:pt>
                <c:pt idx="1095">
                  <c:v>40.393761239912465</c:v>
                </c:pt>
                <c:pt idx="1096">
                  <c:v>40.400308934675408</c:v>
                </c:pt>
                <c:pt idx="1097">
                  <c:v>40.402923232985714</c:v>
                </c:pt>
                <c:pt idx="1098">
                  <c:v>40.407491707931115</c:v>
                </c:pt>
                <c:pt idx="1099">
                  <c:v>40.426884767598231</c:v>
                </c:pt>
                <c:pt idx="1100">
                  <c:v>40.427254468816187</c:v>
                </c:pt>
                <c:pt idx="1101">
                  <c:v>40.428825091725777</c:v>
                </c:pt>
                <c:pt idx="1102">
                  <c:v>40.433070091360598</c:v>
                </c:pt>
                <c:pt idx="1103">
                  <c:v>40.437492015824574</c:v>
                </c:pt>
                <c:pt idx="1104">
                  <c:v>40.437952185346873</c:v>
                </c:pt>
                <c:pt idx="1105">
                  <c:v>40.44126291842894</c:v>
                </c:pt>
                <c:pt idx="1106">
                  <c:v>40.445028166146109</c:v>
                </c:pt>
                <c:pt idx="1107">
                  <c:v>40.4492458808066</c:v>
                </c:pt>
                <c:pt idx="1108">
                  <c:v>40.449795495641425</c:v>
                </c:pt>
                <c:pt idx="1109">
                  <c:v>40.453365063337259</c:v>
                </c:pt>
                <c:pt idx="1110">
                  <c:v>40.454736624310193</c:v>
                </c:pt>
                <c:pt idx="1111">
                  <c:v>40.455102247451308</c:v>
                </c:pt>
                <c:pt idx="1112">
                  <c:v>40.457386187135825</c:v>
                </c:pt>
                <c:pt idx="1113">
                  <c:v>40.457751424853733</c:v>
                </c:pt>
                <c:pt idx="1114">
                  <c:v>40.467774710498645</c:v>
                </c:pt>
                <c:pt idx="1115">
                  <c:v>40.470683083331366</c:v>
                </c:pt>
                <c:pt idx="1116">
                  <c:v>40.474948662891535</c:v>
                </c:pt>
                <c:pt idx="1117">
                  <c:v>40.476852222638229</c:v>
                </c:pt>
                <c:pt idx="1118">
                  <c:v>40.477758173206041</c:v>
                </c:pt>
                <c:pt idx="1119">
                  <c:v>40.477848750306194</c:v>
                </c:pt>
                <c:pt idx="1120">
                  <c:v>40.478029894715135</c:v>
                </c:pt>
                <c:pt idx="1121">
                  <c:v>40.478844883046406</c:v>
                </c:pt>
                <c:pt idx="1122">
                  <c:v>40.480293099067922</c:v>
                </c:pt>
                <c:pt idx="1123">
                  <c:v>40.489596070526758</c:v>
                </c:pt>
                <c:pt idx="1124">
                  <c:v>40.491398488720982</c:v>
                </c:pt>
                <c:pt idx="1125">
                  <c:v>40.494729560334761</c:v>
                </c:pt>
                <c:pt idx="1126">
                  <c:v>40.497696798109857</c:v>
                </c:pt>
                <c:pt idx="1127">
                  <c:v>40.498056225521573</c:v>
                </c:pt>
                <c:pt idx="1128">
                  <c:v>40.499044386133136</c:v>
                </c:pt>
                <c:pt idx="1129">
                  <c:v>40.500032158663679</c:v>
                </c:pt>
                <c:pt idx="1130">
                  <c:v>40.503710442626797</c:v>
                </c:pt>
                <c:pt idx="1131">
                  <c:v>40.503979374290608</c:v>
                </c:pt>
                <c:pt idx="1132">
                  <c:v>40.514623875921842</c:v>
                </c:pt>
                <c:pt idx="1133">
                  <c:v>40.514713134983161</c:v>
                </c:pt>
                <c:pt idx="1134">
                  <c:v>40.519795675076708</c:v>
                </c:pt>
                <c:pt idx="1135">
                  <c:v>40.525134651483299</c:v>
                </c:pt>
                <c:pt idx="1136">
                  <c:v>40.533210548551935</c:v>
                </c:pt>
                <c:pt idx="1137">
                  <c:v>40.535601718765399</c:v>
                </c:pt>
                <c:pt idx="1138">
                  <c:v>40.539228418252563</c:v>
                </c:pt>
                <c:pt idx="1139">
                  <c:v>40.539316809115611</c:v>
                </c:pt>
                <c:pt idx="1140">
                  <c:v>40.541702190386545</c:v>
                </c:pt>
                <c:pt idx="1141">
                  <c:v>40.553419539628166</c:v>
                </c:pt>
                <c:pt idx="1142">
                  <c:v>40.553507433869704</c:v>
                </c:pt>
                <c:pt idx="1143">
                  <c:v>40.556669585981219</c:v>
                </c:pt>
                <c:pt idx="1144">
                  <c:v>40.559915445169651</c:v>
                </c:pt>
                <c:pt idx="1145">
                  <c:v>40.564032543561446</c:v>
                </c:pt>
                <c:pt idx="1146">
                  <c:v>40.575820982936278</c:v>
                </c:pt>
                <c:pt idx="1147">
                  <c:v>40.582346372203958</c:v>
                </c:pt>
                <c:pt idx="1148">
                  <c:v>40.591453638099182</c:v>
                </c:pt>
                <c:pt idx="1149">
                  <c:v>40.596038178635816</c:v>
                </c:pt>
                <c:pt idx="1150">
                  <c:v>40.59664306148116</c:v>
                </c:pt>
                <c:pt idx="1151">
                  <c:v>40.602597729332366</c:v>
                </c:pt>
                <c:pt idx="1152">
                  <c:v>40.606559713661632</c:v>
                </c:pt>
                <c:pt idx="1153">
                  <c:v>40.609742018564759</c:v>
                </c:pt>
                <c:pt idx="1154">
                  <c:v>40.619008020990343</c:v>
                </c:pt>
                <c:pt idx="1155">
                  <c:v>40.619521802757859</c:v>
                </c:pt>
                <c:pt idx="1156">
                  <c:v>40.63258803006012</c:v>
                </c:pt>
                <c:pt idx="1157">
                  <c:v>40.637268565641158</c:v>
                </c:pt>
                <c:pt idx="1158">
                  <c:v>40.637693639001284</c:v>
                </c:pt>
                <c:pt idx="1159">
                  <c:v>40.643213091844515</c:v>
                </c:pt>
                <c:pt idx="1160">
                  <c:v>40.649312900419872</c:v>
                </c:pt>
                <c:pt idx="1161">
                  <c:v>40.655651244399124</c:v>
                </c:pt>
                <c:pt idx="1162">
                  <c:v>40.660626258126456</c:v>
                </c:pt>
                <c:pt idx="1163">
                  <c:v>40.667188397422414</c:v>
                </c:pt>
                <c:pt idx="1164">
                  <c:v>40.672308480894301</c:v>
                </c:pt>
                <c:pt idx="1165">
                  <c:v>40.675744029904301</c:v>
                </c:pt>
                <c:pt idx="1166">
                  <c:v>40.675744029904301</c:v>
                </c:pt>
                <c:pt idx="1167">
                  <c:v>40.678422193807791</c:v>
                </c:pt>
                <c:pt idx="1168">
                  <c:v>40.685021789880039</c:v>
                </c:pt>
                <c:pt idx="1169">
                  <c:v>40.687606806526418</c:v>
                </c:pt>
                <c:pt idx="1170">
                  <c:v>40.694016245307211</c:v>
                </c:pt>
                <c:pt idx="1171">
                  <c:v>40.699746002950889</c:v>
                </c:pt>
                <c:pt idx="1172">
                  <c:v>40.701735923999365</c:v>
                </c:pt>
                <c:pt idx="1173">
                  <c:v>40.703144505033912</c:v>
                </c:pt>
                <c:pt idx="1174">
                  <c:v>40.706372995603623</c:v>
                </c:pt>
                <c:pt idx="1175">
                  <c:v>40.70885364980159</c:v>
                </c:pt>
                <c:pt idx="1176">
                  <c:v>40.709679994418877</c:v>
                </c:pt>
                <c:pt idx="1177">
                  <c:v>40.712982677177905</c:v>
                </c:pt>
                <c:pt idx="1178">
                  <c:v>40.713560203785548</c:v>
                </c:pt>
                <c:pt idx="1179">
                  <c:v>40.713890159828395</c:v>
                </c:pt>
                <c:pt idx="1180">
                  <c:v>40.714055121719582</c:v>
                </c:pt>
                <c:pt idx="1181">
                  <c:v>40.717516840058323</c:v>
                </c:pt>
                <c:pt idx="1182">
                  <c:v>40.721302821444297</c:v>
                </c:pt>
                <c:pt idx="1183">
                  <c:v>40.722371747236792</c:v>
                </c:pt>
                <c:pt idx="1184">
                  <c:v>40.725411606387489</c:v>
                </c:pt>
                <c:pt idx="1185">
                  <c:v>40.731808025380261</c:v>
                </c:pt>
                <c:pt idx="1186">
                  <c:v>40.737534676433405</c:v>
                </c:pt>
                <c:pt idx="1187">
                  <c:v>40.737779815180239</c:v>
                </c:pt>
                <c:pt idx="1188">
                  <c:v>40.739331809803573</c:v>
                </c:pt>
                <c:pt idx="1189">
                  <c:v>40.739821715846105</c:v>
                </c:pt>
                <c:pt idx="1190">
                  <c:v>40.742269825634693</c:v>
                </c:pt>
                <c:pt idx="1191">
                  <c:v>40.742677613981286</c:v>
                </c:pt>
                <c:pt idx="1192">
                  <c:v>40.745693209042066</c:v>
                </c:pt>
                <c:pt idx="1193">
                  <c:v>40.746100446675051</c:v>
                </c:pt>
                <c:pt idx="1194">
                  <c:v>40.751551124190328</c:v>
                </c:pt>
                <c:pt idx="1195">
                  <c:v>40.762821985250582</c:v>
                </c:pt>
                <c:pt idx="1196">
                  <c:v>40.76896333948477</c:v>
                </c:pt>
                <c:pt idx="1197">
                  <c:v>40.769528242849837</c:v>
                </c:pt>
                <c:pt idx="1198">
                  <c:v>40.774365114631848</c:v>
                </c:pt>
                <c:pt idx="1199">
                  <c:v>40.777986721871521</c:v>
                </c:pt>
                <c:pt idx="1200">
                  <c:v>40.778227978512803</c:v>
                </c:pt>
                <c:pt idx="1201">
                  <c:v>40.790901831421948</c:v>
                </c:pt>
                <c:pt idx="1202">
                  <c:v>40.791061854683264</c:v>
                </c:pt>
                <c:pt idx="1203">
                  <c:v>40.7941003799735</c:v>
                </c:pt>
                <c:pt idx="1204">
                  <c:v>40.797294900257583</c:v>
                </c:pt>
                <c:pt idx="1205">
                  <c:v>40.79825247239976</c:v>
                </c:pt>
                <c:pt idx="1206">
                  <c:v>40.798412032621087</c:v>
                </c:pt>
                <c:pt idx="1207">
                  <c:v>40.804229123362866</c:v>
                </c:pt>
                <c:pt idx="1208">
                  <c:v>40.805024947461732</c:v>
                </c:pt>
                <c:pt idx="1209">
                  <c:v>40.809715235796176</c:v>
                </c:pt>
                <c:pt idx="1210">
                  <c:v>40.81392116685744</c:v>
                </c:pt>
                <c:pt idx="1211">
                  <c:v>40.814713957688653</c:v>
                </c:pt>
                <c:pt idx="1212">
                  <c:v>40.822549254953316</c:v>
                </c:pt>
                <c:pt idx="1213">
                  <c:v>40.82673399069774</c:v>
                </c:pt>
                <c:pt idx="1214">
                  <c:v>40.83051799689153</c:v>
                </c:pt>
                <c:pt idx="1215">
                  <c:v>40.831541862136504</c:v>
                </c:pt>
                <c:pt idx="1216">
                  <c:v>40.834610983116349</c:v>
                </c:pt>
                <c:pt idx="1217">
                  <c:v>40.834768273987237</c:v>
                </c:pt>
                <c:pt idx="1218">
                  <c:v>40.840267325831555</c:v>
                </c:pt>
                <c:pt idx="1219">
                  <c:v>40.841051933567442</c:v>
                </c:pt>
                <c:pt idx="1220">
                  <c:v>40.844187942966187</c:v>
                </c:pt>
                <c:pt idx="1221">
                  <c:v>40.845127991260505</c:v>
                </c:pt>
                <c:pt idx="1222">
                  <c:v>40.845911099171332</c:v>
                </c:pt>
                <c:pt idx="1223">
                  <c:v>40.848493643722364</c:v>
                </c:pt>
                <c:pt idx="1224">
                  <c:v>40.854041142628127</c:v>
                </c:pt>
                <c:pt idx="1225">
                  <c:v>40.856303542858512</c:v>
                </c:pt>
                <c:pt idx="1226">
                  <c:v>40.857083214011908</c:v>
                </c:pt>
                <c:pt idx="1227">
                  <c:v>40.866964282793084</c:v>
                </c:pt>
                <c:pt idx="1228">
                  <c:v>40.868206421351779</c:v>
                </c:pt>
                <c:pt idx="1229">
                  <c:v>40.871619175703742</c:v>
                </c:pt>
                <c:pt idx="1230">
                  <c:v>40.875027354273129</c:v>
                </c:pt>
                <c:pt idx="1231">
                  <c:v>40.876265559920611</c:v>
                </c:pt>
                <c:pt idx="1232">
                  <c:v>40.877116476608194</c:v>
                </c:pt>
                <c:pt idx="1233">
                  <c:v>40.87812173837257</c:v>
                </c:pt>
                <c:pt idx="1234">
                  <c:v>40.88507036334407</c:v>
                </c:pt>
                <c:pt idx="1235">
                  <c:v>40.885764182586286</c:v>
                </c:pt>
                <c:pt idx="1236">
                  <c:v>40.887844505212797</c:v>
                </c:pt>
                <c:pt idx="1237">
                  <c:v>40.892153830926624</c:v>
                </c:pt>
                <c:pt idx="1238">
                  <c:v>40.894843456323571</c:v>
                </c:pt>
                <c:pt idx="1239">
                  <c:v>40.896686128450526</c:v>
                </c:pt>
                <c:pt idx="1240">
                  <c:v>40.9012103646158</c:v>
                </c:pt>
                <c:pt idx="1241">
                  <c:v>40.901593404876252</c:v>
                </c:pt>
                <c:pt idx="1242">
                  <c:v>40.901823201352272</c:v>
                </c:pt>
                <c:pt idx="1243">
                  <c:v>40.903813901803431</c:v>
                </c:pt>
                <c:pt idx="1244">
                  <c:v>40.904349593581514</c:v>
                </c:pt>
                <c:pt idx="1245">
                  <c:v>40.910769112871876</c:v>
                </c:pt>
                <c:pt idx="1246">
                  <c:v>40.915801683848798</c:v>
                </c:pt>
                <c:pt idx="1247">
                  <c:v>40.919835798583946</c:v>
                </c:pt>
                <c:pt idx="1248">
                  <c:v>40.920900347068454</c:v>
                </c:pt>
                <c:pt idx="1249">
                  <c:v>40.926064687501437</c:v>
                </c:pt>
                <c:pt idx="1250">
                  <c:v>40.92644400521614</c:v>
                </c:pt>
                <c:pt idx="1251">
                  <c:v>40.928718725361733</c:v>
                </c:pt>
                <c:pt idx="1252">
                  <c:v>40.940740929383935</c:v>
                </c:pt>
                <c:pt idx="1253">
                  <c:v>40.942399917842998</c:v>
                </c:pt>
                <c:pt idx="1254">
                  <c:v>40.94375646867416</c:v>
                </c:pt>
                <c:pt idx="1255">
                  <c:v>40.945865223720794</c:v>
                </c:pt>
                <c:pt idx="1256">
                  <c:v>40.949701690019396</c:v>
                </c:pt>
                <c:pt idx="1257">
                  <c:v>40.949701690019396</c:v>
                </c:pt>
                <c:pt idx="1258">
                  <c:v>40.964317483364461</c:v>
                </c:pt>
                <c:pt idx="1259">
                  <c:v>40.964915318957722</c:v>
                </c:pt>
                <c:pt idx="1260">
                  <c:v>40.965961193875401</c:v>
                </c:pt>
                <c:pt idx="1261">
                  <c:v>40.972525454642849</c:v>
                </c:pt>
                <c:pt idx="1262">
                  <c:v>40.973791604267646</c:v>
                </c:pt>
                <c:pt idx="1263">
                  <c:v>40.973791604267646</c:v>
                </c:pt>
                <c:pt idx="1264">
                  <c:v>40.977734979718861</c:v>
                </c:pt>
                <c:pt idx="1265">
                  <c:v>40.990342538088598</c:v>
                </c:pt>
                <c:pt idx="1266">
                  <c:v>40.997877259173002</c:v>
                </c:pt>
                <c:pt idx="1267">
                  <c:v>40.998762235206165</c:v>
                </c:pt>
                <c:pt idx="1268">
                  <c:v>41.000236513230206</c:v>
                </c:pt>
                <c:pt idx="1269">
                  <c:v>41.000310204766961</c:v>
                </c:pt>
                <c:pt idx="1270">
                  <c:v>41.004065652872271</c:v>
                </c:pt>
                <c:pt idx="1271">
                  <c:v>41.016690476876036</c:v>
                </c:pt>
                <c:pt idx="1272">
                  <c:v>41.019471277060674</c:v>
                </c:pt>
                <c:pt idx="1273">
                  <c:v>41.019910073896007</c:v>
                </c:pt>
                <c:pt idx="1274">
                  <c:v>41.020129444022857</c:v>
                </c:pt>
                <c:pt idx="1275">
                  <c:v>41.021372185336432</c:v>
                </c:pt>
                <c:pt idx="1276">
                  <c:v>41.021372185336432</c:v>
                </c:pt>
                <c:pt idx="1277">
                  <c:v>41.021591429819338</c:v>
                </c:pt>
                <c:pt idx="1278">
                  <c:v>41.024220895535024</c:v>
                </c:pt>
                <c:pt idx="1279">
                  <c:v>41.026701794773871</c:v>
                </c:pt>
                <c:pt idx="1280">
                  <c:v>41.02750392262071</c:v>
                </c:pt>
                <c:pt idx="1281">
                  <c:v>41.02867020422579</c:v>
                </c:pt>
                <c:pt idx="1282">
                  <c:v>41.030637096856573</c:v>
                </c:pt>
                <c:pt idx="1283">
                  <c:v>41.034420921525211</c:v>
                </c:pt>
                <c:pt idx="1284">
                  <c:v>41.03507524527933</c:v>
                </c:pt>
                <c:pt idx="1285">
                  <c:v>41.035584047834057</c:v>
                </c:pt>
                <c:pt idx="1286">
                  <c:v>41.037472998589678</c:v>
                </c:pt>
                <c:pt idx="1287">
                  <c:v>41.037545622638234</c:v>
                </c:pt>
                <c:pt idx="1288">
                  <c:v>41.038489547325938</c:v>
                </c:pt>
                <c:pt idx="1289">
                  <c:v>41.041681782380707</c:v>
                </c:pt>
                <c:pt idx="1290">
                  <c:v>41.041681782380707</c:v>
                </c:pt>
                <c:pt idx="1291">
                  <c:v>41.041681782380707</c:v>
                </c:pt>
                <c:pt idx="1292">
                  <c:v>41.044725197322855</c:v>
                </c:pt>
                <c:pt idx="1293">
                  <c:v>41.048198950056332</c:v>
                </c:pt>
                <c:pt idx="1294">
                  <c:v>41.052606703712115</c:v>
                </c:pt>
                <c:pt idx="1295">
                  <c:v>41.056358136162238</c:v>
                </c:pt>
                <c:pt idx="1296">
                  <c:v>41.056358136162238</c:v>
                </c:pt>
                <c:pt idx="1297">
                  <c:v>41.063556980678513</c:v>
                </c:pt>
                <c:pt idx="1298">
                  <c:v>41.067005233788002</c:v>
                </c:pt>
                <c:pt idx="1299">
                  <c:v>41.067866570376317</c:v>
                </c:pt>
                <c:pt idx="1300">
                  <c:v>41.079394844198262</c:v>
                </c:pt>
                <c:pt idx="1301">
                  <c:v>41.084961325951106</c:v>
                </c:pt>
                <c:pt idx="1302">
                  <c:v>41.085103896970026</c:v>
                </c:pt>
                <c:pt idx="1303">
                  <c:v>41.085887895463998</c:v>
                </c:pt>
                <c:pt idx="1304">
                  <c:v>41.087027827836906</c:v>
                </c:pt>
                <c:pt idx="1305">
                  <c:v>41.089875436802693</c:v>
                </c:pt>
                <c:pt idx="1306">
                  <c:v>41.092009063862676</c:v>
                </c:pt>
                <c:pt idx="1307">
                  <c:v>41.095490163266916</c:v>
                </c:pt>
                <c:pt idx="1308">
                  <c:v>41.107106834518973</c:v>
                </c:pt>
                <c:pt idx="1309">
                  <c:v>41.109720389428055</c:v>
                </c:pt>
                <c:pt idx="1310">
                  <c:v>41.110638031832664</c:v>
                </c:pt>
                <c:pt idx="1311">
                  <c:v>41.114728122552904</c:v>
                </c:pt>
                <c:pt idx="1312">
                  <c:v>41.134172148728709</c:v>
                </c:pt>
                <c:pt idx="1313">
                  <c:v>41.134312002943531</c:v>
                </c:pt>
                <c:pt idx="1314">
                  <c:v>41.137037633734437</c:v>
                </c:pt>
                <c:pt idx="1315">
                  <c:v>41.141085775350106</c:v>
                </c:pt>
                <c:pt idx="1316">
                  <c:v>41.145057893666973</c:v>
                </c:pt>
                <c:pt idx="1317">
                  <c:v>41.151594971817289</c:v>
                </c:pt>
                <c:pt idx="1318">
                  <c:v>41.153053104746249</c:v>
                </c:pt>
                <c:pt idx="1319">
                  <c:v>41.164411956248124</c:v>
                </c:pt>
                <c:pt idx="1320">
                  <c:v>41.166415302045877</c:v>
                </c:pt>
                <c:pt idx="1321">
                  <c:v>41.16655340608223</c:v>
                </c:pt>
                <c:pt idx="1322">
                  <c:v>41.16793403704542</c:v>
                </c:pt>
                <c:pt idx="1323">
                  <c:v>41.168417082120904</c:v>
                </c:pt>
                <c:pt idx="1324">
                  <c:v>41.169106988530288</c:v>
                </c:pt>
                <c:pt idx="1325">
                  <c:v>41.169106988530288</c:v>
                </c:pt>
                <c:pt idx="1326">
                  <c:v>41.169106988530288</c:v>
                </c:pt>
                <c:pt idx="1327">
                  <c:v>41.170417298994671</c:v>
                </c:pt>
                <c:pt idx="1328">
                  <c:v>41.173655716522688</c:v>
                </c:pt>
                <c:pt idx="1329">
                  <c:v>41.176683720802259</c:v>
                </c:pt>
                <c:pt idx="1330">
                  <c:v>41.179433349761354</c:v>
                </c:pt>
                <c:pt idx="1331">
                  <c:v>41.182866241476077</c:v>
                </c:pt>
                <c:pt idx="1332">
                  <c:v>41.182866241476077</c:v>
                </c:pt>
                <c:pt idx="1333">
                  <c:v>41.198121190764823</c:v>
                </c:pt>
                <c:pt idx="1334">
                  <c:v>41.20812772000437</c:v>
                </c:pt>
                <c:pt idx="1335">
                  <c:v>41.225393890568355</c:v>
                </c:pt>
                <c:pt idx="1336">
                  <c:v>41.227147850022234</c:v>
                </c:pt>
                <c:pt idx="1337">
                  <c:v>41.229978638045978</c:v>
                </c:pt>
                <c:pt idx="1338">
                  <c:v>41.23051748175584</c:v>
                </c:pt>
                <c:pt idx="1339">
                  <c:v>41.234487962492054</c:v>
                </c:pt>
                <c:pt idx="1340">
                  <c:v>41.234487962492054</c:v>
                </c:pt>
                <c:pt idx="1341">
                  <c:v>41.236974793432395</c:v>
                </c:pt>
                <c:pt idx="1342">
                  <c:v>41.241740080301973</c:v>
                </c:pt>
                <c:pt idx="1343">
                  <c:v>41.242879752468269</c:v>
                </c:pt>
                <c:pt idx="1344">
                  <c:v>41.246697316568479</c:v>
                </c:pt>
                <c:pt idx="1345">
                  <c:v>41.25044238341146</c:v>
                </c:pt>
                <c:pt idx="1346">
                  <c:v>41.259315076366576</c:v>
                </c:pt>
                <c:pt idx="1347">
                  <c:v>41.262310184691891</c:v>
                </c:pt>
                <c:pt idx="1348">
                  <c:v>41.273858504903018</c:v>
                </c:pt>
                <c:pt idx="1349">
                  <c:v>41.282056761891241</c:v>
                </c:pt>
                <c:pt idx="1350">
                  <c:v>41.284234154102649</c:v>
                </c:pt>
                <c:pt idx="1351">
                  <c:v>41.287990762059778</c:v>
                </c:pt>
                <c:pt idx="1352">
                  <c:v>41.29305677016157</c:v>
                </c:pt>
                <c:pt idx="1353">
                  <c:v>41.293648249399602</c:v>
                </c:pt>
                <c:pt idx="1354">
                  <c:v>41.296275399667145</c:v>
                </c:pt>
                <c:pt idx="1355">
                  <c:v>41.297456741386483</c:v>
                </c:pt>
                <c:pt idx="1356">
                  <c:v>41.304337096811295</c:v>
                </c:pt>
                <c:pt idx="1357">
                  <c:v>41.305972564778202</c:v>
                </c:pt>
                <c:pt idx="1358">
                  <c:v>41.308325811553345</c:v>
                </c:pt>
                <c:pt idx="1359">
                  <c:v>41.310219916686648</c:v>
                </c:pt>
                <c:pt idx="1360">
                  <c:v>41.310285205764274</c:v>
                </c:pt>
                <c:pt idx="1361">
                  <c:v>41.310546345489605</c:v>
                </c:pt>
                <c:pt idx="1362">
                  <c:v>41.310872732836174</c:v>
                </c:pt>
                <c:pt idx="1363">
                  <c:v>41.310872732836174</c:v>
                </c:pt>
                <c:pt idx="1364">
                  <c:v>41.313025850375851</c:v>
                </c:pt>
                <c:pt idx="1365">
                  <c:v>41.315828724031178</c:v>
                </c:pt>
                <c:pt idx="1366">
                  <c:v>41.316805752008975</c:v>
                </c:pt>
                <c:pt idx="1367">
                  <c:v>41.316805752008975</c:v>
                </c:pt>
                <c:pt idx="1368">
                  <c:v>41.32979743111084</c:v>
                </c:pt>
                <c:pt idx="1369">
                  <c:v>41.335169761451354</c:v>
                </c:pt>
                <c:pt idx="1370">
                  <c:v>41.350641360964097</c:v>
                </c:pt>
                <c:pt idx="1371">
                  <c:v>41.358919051552334</c:v>
                </c:pt>
                <c:pt idx="1372">
                  <c:v>41.361928346932679</c:v>
                </c:pt>
                <c:pt idx="1373">
                  <c:v>41.370807637344875</c:v>
                </c:pt>
                <c:pt idx="1374">
                  <c:v>41.371190227122142</c:v>
                </c:pt>
                <c:pt idx="1375">
                  <c:v>41.375267649655726</c:v>
                </c:pt>
                <c:pt idx="1376">
                  <c:v>41.377240331325439</c:v>
                </c:pt>
                <c:pt idx="1377">
                  <c:v>41.379592844847949</c:v>
                </c:pt>
                <c:pt idx="1378">
                  <c:v>41.381117650695245</c:v>
                </c:pt>
                <c:pt idx="1379">
                  <c:v>41.383149321102337</c:v>
                </c:pt>
                <c:pt idx="1380">
                  <c:v>41.387144492309567</c:v>
                </c:pt>
                <c:pt idx="1381">
                  <c:v>41.389867799411761</c:v>
                </c:pt>
                <c:pt idx="1382">
                  <c:v>41.396884445010699</c:v>
                </c:pt>
                <c:pt idx="1383">
                  <c:v>41.409353348941899</c:v>
                </c:pt>
                <c:pt idx="1384">
                  <c:v>41.413872570370678</c:v>
                </c:pt>
                <c:pt idx="1385">
                  <c:v>41.418383876942997</c:v>
                </c:pt>
                <c:pt idx="1386">
                  <c:v>41.420699117777552</c:v>
                </c:pt>
                <c:pt idx="1387">
                  <c:v>41.427819509563619</c:v>
                </c:pt>
                <c:pt idx="1388">
                  <c:v>41.431185471028925</c:v>
                </c:pt>
                <c:pt idx="1389">
                  <c:v>41.450176654872834</c:v>
                </c:pt>
                <c:pt idx="1390">
                  <c:v>41.465896459090175</c:v>
                </c:pt>
                <c:pt idx="1391">
                  <c:v>41.477914329401301</c:v>
                </c:pt>
                <c:pt idx="1392">
                  <c:v>41.492432579233338</c:v>
                </c:pt>
                <c:pt idx="1393">
                  <c:v>41.498872487249095</c:v>
                </c:pt>
                <c:pt idx="1394">
                  <c:v>41.5092276387129</c:v>
                </c:pt>
                <c:pt idx="1395">
                  <c:v>41.513575303412765</c:v>
                </c:pt>
                <c:pt idx="1396">
                  <c:v>41.518096347309822</c:v>
                </c:pt>
                <c:pt idx="1397">
                  <c:v>41.523811659808693</c:v>
                </c:pt>
                <c:pt idx="1398">
                  <c:v>41.525013272954013</c:v>
                </c:pt>
                <c:pt idx="1399">
                  <c:v>41.529034607136055</c:v>
                </c:pt>
                <c:pt idx="1400">
                  <c:v>41.534785624957941</c:v>
                </c:pt>
                <c:pt idx="1401">
                  <c:v>41.549642910943547</c:v>
                </c:pt>
                <c:pt idx="1402">
                  <c:v>41.551129896129723</c:v>
                </c:pt>
                <c:pt idx="1403">
                  <c:v>41.552021676547</c:v>
                </c:pt>
                <c:pt idx="1404">
                  <c:v>41.552853727269301</c:v>
                </c:pt>
                <c:pt idx="1405">
                  <c:v>41.556119905953942</c:v>
                </c:pt>
                <c:pt idx="1406">
                  <c:v>41.563172628269243</c:v>
                </c:pt>
                <c:pt idx="1407">
                  <c:v>41.564178590281507</c:v>
                </c:pt>
                <c:pt idx="1408">
                  <c:v>41.565420708762012</c:v>
                </c:pt>
                <c:pt idx="1409">
                  <c:v>41.57162236065389</c:v>
                </c:pt>
                <c:pt idx="1410">
                  <c:v>41.594586124187245</c:v>
                </c:pt>
                <c:pt idx="1411">
                  <c:v>41.606253909163499</c:v>
                </c:pt>
                <c:pt idx="1412">
                  <c:v>41.610848218140283</c:v>
                </c:pt>
                <c:pt idx="1413">
                  <c:v>41.611022524812753</c:v>
                </c:pt>
                <c:pt idx="1414">
                  <c:v>41.61224234268461</c:v>
                </c:pt>
                <c:pt idx="1415">
                  <c:v>41.612532690730312</c:v>
                </c:pt>
                <c:pt idx="1416">
                  <c:v>41.614274094823251</c:v>
                </c:pt>
                <c:pt idx="1417">
                  <c:v>41.616652119146892</c:v>
                </c:pt>
                <c:pt idx="1418">
                  <c:v>41.619665008443221</c:v>
                </c:pt>
                <c:pt idx="1419">
                  <c:v>41.620012423791025</c:v>
                </c:pt>
                <c:pt idx="1420">
                  <c:v>41.625853589361533</c:v>
                </c:pt>
                <c:pt idx="1421">
                  <c:v>41.628855786592581</c:v>
                </c:pt>
                <c:pt idx="1422">
                  <c:v>41.628971186168307</c:v>
                </c:pt>
                <c:pt idx="1423">
                  <c:v>41.634677041109384</c:v>
                </c:pt>
                <c:pt idx="1424">
                  <c:v>41.635367805589617</c:v>
                </c:pt>
                <c:pt idx="1425">
                  <c:v>41.637611517376982</c:v>
                </c:pt>
                <c:pt idx="1426">
                  <c:v>41.641059587019143</c:v>
                </c:pt>
                <c:pt idx="1427">
                  <c:v>41.647311849357472</c:v>
                </c:pt>
                <c:pt idx="1428">
                  <c:v>41.649259009609352</c:v>
                </c:pt>
                <c:pt idx="1429">
                  <c:v>41.654863229914483</c:v>
                </c:pt>
                <c:pt idx="1430">
                  <c:v>41.655034596403716</c:v>
                </c:pt>
                <c:pt idx="1431">
                  <c:v>41.660170322520806</c:v>
                </c:pt>
                <c:pt idx="1432">
                  <c:v>41.663930056254571</c:v>
                </c:pt>
                <c:pt idx="1433">
                  <c:v>41.665978520903451</c:v>
                </c:pt>
                <c:pt idx="1434">
                  <c:v>41.666433515230239</c:v>
                </c:pt>
                <c:pt idx="1435">
                  <c:v>41.670581648647179</c:v>
                </c:pt>
                <c:pt idx="1436">
                  <c:v>41.673078687011113</c:v>
                </c:pt>
                <c:pt idx="1437">
                  <c:v>41.699827011148571</c:v>
                </c:pt>
                <c:pt idx="1438">
                  <c:v>41.702744682049314</c:v>
                </c:pt>
                <c:pt idx="1439">
                  <c:v>41.710415926445968</c:v>
                </c:pt>
                <c:pt idx="1440">
                  <c:v>41.714717551934172</c:v>
                </c:pt>
                <c:pt idx="1441">
                  <c:v>41.716001069092229</c:v>
                </c:pt>
                <c:pt idx="1442">
                  <c:v>41.721963869568029</c:v>
                </c:pt>
                <c:pt idx="1443">
                  <c:v>41.722019532010776</c:v>
                </c:pt>
                <c:pt idx="1444">
                  <c:v>41.724467496613372</c:v>
                </c:pt>
                <c:pt idx="1445">
                  <c:v>41.7288013954592</c:v>
                </c:pt>
                <c:pt idx="1446">
                  <c:v>41.731797547177834</c:v>
                </c:pt>
                <c:pt idx="1447">
                  <c:v>41.736340646431657</c:v>
                </c:pt>
                <c:pt idx="1448">
                  <c:v>41.741649298568831</c:v>
                </c:pt>
                <c:pt idx="1449">
                  <c:v>41.742643461661331</c:v>
                </c:pt>
                <c:pt idx="1450">
                  <c:v>41.748049449147913</c:v>
                </c:pt>
                <c:pt idx="1451">
                  <c:v>41.74970209220227</c:v>
                </c:pt>
                <c:pt idx="1452">
                  <c:v>41.770162469860928</c:v>
                </c:pt>
                <c:pt idx="1453">
                  <c:v>41.776819722362674</c:v>
                </c:pt>
                <c:pt idx="1454">
                  <c:v>41.77709219642648</c:v>
                </c:pt>
                <c:pt idx="1455">
                  <c:v>41.786719384665808</c:v>
                </c:pt>
                <c:pt idx="1456">
                  <c:v>41.788781588341109</c:v>
                </c:pt>
                <c:pt idx="1457">
                  <c:v>41.791817640667446</c:v>
                </c:pt>
                <c:pt idx="1458">
                  <c:v>41.791817640667446</c:v>
                </c:pt>
                <c:pt idx="1459">
                  <c:v>41.791871823612439</c:v>
                </c:pt>
                <c:pt idx="1460">
                  <c:v>41.794850144373491</c:v>
                </c:pt>
                <c:pt idx="1461">
                  <c:v>41.800796549325028</c:v>
                </c:pt>
                <c:pt idx="1462">
                  <c:v>41.801768301325524</c:v>
                </c:pt>
                <c:pt idx="1463">
                  <c:v>41.807806595490518</c:v>
                </c:pt>
                <c:pt idx="1464">
                  <c:v>41.808829556502076</c:v>
                </c:pt>
                <c:pt idx="1465">
                  <c:v>41.830699570723652</c:v>
                </c:pt>
                <c:pt idx="1466">
                  <c:v>41.840236659261144</c:v>
                </c:pt>
                <c:pt idx="1467">
                  <c:v>41.842363071899968</c:v>
                </c:pt>
                <c:pt idx="1468">
                  <c:v>41.845549429371403</c:v>
                </c:pt>
                <c:pt idx="1469">
                  <c:v>41.870847962395615</c:v>
                </c:pt>
                <c:pt idx="1470">
                  <c:v>41.871426046339913</c:v>
                </c:pt>
                <c:pt idx="1471">
                  <c:v>41.881286191799646</c:v>
                </c:pt>
                <c:pt idx="1472">
                  <c:v>41.883640792757973</c:v>
                </c:pt>
                <c:pt idx="1473">
                  <c:v>41.891734791442815</c:v>
                </c:pt>
                <c:pt idx="1474">
                  <c:v>41.892933691161069</c:v>
                </c:pt>
                <c:pt idx="1475">
                  <c:v>41.898035856261998</c:v>
                </c:pt>
                <c:pt idx="1476">
                  <c:v>41.900167467049144</c:v>
                </c:pt>
                <c:pt idx="1477">
                  <c:v>41.918860959962203</c:v>
                </c:pt>
                <c:pt idx="1478">
                  <c:v>41.930238913043482</c:v>
                </c:pt>
                <c:pt idx="1479">
                  <c:v>41.938189321980985</c:v>
                </c:pt>
                <c:pt idx="1480">
                  <c:v>41.938445382497044</c:v>
                </c:pt>
                <c:pt idx="1481">
                  <c:v>41.94059529594432</c:v>
                </c:pt>
                <c:pt idx="1482">
                  <c:v>41.944481103102021</c:v>
                </c:pt>
                <c:pt idx="1483">
                  <c:v>41.944532193461129</c:v>
                </c:pt>
                <c:pt idx="1484">
                  <c:v>41.949585177216804</c:v>
                </c:pt>
                <c:pt idx="1485">
                  <c:v>41.986242915807239</c:v>
                </c:pt>
                <c:pt idx="1486">
                  <c:v>42.004080323810207</c:v>
                </c:pt>
                <c:pt idx="1487">
                  <c:v>42.016782388842273</c:v>
                </c:pt>
                <c:pt idx="1488">
                  <c:v>42.020109537314987</c:v>
                </c:pt>
                <c:pt idx="1489">
                  <c:v>42.020754611135111</c:v>
                </c:pt>
                <c:pt idx="1490">
                  <c:v>42.028680918980157</c:v>
                </c:pt>
                <c:pt idx="1491">
                  <c:v>42.044854800847986</c:v>
                </c:pt>
                <c:pt idx="1492">
                  <c:v>42.046378246553907</c:v>
                </c:pt>
                <c:pt idx="1493">
                  <c:v>42.055402336405166</c:v>
                </c:pt>
                <c:pt idx="1494">
                  <c:v>42.055549209548261</c:v>
                </c:pt>
                <c:pt idx="1495">
                  <c:v>42.056577089699871</c:v>
                </c:pt>
                <c:pt idx="1496">
                  <c:v>42.057066413894262</c:v>
                </c:pt>
                <c:pt idx="1497">
                  <c:v>42.070584281508204</c:v>
                </c:pt>
                <c:pt idx="1498">
                  <c:v>42.071654901662015</c:v>
                </c:pt>
                <c:pt idx="1499">
                  <c:v>42.077001412168329</c:v>
                </c:pt>
                <c:pt idx="1500">
                  <c:v>42.07768109066749</c:v>
                </c:pt>
                <c:pt idx="1501">
                  <c:v>42.081852372776211</c:v>
                </c:pt>
                <c:pt idx="1502">
                  <c:v>42.091092681294484</c:v>
                </c:pt>
                <c:pt idx="1503">
                  <c:v>42.09490502940956</c:v>
                </c:pt>
                <c:pt idx="1504">
                  <c:v>42.098471037278976</c:v>
                </c:pt>
                <c:pt idx="1505">
                  <c:v>42.108948028988891</c:v>
                </c:pt>
                <c:pt idx="1506">
                  <c:v>42.111345082088178</c:v>
                </c:pt>
                <c:pt idx="1507">
                  <c:v>42.112878039842528</c:v>
                </c:pt>
                <c:pt idx="1508">
                  <c:v>42.125157016925698</c:v>
                </c:pt>
                <c:pt idx="1509">
                  <c:v>42.132629818941453</c:v>
                </c:pt>
                <c:pt idx="1510">
                  <c:v>42.132724875819626</c:v>
                </c:pt>
                <c:pt idx="1511">
                  <c:v>42.135385062105257</c:v>
                </c:pt>
                <c:pt idx="1512">
                  <c:v>42.136666682640154</c:v>
                </c:pt>
                <c:pt idx="1513">
                  <c:v>42.151006269939685</c:v>
                </c:pt>
                <c:pt idx="1514">
                  <c:v>42.157087387951862</c:v>
                </c:pt>
                <c:pt idx="1515">
                  <c:v>42.167425681702227</c:v>
                </c:pt>
                <c:pt idx="1516">
                  <c:v>42.178610574998729</c:v>
                </c:pt>
                <c:pt idx="1517">
                  <c:v>42.18225051746456</c:v>
                </c:pt>
                <c:pt idx="1518">
                  <c:v>42.189794205693559</c:v>
                </c:pt>
                <c:pt idx="1519">
                  <c:v>42.190352130469805</c:v>
                </c:pt>
                <c:pt idx="1520">
                  <c:v>42.190956414340249</c:v>
                </c:pt>
                <c:pt idx="1521">
                  <c:v>42.19564647252168</c:v>
                </c:pt>
                <c:pt idx="1522">
                  <c:v>42.19777974696197</c:v>
                </c:pt>
                <c:pt idx="1523">
                  <c:v>42.202457564334566</c:v>
                </c:pt>
                <c:pt idx="1524">
                  <c:v>42.205371168675129</c:v>
                </c:pt>
                <c:pt idx="1525">
                  <c:v>42.209943125562901</c:v>
                </c:pt>
                <c:pt idx="1526">
                  <c:v>42.211695892423371</c:v>
                </c:pt>
                <c:pt idx="1527">
                  <c:v>42.228701038750103</c:v>
                </c:pt>
                <c:pt idx="1528">
                  <c:v>42.235792010042019</c:v>
                </c:pt>
                <c:pt idx="1529">
                  <c:v>42.238303536707427</c:v>
                </c:pt>
                <c:pt idx="1530">
                  <c:v>42.256179542444173</c:v>
                </c:pt>
                <c:pt idx="1531">
                  <c:v>42.269247321275998</c:v>
                </c:pt>
                <c:pt idx="1532">
                  <c:v>42.27136635992909</c:v>
                </c:pt>
                <c:pt idx="1533">
                  <c:v>42.277668216215417</c:v>
                </c:pt>
                <c:pt idx="1534">
                  <c:v>42.278207668144525</c:v>
                </c:pt>
                <c:pt idx="1535">
                  <c:v>42.278791948637085</c:v>
                </c:pt>
                <c:pt idx="1536">
                  <c:v>42.288704762431692</c:v>
                </c:pt>
                <c:pt idx="1537">
                  <c:v>42.293535377077419</c:v>
                </c:pt>
                <c:pt idx="1538">
                  <c:v>42.29393752516782</c:v>
                </c:pt>
                <c:pt idx="1539">
                  <c:v>42.311659759326062</c:v>
                </c:pt>
                <c:pt idx="1540">
                  <c:v>42.316093739323179</c:v>
                </c:pt>
                <c:pt idx="1541">
                  <c:v>42.316093739323179</c:v>
                </c:pt>
                <c:pt idx="1542">
                  <c:v>42.329306610071171</c:v>
                </c:pt>
                <c:pt idx="1543">
                  <c:v>42.333182650057367</c:v>
                </c:pt>
                <c:pt idx="1544">
                  <c:v>42.333798762772943</c:v>
                </c:pt>
                <c:pt idx="1545">
                  <c:v>42.340566427965364</c:v>
                </c:pt>
                <c:pt idx="1546">
                  <c:v>42.340566427965364</c:v>
                </c:pt>
                <c:pt idx="1547">
                  <c:v>42.340566427965364</c:v>
                </c:pt>
                <c:pt idx="1548">
                  <c:v>42.342496830200048</c:v>
                </c:pt>
                <c:pt idx="1549">
                  <c:v>42.359893684890991</c:v>
                </c:pt>
                <c:pt idx="1550">
                  <c:v>42.388619087136121</c:v>
                </c:pt>
                <c:pt idx="1551">
                  <c:v>42.390126770457812</c:v>
                </c:pt>
                <c:pt idx="1552">
                  <c:v>42.391934842875358</c:v>
                </c:pt>
                <c:pt idx="1553">
                  <c:v>42.394042680650294</c:v>
                </c:pt>
                <c:pt idx="1554">
                  <c:v>42.397007980365331</c:v>
                </c:pt>
                <c:pt idx="1555">
                  <c:v>42.400999371915049</c:v>
                </c:pt>
                <c:pt idx="1556">
                  <c:v>42.401042256991047</c:v>
                </c:pt>
                <c:pt idx="1557">
                  <c:v>42.403228463160602</c:v>
                </c:pt>
                <c:pt idx="1558">
                  <c:v>42.403614074459497</c:v>
                </c:pt>
                <c:pt idx="1559">
                  <c:v>42.406868080603203</c:v>
                </c:pt>
                <c:pt idx="1560">
                  <c:v>42.411143503729626</c:v>
                </c:pt>
                <c:pt idx="1561">
                  <c:v>42.411698795329315</c:v>
                </c:pt>
                <c:pt idx="1562">
                  <c:v>42.421120744960682</c:v>
                </c:pt>
                <c:pt idx="1563">
                  <c:v>42.42235459210842</c:v>
                </c:pt>
                <c:pt idx="1564">
                  <c:v>42.424565550060407</c:v>
                </c:pt>
                <c:pt idx="1565">
                  <c:v>42.424565550060407</c:v>
                </c:pt>
                <c:pt idx="1566">
                  <c:v>42.424905531488363</c:v>
                </c:pt>
                <c:pt idx="1567">
                  <c:v>42.43305184630136</c:v>
                </c:pt>
                <c:pt idx="1568">
                  <c:v>42.439314013789371</c:v>
                </c:pt>
                <c:pt idx="1569">
                  <c:v>42.445603374227623</c:v>
                </c:pt>
                <c:pt idx="1570">
                  <c:v>42.451919696329753</c:v>
                </c:pt>
                <c:pt idx="1571">
                  <c:v>42.45822079279867</c:v>
                </c:pt>
                <c:pt idx="1572">
                  <c:v>42.495215368320203</c:v>
                </c:pt>
                <c:pt idx="1573">
                  <c:v>42.498853149655275</c:v>
                </c:pt>
                <c:pt idx="1574">
                  <c:v>42.50598997557357</c:v>
                </c:pt>
                <c:pt idx="1575">
                  <c:v>42.51823797560094</c:v>
                </c:pt>
                <c:pt idx="1576">
                  <c:v>42.526466931723554</c:v>
                </c:pt>
                <c:pt idx="1577">
                  <c:v>42.528469075951449</c:v>
                </c:pt>
                <c:pt idx="1578">
                  <c:v>42.528550763572689</c:v>
                </c:pt>
                <c:pt idx="1579">
                  <c:v>42.532754230230388</c:v>
                </c:pt>
                <c:pt idx="1580">
                  <c:v>42.53642163917182</c:v>
                </c:pt>
                <c:pt idx="1581">
                  <c:v>42.538700989571346</c:v>
                </c:pt>
                <c:pt idx="1582">
                  <c:v>42.540734446447118</c:v>
                </c:pt>
                <c:pt idx="1583">
                  <c:v>42.556945431934423</c:v>
                </c:pt>
                <c:pt idx="1584">
                  <c:v>42.568957636158707</c:v>
                </c:pt>
                <c:pt idx="1585">
                  <c:v>42.571610611311868</c:v>
                </c:pt>
                <c:pt idx="1586">
                  <c:v>42.573297468230976</c:v>
                </c:pt>
                <c:pt idx="1587">
                  <c:v>42.576788214910664</c:v>
                </c:pt>
                <c:pt idx="1588">
                  <c:v>42.581315229214724</c:v>
                </c:pt>
                <c:pt idx="1589">
                  <c:v>42.594968910687385</c:v>
                </c:pt>
                <c:pt idx="1590">
                  <c:v>42.60292061833168</c:v>
                </c:pt>
                <c:pt idx="1591">
                  <c:v>42.616857183104585</c:v>
                </c:pt>
                <c:pt idx="1592">
                  <c:v>42.621039484886658</c:v>
                </c:pt>
                <c:pt idx="1593">
                  <c:v>42.62269477554814</c:v>
                </c:pt>
                <c:pt idx="1594">
                  <c:v>42.629541272194864</c:v>
                </c:pt>
                <c:pt idx="1595">
                  <c:v>42.644353239184937</c:v>
                </c:pt>
                <c:pt idx="1596">
                  <c:v>42.645017419295087</c:v>
                </c:pt>
                <c:pt idx="1597">
                  <c:v>42.646189090663604</c:v>
                </c:pt>
                <c:pt idx="1598">
                  <c:v>42.648101692800765</c:v>
                </c:pt>
                <c:pt idx="1599">
                  <c:v>42.650480735157082</c:v>
                </c:pt>
                <c:pt idx="1600">
                  <c:v>42.660247207884325</c:v>
                </c:pt>
                <c:pt idx="1601">
                  <c:v>42.665136189041675</c:v>
                </c:pt>
                <c:pt idx="1602">
                  <c:v>42.667461068182909</c:v>
                </c:pt>
                <c:pt idx="1603">
                  <c:v>42.667461068182909</c:v>
                </c:pt>
                <c:pt idx="1604">
                  <c:v>42.682869187493274</c:v>
                </c:pt>
                <c:pt idx="1605">
                  <c:v>42.686024559038003</c:v>
                </c:pt>
                <c:pt idx="1606">
                  <c:v>42.68671669252366</c:v>
                </c:pt>
                <c:pt idx="1607">
                  <c:v>42.690251407080339</c:v>
                </c:pt>
                <c:pt idx="1608">
                  <c:v>42.737847841349648</c:v>
                </c:pt>
                <c:pt idx="1609">
                  <c:v>42.747519552785477</c:v>
                </c:pt>
                <c:pt idx="1610">
                  <c:v>42.770035718208902</c:v>
                </c:pt>
                <c:pt idx="1611">
                  <c:v>42.79601285287039</c:v>
                </c:pt>
                <c:pt idx="1612">
                  <c:v>42.81134427455175</c:v>
                </c:pt>
                <c:pt idx="1613">
                  <c:v>42.818007630507616</c:v>
                </c:pt>
                <c:pt idx="1614">
                  <c:v>42.823377211995066</c:v>
                </c:pt>
                <c:pt idx="1615">
                  <c:v>42.836226690933557</c:v>
                </c:pt>
                <c:pt idx="1616">
                  <c:v>42.838513319843379</c:v>
                </c:pt>
                <c:pt idx="1617">
                  <c:v>42.838549599434472</c:v>
                </c:pt>
                <c:pt idx="1618">
                  <c:v>42.843478943644378</c:v>
                </c:pt>
                <c:pt idx="1619">
                  <c:v>42.852371735706562</c:v>
                </c:pt>
                <c:pt idx="1620">
                  <c:v>42.866767344095365</c:v>
                </c:pt>
                <c:pt idx="1621">
                  <c:v>42.870353905132887</c:v>
                </c:pt>
                <c:pt idx="1622">
                  <c:v>42.87393555674106</c:v>
                </c:pt>
                <c:pt idx="1623">
                  <c:v>42.87393555674106</c:v>
                </c:pt>
                <c:pt idx="1624">
                  <c:v>42.874436596957125</c:v>
                </c:pt>
                <c:pt idx="1625">
                  <c:v>42.876582826121073</c:v>
                </c:pt>
                <c:pt idx="1626">
                  <c:v>42.879370294739047</c:v>
                </c:pt>
                <c:pt idx="1627">
                  <c:v>42.881048490604798</c:v>
                </c:pt>
                <c:pt idx="1628">
                  <c:v>42.883724235486959</c:v>
                </c:pt>
                <c:pt idx="1629">
                  <c:v>42.883724235486959</c:v>
                </c:pt>
                <c:pt idx="1630">
                  <c:v>42.932440752632417</c:v>
                </c:pt>
                <c:pt idx="1631">
                  <c:v>42.943024484723743</c:v>
                </c:pt>
                <c:pt idx="1632">
                  <c:v>42.946299203938736</c:v>
                </c:pt>
                <c:pt idx="1633">
                  <c:v>42.946334019351269</c:v>
                </c:pt>
                <c:pt idx="1634">
                  <c:v>42.947935027688708</c:v>
                </c:pt>
                <c:pt idx="1635">
                  <c:v>42.949987061714729</c:v>
                </c:pt>
                <c:pt idx="1636">
                  <c:v>42.97076429609622</c:v>
                </c:pt>
                <c:pt idx="1637">
                  <c:v>42.974211181474701</c:v>
                </c:pt>
                <c:pt idx="1638">
                  <c:v>42.977378309749326</c:v>
                </c:pt>
                <c:pt idx="1639">
                  <c:v>42.982465223030388</c:v>
                </c:pt>
                <c:pt idx="1640">
                  <c:v>42.987507992103112</c:v>
                </c:pt>
                <c:pt idx="1641">
                  <c:v>42.994592591584421</c:v>
                </c:pt>
                <c:pt idx="1642">
                  <c:v>42.995515256781857</c:v>
                </c:pt>
                <c:pt idx="1643">
                  <c:v>42.998929703203572</c:v>
                </c:pt>
                <c:pt idx="1644">
                  <c:v>43.001419437710524</c:v>
                </c:pt>
                <c:pt idx="1645">
                  <c:v>43.00237377591516</c:v>
                </c:pt>
                <c:pt idx="1646">
                  <c:v>43.005064497435839</c:v>
                </c:pt>
                <c:pt idx="1647">
                  <c:v>43.022740649968945</c:v>
                </c:pt>
                <c:pt idx="1648">
                  <c:v>43.025444289904371</c:v>
                </c:pt>
                <c:pt idx="1649">
                  <c:v>43.035457176172372</c:v>
                </c:pt>
                <c:pt idx="1650">
                  <c:v>43.036600990976524</c:v>
                </c:pt>
                <c:pt idx="1651">
                  <c:v>43.04680586950694</c:v>
                </c:pt>
                <c:pt idx="1652">
                  <c:v>43.047442354210503</c:v>
                </c:pt>
                <c:pt idx="1653">
                  <c:v>43.052261208931313</c:v>
                </c:pt>
                <c:pt idx="1654">
                  <c:v>43.079699360965328</c:v>
                </c:pt>
                <c:pt idx="1655">
                  <c:v>43.085548767925317</c:v>
                </c:pt>
                <c:pt idx="1656">
                  <c:v>43.086670886157393</c:v>
                </c:pt>
                <c:pt idx="1657">
                  <c:v>43.08848505847326</c:v>
                </c:pt>
                <c:pt idx="1658">
                  <c:v>43.101674115831514</c:v>
                </c:pt>
                <c:pt idx="1659">
                  <c:v>43.104952819257122</c:v>
                </c:pt>
                <c:pt idx="1660">
                  <c:v>43.105214937995115</c:v>
                </c:pt>
                <c:pt idx="1661">
                  <c:v>43.106361398590835</c:v>
                </c:pt>
                <c:pt idx="1662">
                  <c:v>43.111465232055053</c:v>
                </c:pt>
                <c:pt idx="1663">
                  <c:v>43.113654208222101</c:v>
                </c:pt>
                <c:pt idx="1664">
                  <c:v>43.125937227748473</c:v>
                </c:pt>
                <c:pt idx="1665">
                  <c:v>43.146012753065762</c:v>
                </c:pt>
                <c:pt idx="1666">
                  <c:v>43.174181063674098</c:v>
                </c:pt>
                <c:pt idx="1667">
                  <c:v>43.177370126178822</c:v>
                </c:pt>
                <c:pt idx="1668">
                  <c:v>43.178039335166361</c:v>
                </c:pt>
                <c:pt idx="1669">
                  <c:v>43.201322752894072</c:v>
                </c:pt>
                <c:pt idx="1670">
                  <c:v>43.207662709794363</c:v>
                </c:pt>
                <c:pt idx="1671">
                  <c:v>43.334276533777725</c:v>
                </c:pt>
                <c:pt idx="1672">
                  <c:v>43.334276533777725</c:v>
                </c:pt>
                <c:pt idx="1673">
                  <c:v>43.37894144176844</c:v>
                </c:pt>
                <c:pt idx="1674">
                  <c:v>43.607673295365025</c:v>
                </c:pt>
                <c:pt idx="1675">
                  <c:v>43.709376351370075</c:v>
                </c:pt>
                <c:pt idx="1676">
                  <c:v>43.806771962994233</c:v>
                </c:pt>
                <c:pt idx="1677">
                  <c:v>43.825377662955233</c:v>
                </c:pt>
                <c:pt idx="1678">
                  <c:v>43.827861608855585</c:v>
                </c:pt>
                <c:pt idx="1679">
                  <c:v>43.845207575513925</c:v>
                </c:pt>
                <c:pt idx="1680">
                  <c:v>43.894745579156165</c:v>
                </c:pt>
                <c:pt idx="1681">
                  <c:v>44.06503421715523</c:v>
                </c:pt>
                <c:pt idx="1682">
                  <c:v>44.305636442560413</c:v>
                </c:pt>
                <c:pt idx="1683">
                  <c:v>44.313299946461747</c:v>
                </c:pt>
                <c:pt idx="1684">
                  <c:v>44.439997271064428</c:v>
                </c:pt>
                <c:pt idx="1685">
                  <c:v>44.449748050295653</c:v>
                </c:pt>
                <c:pt idx="1686">
                  <c:v>44.45366524281954</c:v>
                </c:pt>
                <c:pt idx="1687">
                  <c:v>44.467376788109547</c:v>
                </c:pt>
                <c:pt idx="1688">
                  <c:v>44.498047634050081</c:v>
                </c:pt>
                <c:pt idx="1689">
                  <c:v>44.520740419653642</c:v>
                </c:pt>
                <c:pt idx="1690">
                  <c:v>44.540298390099515</c:v>
                </c:pt>
                <c:pt idx="1691">
                  <c:v>44.549168065236259</c:v>
                </c:pt>
                <c:pt idx="1692">
                  <c:v>44.613902319224941</c:v>
                </c:pt>
                <c:pt idx="1693">
                  <c:v>44.659757298441477</c:v>
                </c:pt>
                <c:pt idx="1694">
                  <c:v>44.877493703381617</c:v>
                </c:pt>
                <c:pt idx="1695">
                  <c:v>44.887545559142104</c:v>
                </c:pt>
                <c:pt idx="1696">
                  <c:v>44.993711174445608</c:v>
                </c:pt>
                <c:pt idx="1697">
                  <c:v>45.119609402921967</c:v>
                </c:pt>
                <c:pt idx="1698">
                  <c:v>45.270865452669234</c:v>
                </c:pt>
                <c:pt idx="1699">
                  <c:v>45.421890675928729</c:v>
                </c:pt>
                <c:pt idx="1700">
                  <c:v>45.847065142157881</c:v>
                </c:pt>
                <c:pt idx="1701">
                  <c:v>46.557009079433833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F7-455E-818E-E92B7E7189F5}"/>
            </c:ext>
          </c:extLst>
        </c:ser>
        <c:ser>
          <c:idx val="1"/>
          <c:order val="1"/>
          <c:tx>
            <c:strRef>
              <c:f>'SNe Ia Data'!$M$5</c:f>
              <c:strCache>
                <c:ptCount val="1"/>
                <c:pt idx="0">
                  <c:v>FLRW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'SNe Ia Data'!$C$6:$C$1707</c:f>
              <c:numCache>
                <c:formatCode>0.00</c:formatCode>
                <c:ptCount val="1702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  <c:pt idx="1701">
                  <c:v>0.47712125471966244</c:v>
                </c:pt>
              </c:numCache>
            </c:numRef>
          </c:xVal>
          <c:yVal>
            <c:numRef>
              <c:f>'SNe Ia Data'!$M$6:$M$1707</c:f>
              <c:numCache>
                <c:formatCode>0.00</c:formatCode>
                <c:ptCount val="1702"/>
                <c:pt idx="0">
                  <c:v>28.674624411297504</c:v>
                </c:pt>
                <c:pt idx="1">
                  <c:v>28.674624411297504</c:v>
                </c:pt>
                <c:pt idx="2">
                  <c:v>30.286240855951529</c:v>
                </c:pt>
                <c:pt idx="3">
                  <c:v>30.286240855951529</c:v>
                </c:pt>
                <c:pt idx="4">
                  <c:v>30.624107058066272</c:v>
                </c:pt>
                <c:pt idx="5">
                  <c:v>30.751344537252013</c:v>
                </c:pt>
                <c:pt idx="6">
                  <c:v>30.845419224906916</c:v>
                </c:pt>
                <c:pt idx="7">
                  <c:v>30.845419224906916</c:v>
                </c:pt>
                <c:pt idx="8">
                  <c:v>30.845419224906916</c:v>
                </c:pt>
                <c:pt idx="9">
                  <c:v>30.845419224906916</c:v>
                </c:pt>
                <c:pt idx="10">
                  <c:v>30.858533423864962</c:v>
                </c:pt>
                <c:pt idx="11">
                  <c:v>30.960703357924562</c:v>
                </c:pt>
                <c:pt idx="12">
                  <c:v>30.960703357924562</c:v>
                </c:pt>
                <c:pt idx="13">
                  <c:v>31.022213413093738</c:v>
                </c:pt>
                <c:pt idx="14">
                  <c:v>31.168809551483541</c:v>
                </c:pt>
                <c:pt idx="15">
                  <c:v>31.295504617944697</c:v>
                </c:pt>
                <c:pt idx="16">
                  <c:v>31.295504617944697</c:v>
                </c:pt>
                <c:pt idx="17">
                  <c:v>31.425363268635618</c:v>
                </c:pt>
                <c:pt idx="18">
                  <c:v>31.425363268635618</c:v>
                </c:pt>
                <c:pt idx="19">
                  <c:v>31.585752853395356</c:v>
                </c:pt>
                <c:pt idx="20">
                  <c:v>31.585752853395356</c:v>
                </c:pt>
                <c:pt idx="21">
                  <c:v>31.66400318805654</c:v>
                </c:pt>
                <c:pt idx="22">
                  <c:v>31.668520113569745</c:v>
                </c:pt>
                <c:pt idx="23">
                  <c:v>31.668520113569745</c:v>
                </c:pt>
                <c:pt idx="24">
                  <c:v>31.668520113569745</c:v>
                </c:pt>
                <c:pt idx="25">
                  <c:v>31.668520113569745</c:v>
                </c:pt>
                <c:pt idx="26">
                  <c:v>31.668520113569745</c:v>
                </c:pt>
                <c:pt idx="27">
                  <c:v>31.690965880872952</c:v>
                </c:pt>
                <c:pt idx="28">
                  <c:v>31.690965880872952</c:v>
                </c:pt>
                <c:pt idx="29">
                  <c:v>31.90360092041729</c:v>
                </c:pt>
                <c:pt idx="30">
                  <c:v>31.943756814766804</c:v>
                </c:pt>
                <c:pt idx="31">
                  <c:v>32.029590070515866</c:v>
                </c:pt>
                <c:pt idx="32">
                  <c:v>32.029590070515866</c:v>
                </c:pt>
                <c:pt idx="33">
                  <c:v>32.033412774630889</c:v>
                </c:pt>
                <c:pt idx="34">
                  <c:v>32.033412774630889</c:v>
                </c:pt>
                <c:pt idx="35">
                  <c:v>32.093685766105587</c:v>
                </c:pt>
                <c:pt idx="36">
                  <c:v>32.097398327308447</c:v>
                </c:pt>
                <c:pt idx="37">
                  <c:v>32.112185976320269</c:v>
                </c:pt>
                <c:pt idx="38">
                  <c:v>32.148724246199983</c:v>
                </c:pt>
                <c:pt idx="39">
                  <c:v>32.148724246199983</c:v>
                </c:pt>
                <c:pt idx="40">
                  <c:v>32.148724246199983</c:v>
                </c:pt>
                <c:pt idx="41">
                  <c:v>32.198875395452887</c:v>
                </c:pt>
                <c:pt idx="42">
                  <c:v>32.198875395452887</c:v>
                </c:pt>
                <c:pt idx="43">
                  <c:v>32.230519781762801</c:v>
                </c:pt>
                <c:pt idx="44">
                  <c:v>32.230519781762801</c:v>
                </c:pt>
                <c:pt idx="45">
                  <c:v>32.230519781762801</c:v>
                </c:pt>
                <c:pt idx="46">
                  <c:v>32.230519781762801</c:v>
                </c:pt>
                <c:pt idx="47">
                  <c:v>32.247904578368747</c:v>
                </c:pt>
                <c:pt idx="48">
                  <c:v>32.247904578368747</c:v>
                </c:pt>
                <c:pt idx="49">
                  <c:v>32.247904578368747</c:v>
                </c:pt>
                <c:pt idx="50">
                  <c:v>32.251365053794856</c:v>
                </c:pt>
                <c:pt idx="51">
                  <c:v>32.261713824926325</c:v>
                </c:pt>
                <c:pt idx="52">
                  <c:v>32.309372499324873</c:v>
                </c:pt>
                <c:pt idx="53">
                  <c:v>32.309372499324873</c:v>
                </c:pt>
                <c:pt idx="54">
                  <c:v>32.365884837786368</c:v>
                </c:pt>
                <c:pt idx="55">
                  <c:v>32.375708176499103</c:v>
                </c:pt>
                <c:pt idx="56">
                  <c:v>32.391983268407152</c:v>
                </c:pt>
                <c:pt idx="57">
                  <c:v>32.401690673944216</c:v>
                </c:pt>
                <c:pt idx="58">
                  <c:v>32.404916952819576</c:v>
                </c:pt>
                <c:pt idx="59">
                  <c:v>32.404916952819576</c:v>
                </c:pt>
                <c:pt idx="60">
                  <c:v>32.404916952819576</c:v>
                </c:pt>
                <c:pt idx="61">
                  <c:v>32.452750279542656</c:v>
                </c:pt>
                <c:pt idx="62">
                  <c:v>32.508806915290428</c:v>
                </c:pt>
                <c:pt idx="63">
                  <c:v>32.508806915290428</c:v>
                </c:pt>
                <c:pt idx="64">
                  <c:v>32.508806915290428</c:v>
                </c:pt>
                <c:pt idx="65">
                  <c:v>32.536307275971453</c:v>
                </c:pt>
                <c:pt idx="66">
                  <c:v>32.536307275971453</c:v>
                </c:pt>
                <c:pt idx="67">
                  <c:v>32.619725068796456</c:v>
                </c:pt>
                <c:pt idx="68">
                  <c:v>32.619725068796456</c:v>
                </c:pt>
                <c:pt idx="69">
                  <c:v>32.619725068796456</c:v>
                </c:pt>
                <c:pt idx="70">
                  <c:v>32.628477569079692</c:v>
                </c:pt>
                <c:pt idx="71">
                  <c:v>32.628477569079692</c:v>
                </c:pt>
                <c:pt idx="72">
                  <c:v>32.755744516341203</c:v>
                </c:pt>
                <c:pt idx="73">
                  <c:v>32.807342188287407</c:v>
                </c:pt>
                <c:pt idx="74">
                  <c:v>32.807342188287407</c:v>
                </c:pt>
                <c:pt idx="75">
                  <c:v>32.807342188287407</c:v>
                </c:pt>
                <c:pt idx="76">
                  <c:v>32.810024588814301</c:v>
                </c:pt>
                <c:pt idx="77">
                  <c:v>32.810024588814301</c:v>
                </c:pt>
                <c:pt idx="78">
                  <c:v>32.810024588814301</c:v>
                </c:pt>
                <c:pt idx="79">
                  <c:v>32.815379589586911</c:v>
                </c:pt>
                <c:pt idx="80">
                  <c:v>32.818052205818866</c:v>
                </c:pt>
                <c:pt idx="81">
                  <c:v>32.826050613200579</c:v>
                </c:pt>
                <c:pt idx="82">
                  <c:v>32.870833339878516</c:v>
                </c:pt>
                <c:pt idx="83">
                  <c:v>32.870833339878516</c:v>
                </c:pt>
                <c:pt idx="84">
                  <c:v>32.914722168659928</c:v>
                </c:pt>
                <c:pt idx="85">
                  <c:v>32.914722168659928</c:v>
                </c:pt>
                <c:pt idx="86">
                  <c:v>32.919828446837272</c:v>
                </c:pt>
                <c:pt idx="87">
                  <c:v>32.93000557595402</c:v>
                </c:pt>
                <c:pt idx="88">
                  <c:v>32.935076536524114</c:v>
                </c:pt>
                <c:pt idx="89">
                  <c:v>32.935076536524114</c:v>
                </c:pt>
                <c:pt idx="90">
                  <c:v>32.935076536524114</c:v>
                </c:pt>
                <c:pt idx="91">
                  <c:v>32.937607639606242</c:v>
                </c:pt>
                <c:pt idx="92">
                  <c:v>32.985153414571798</c:v>
                </c:pt>
                <c:pt idx="93">
                  <c:v>33.041367203526136</c:v>
                </c:pt>
                <c:pt idx="94">
                  <c:v>33.041367203526136</c:v>
                </c:pt>
                <c:pt idx="95">
                  <c:v>33.086745652943847</c:v>
                </c:pt>
                <c:pt idx="96">
                  <c:v>33.086745652943847</c:v>
                </c:pt>
                <c:pt idx="97">
                  <c:v>33.086745652943847</c:v>
                </c:pt>
                <c:pt idx="98">
                  <c:v>33.110258573451098</c:v>
                </c:pt>
                <c:pt idx="99">
                  <c:v>33.154253031915019</c:v>
                </c:pt>
                <c:pt idx="100">
                  <c:v>33.154253031915019</c:v>
                </c:pt>
                <c:pt idx="101">
                  <c:v>33.154253031915019</c:v>
                </c:pt>
                <c:pt idx="102">
                  <c:v>33.154253031915019</c:v>
                </c:pt>
                <c:pt idx="103">
                  <c:v>33.161119887519867</c:v>
                </c:pt>
                <c:pt idx="104">
                  <c:v>33.161119887519867</c:v>
                </c:pt>
                <c:pt idx="105">
                  <c:v>33.181592938233052</c:v>
                </c:pt>
                <c:pt idx="106">
                  <c:v>33.181592938233052</c:v>
                </c:pt>
                <c:pt idx="107">
                  <c:v>33.241894752392525</c:v>
                </c:pt>
                <c:pt idx="108">
                  <c:v>33.248494213676963</c:v>
                </c:pt>
                <c:pt idx="109">
                  <c:v>33.248494213676963</c:v>
                </c:pt>
                <c:pt idx="110">
                  <c:v>33.248494213676963</c:v>
                </c:pt>
                <c:pt idx="111">
                  <c:v>33.291992749394481</c:v>
                </c:pt>
                <c:pt idx="112">
                  <c:v>33.294145306108774</c:v>
                </c:pt>
                <c:pt idx="113">
                  <c:v>33.294145306108774</c:v>
                </c:pt>
                <c:pt idx="114">
                  <c:v>33.313424320945089</c:v>
                </c:pt>
                <c:pt idx="115">
                  <c:v>33.313424320945089</c:v>
                </c:pt>
                <c:pt idx="116">
                  <c:v>33.317685748914251</c:v>
                </c:pt>
                <c:pt idx="117">
                  <c:v>33.34728735295333</c:v>
                </c:pt>
                <c:pt idx="118">
                  <c:v>33.351483902206411</c:v>
                </c:pt>
                <c:pt idx="119">
                  <c:v>33.386835820249146</c:v>
                </c:pt>
                <c:pt idx="120">
                  <c:v>33.386835820249146</c:v>
                </c:pt>
                <c:pt idx="121">
                  <c:v>33.411453344724478</c:v>
                </c:pt>
                <c:pt idx="122">
                  <c:v>33.423659862211252</c:v>
                </c:pt>
                <c:pt idx="123">
                  <c:v>33.423659862211252</c:v>
                </c:pt>
                <c:pt idx="124">
                  <c:v>33.457882756242995</c:v>
                </c:pt>
                <c:pt idx="125">
                  <c:v>33.493549524095528</c:v>
                </c:pt>
                <c:pt idx="126">
                  <c:v>33.493549524095528</c:v>
                </c:pt>
                <c:pt idx="127">
                  <c:v>33.509218311113202</c:v>
                </c:pt>
                <c:pt idx="128">
                  <c:v>33.509218311113202</c:v>
                </c:pt>
                <c:pt idx="129">
                  <c:v>33.509218311113202</c:v>
                </c:pt>
                <c:pt idx="130">
                  <c:v>33.572701916301369</c:v>
                </c:pt>
                <c:pt idx="131">
                  <c:v>33.647283249207696</c:v>
                </c:pt>
                <c:pt idx="132">
                  <c:v>33.680040877494548</c:v>
                </c:pt>
                <c:pt idx="133">
                  <c:v>33.692650008170176</c:v>
                </c:pt>
                <c:pt idx="134">
                  <c:v>33.715877886332791</c:v>
                </c:pt>
                <c:pt idx="135">
                  <c:v>33.738864322429052</c:v>
                </c:pt>
                <c:pt idx="136">
                  <c:v>33.759872609852991</c:v>
                </c:pt>
                <c:pt idx="137">
                  <c:v>33.759872609852991</c:v>
                </c:pt>
                <c:pt idx="138">
                  <c:v>33.761614327723791</c:v>
                </c:pt>
                <c:pt idx="139">
                  <c:v>33.761614327723791</c:v>
                </c:pt>
                <c:pt idx="140">
                  <c:v>33.796163806095961</c:v>
                </c:pt>
                <c:pt idx="141">
                  <c:v>33.80300943521739</c:v>
                </c:pt>
                <c:pt idx="142">
                  <c:v>33.80300943521739</c:v>
                </c:pt>
                <c:pt idx="143">
                  <c:v>33.836923521804891</c:v>
                </c:pt>
                <c:pt idx="144">
                  <c:v>33.836923521804891</c:v>
                </c:pt>
                <c:pt idx="145">
                  <c:v>33.838605662166188</c:v>
                </c:pt>
                <c:pt idx="146">
                  <c:v>33.838605662166188</c:v>
                </c:pt>
                <c:pt idx="147">
                  <c:v>33.852016967200512</c:v>
                </c:pt>
                <c:pt idx="148">
                  <c:v>33.852016967200512</c:v>
                </c:pt>
                <c:pt idx="149">
                  <c:v>33.873638541299691</c:v>
                </c:pt>
                <c:pt idx="150">
                  <c:v>33.873638541299691</c:v>
                </c:pt>
                <c:pt idx="151">
                  <c:v>33.873638541299691</c:v>
                </c:pt>
                <c:pt idx="152">
                  <c:v>33.954885173664024</c:v>
                </c:pt>
                <c:pt idx="153">
                  <c:v>33.954885173664024</c:v>
                </c:pt>
                <c:pt idx="154">
                  <c:v>33.954885173664024</c:v>
                </c:pt>
                <c:pt idx="155">
                  <c:v>33.956480096802125</c:v>
                </c:pt>
                <c:pt idx="156">
                  <c:v>33.972366510067296</c:v>
                </c:pt>
                <c:pt idx="157">
                  <c:v>33.975530172649684</c:v>
                </c:pt>
                <c:pt idx="158">
                  <c:v>33.977110312063488</c:v>
                </c:pt>
                <c:pt idx="159">
                  <c:v>33.977110312063488</c:v>
                </c:pt>
                <c:pt idx="160">
                  <c:v>34.011591399856492</c:v>
                </c:pt>
                <c:pt idx="161">
                  <c:v>34.031717323373911</c:v>
                </c:pt>
                <c:pt idx="162">
                  <c:v>34.059285828435947</c:v>
                </c:pt>
                <c:pt idx="163">
                  <c:v>34.059285828435947</c:v>
                </c:pt>
                <c:pt idx="164">
                  <c:v>34.059285828435947</c:v>
                </c:pt>
                <c:pt idx="165">
                  <c:v>34.059285828435947</c:v>
                </c:pt>
                <c:pt idx="166">
                  <c:v>34.059285828435947</c:v>
                </c:pt>
                <c:pt idx="167">
                  <c:v>34.065365902798568</c:v>
                </c:pt>
                <c:pt idx="168">
                  <c:v>34.071429356793331</c:v>
                </c:pt>
                <c:pt idx="169">
                  <c:v>34.075966095275334</c:v>
                </c:pt>
                <c:pt idx="170">
                  <c:v>34.086515876622116</c:v>
                </c:pt>
                <c:pt idx="171">
                  <c:v>34.08952090832009</c:v>
                </c:pt>
                <c:pt idx="172">
                  <c:v>34.091021899229773</c:v>
                </c:pt>
                <c:pt idx="173">
                  <c:v>34.091021899229773</c:v>
                </c:pt>
                <c:pt idx="174">
                  <c:v>34.097015728968167</c:v>
                </c:pt>
                <c:pt idx="175">
                  <c:v>34.104485318248372</c:v>
                </c:pt>
                <c:pt idx="176">
                  <c:v>34.12231040864296</c:v>
                </c:pt>
                <c:pt idx="177">
                  <c:v>34.13411475737648</c:v>
                </c:pt>
                <c:pt idx="178">
                  <c:v>34.135585896450209</c:v>
                </c:pt>
                <c:pt idx="179">
                  <c:v>34.144392313776983</c:v>
                </c:pt>
                <c:pt idx="180">
                  <c:v>34.144392313776983</c:v>
                </c:pt>
                <c:pt idx="181">
                  <c:v>34.167706715714559</c:v>
                </c:pt>
                <c:pt idx="182">
                  <c:v>34.173497261659456</c:v>
                </c:pt>
                <c:pt idx="183">
                  <c:v>34.182154864738983</c:v>
                </c:pt>
                <c:pt idx="184">
                  <c:v>34.187907904536992</c:v>
                </c:pt>
                <c:pt idx="185">
                  <c:v>34.206503020574935</c:v>
                </c:pt>
                <c:pt idx="186">
                  <c:v>34.207926986356576</c:v>
                </c:pt>
                <c:pt idx="187">
                  <c:v>34.212193414623925</c:v>
                </c:pt>
                <c:pt idx="188">
                  <c:v>34.216451664004779</c:v>
                </c:pt>
                <c:pt idx="189">
                  <c:v>34.217869268408975</c:v>
                </c:pt>
                <c:pt idx="190">
                  <c:v>34.217869268408975</c:v>
                </c:pt>
                <c:pt idx="191">
                  <c:v>34.217869268408975</c:v>
                </c:pt>
                <c:pt idx="192">
                  <c:v>34.217869268408975</c:v>
                </c:pt>
                <c:pt idx="193">
                  <c:v>34.227767250072944</c:v>
                </c:pt>
                <c:pt idx="194">
                  <c:v>34.227767250072944</c:v>
                </c:pt>
                <c:pt idx="195">
                  <c:v>34.234810334600141</c:v>
                </c:pt>
                <c:pt idx="196">
                  <c:v>34.234810334600141</c:v>
                </c:pt>
                <c:pt idx="197">
                  <c:v>34.239025493203499</c:v>
                </c:pt>
                <c:pt idx="198">
                  <c:v>34.254413019580632</c:v>
                </c:pt>
                <c:pt idx="199">
                  <c:v>34.257199339589079</c:v>
                </c:pt>
                <c:pt idx="200">
                  <c:v>34.257199339589079</c:v>
                </c:pt>
                <c:pt idx="201">
                  <c:v>34.261372280185292</c:v>
                </c:pt>
                <c:pt idx="202">
                  <c:v>34.261372280185292</c:v>
                </c:pt>
                <c:pt idx="203">
                  <c:v>34.269694728381836</c:v>
                </c:pt>
                <c:pt idx="204">
                  <c:v>34.271078778231619</c:v>
                </c:pt>
                <c:pt idx="205">
                  <c:v>34.273844294991299</c:v>
                </c:pt>
                <c:pt idx="206">
                  <c:v>34.273844294991299</c:v>
                </c:pt>
                <c:pt idx="207">
                  <c:v>34.273844294991299</c:v>
                </c:pt>
                <c:pt idx="208">
                  <c:v>34.291736768100407</c:v>
                </c:pt>
                <c:pt idx="209">
                  <c:v>34.357912363400416</c:v>
                </c:pt>
                <c:pt idx="210">
                  <c:v>34.357912363400416</c:v>
                </c:pt>
                <c:pt idx="211">
                  <c:v>34.3632285192027</c:v>
                </c:pt>
                <c:pt idx="212">
                  <c:v>34.364555575572098</c:v>
                </c:pt>
                <c:pt idx="213">
                  <c:v>34.371179009683658</c:v>
                </c:pt>
                <c:pt idx="214">
                  <c:v>34.376463596630764</c:v>
                </c:pt>
                <c:pt idx="215">
                  <c:v>34.383051728860892</c:v>
                </c:pt>
                <c:pt idx="216">
                  <c:v>34.392242467095322</c:v>
                </c:pt>
                <c:pt idx="217">
                  <c:v>34.397477325345335</c:v>
                </c:pt>
                <c:pt idx="218">
                  <c:v>34.397477325345335</c:v>
                </c:pt>
                <c:pt idx="219">
                  <c:v>34.397477325345335</c:v>
                </c:pt>
                <c:pt idx="220">
                  <c:v>34.407910246342404</c:v>
                </c:pt>
                <c:pt idx="221">
                  <c:v>34.407910246342404</c:v>
                </c:pt>
                <c:pt idx="222">
                  <c:v>34.410510853188455</c:v>
                </c:pt>
                <c:pt idx="223">
                  <c:v>34.418294492627574</c:v>
                </c:pt>
                <c:pt idx="224">
                  <c:v>34.419589123825467</c:v>
                </c:pt>
                <c:pt idx="225">
                  <c:v>34.427341139416797</c:v>
                </c:pt>
                <c:pt idx="226">
                  <c:v>34.444045142633357</c:v>
                </c:pt>
                <c:pt idx="227">
                  <c:v>34.444045142633357</c:v>
                </c:pt>
                <c:pt idx="228">
                  <c:v>34.446603902602114</c:v>
                </c:pt>
                <c:pt idx="229">
                  <c:v>34.459353783793013</c:v>
                </c:pt>
                <c:pt idx="230">
                  <c:v>34.459353783793013</c:v>
                </c:pt>
                <c:pt idx="231">
                  <c:v>34.463164557047918</c:v>
                </c:pt>
                <c:pt idx="232">
                  <c:v>34.463164557047918</c:v>
                </c:pt>
                <c:pt idx="233">
                  <c:v>34.464433367140778</c:v>
                </c:pt>
                <c:pt idx="234">
                  <c:v>34.468235466115033</c:v>
                </c:pt>
                <c:pt idx="235">
                  <c:v>34.468235466115033</c:v>
                </c:pt>
                <c:pt idx="236">
                  <c:v>34.47582024780796</c:v>
                </c:pt>
                <c:pt idx="237">
                  <c:v>34.480862457943161</c:v>
                </c:pt>
                <c:pt idx="238">
                  <c:v>34.480862457943161</c:v>
                </c:pt>
                <c:pt idx="239">
                  <c:v>34.487149212735467</c:v>
                </c:pt>
                <c:pt idx="240">
                  <c:v>34.517081125655181</c:v>
                </c:pt>
                <c:pt idx="241">
                  <c:v>34.519557396595758</c:v>
                </c:pt>
                <c:pt idx="242">
                  <c:v>34.519557396595758</c:v>
                </c:pt>
                <c:pt idx="243">
                  <c:v>34.526969742798876</c:v>
                </c:pt>
                <c:pt idx="244">
                  <c:v>34.526969742798876</c:v>
                </c:pt>
                <c:pt idx="245">
                  <c:v>34.534357518011277</c:v>
                </c:pt>
                <c:pt idx="246">
                  <c:v>34.549060011377662</c:v>
                </c:pt>
                <c:pt idx="247">
                  <c:v>34.556375053398398</c:v>
                </c:pt>
                <c:pt idx="248">
                  <c:v>34.57817727037866</c:v>
                </c:pt>
                <c:pt idx="249">
                  <c:v>34.57817727037866</c:v>
                </c:pt>
                <c:pt idx="250">
                  <c:v>34.593791794471983</c:v>
                </c:pt>
                <c:pt idx="251">
                  <c:v>34.612860808620226</c:v>
                </c:pt>
                <c:pt idx="252">
                  <c:v>34.612860808620226</c:v>
                </c:pt>
                <c:pt idx="253">
                  <c:v>34.624696694972783</c:v>
                </c:pt>
                <c:pt idx="254">
                  <c:v>34.624696694972783</c:v>
                </c:pt>
                <c:pt idx="255">
                  <c:v>34.625876837519051</c:v>
                </c:pt>
                <c:pt idx="256">
                  <c:v>34.636470125934729</c:v>
                </c:pt>
                <c:pt idx="257">
                  <c:v>34.636470125934729</c:v>
                </c:pt>
                <c:pt idx="258">
                  <c:v>34.671422275716424</c:v>
                </c:pt>
                <c:pt idx="259">
                  <c:v>34.719453824486081</c:v>
                </c:pt>
                <c:pt idx="260">
                  <c:v>34.719453824486081</c:v>
                </c:pt>
                <c:pt idx="261">
                  <c:v>34.75091045916912</c:v>
                </c:pt>
                <c:pt idx="262">
                  <c:v>34.75091045916912</c:v>
                </c:pt>
                <c:pt idx="263">
                  <c:v>34.752025760441668</c:v>
                </c:pt>
                <c:pt idx="264">
                  <c:v>34.773111410479984</c:v>
                </c:pt>
                <c:pt idx="265">
                  <c:v>34.779728920162462</c:v>
                </c:pt>
                <c:pt idx="266">
                  <c:v>34.785228585995554</c:v>
                </c:pt>
                <c:pt idx="267">
                  <c:v>34.799464719810103</c:v>
                </c:pt>
                <c:pt idx="268">
                  <c:v>34.799464719810103</c:v>
                </c:pt>
                <c:pt idx="269">
                  <c:v>34.803826894655977</c:v>
                </c:pt>
                <c:pt idx="270">
                  <c:v>34.803826894655977</c:v>
                </c:pt>
                <c:pt idx="271">
                  <c:v>34.803826894655977</c:v>
                </c:pt>
                <c:pt idx="272">
                  <c:v>34.803826894655977</c:v>
                </c:pt>
                <c:pt idx="273">
                  <c:v>34.804916109969682</c:v>
                </c:pt>
                <c:pt idx="274">
                  <c:v>34.815779182186105</c:v>
                </c:pt>
                <c:pt idx="275">
                  <c:v>34.815779182186105</c:v>
                </c:pt>
                <c:pt idx="276">
                  <c:v>34.816862592754177</c:v>
                </c:pt>
                <c:pt idx="277">
                  <c:v>34.816862592754177</c:v>
                </c:pt>
                <c:pt idx="278">
                  <c:v>34.816862592754177</c:v>
                </c:pt>
                <c:pt idx="279">
                  <c:v>34.826589742749597</c:v>
                </c:pt>
                <c:pt idx="280">
                  <c:v>34.831975491558843</c:v>
                </c:pt>
                <c:pt idx="281">
                  <c:v>34.835200727350013</c:v>
                </c:pt>
                <c:pt idx="282">
                  <c:v>34.839493820881557</c:v>
                </c:pt>
                <c:pt idx="283">
                  <c:v>34.839493820881557</c:v>
                </c:pt>
                <c:pt idx="284">
                  <c:v>34.866140609312254</c:v>
                </c:pt>
                <c:pt idx="285">
                  <c:v>34.867199908576715</c:v>
                </c:pt>
                <c:pt idx="286">
                  <c:v>34.867199908576715</c:v>
                </c:pt>
                <c:pt idx="287">
                  <c:v>34.875656300250398</c:v>
                </c:pt>
                <c:pt idx="288">
                  <c:v>34.881977691453848</c:v>
                </c:pt>
                <c:pt idx="289">
                  <c:v>34.892473832016748</c:v>
                </c:pt>
                <c:pt idx="290">
                  <c:v>34.902920988555152</c:v>
                </c:pt>
                <c:pt idx="291">
                  <c:v>34.902920988555152</c:v>
                </c:pt>
                <c:pt idx="292">
                  <c:v>34.905004582522672</c:v>
                </c:pt>
                <c:pt idx="293">
                  <c:v>34.905004582522672</c:v>
                </c:pt>
                <c:pt idx="294">
                  <c:v>34.918500886455689</c:v>
                </c:pt>
                <c:pt idx="295">
                  <c:v>34.918500886455689</c:v>
                </c:pt>
                <c:pt idx="296">
                  <c:v>34.918500886455689</c:v>
                </c:pt>
                <c:pt idx="297">
                  <c:v>34.921603900104571</c:v>
                </c:pt>
                <c:pt idx="298">
                  <c:v>34.924702620110125</c:v>
                </c:pt>
                <c:pt idx="299">
                  <c:v>34.939106894395508</c:v>
                </c:pt>
                <c:pt idx="300">
                  <c:v>34.941157106778135</c:v>
                </c:pt>
                <c:pt idx="301">
                  <c:v>34.958508567559058</c:v>
                </c:pt>
                <c:pt idx="302">
                  <c:v>34.971687249631628</c:v>
                </c:pt>
                <c:pt idx="303">
                  <c:v>34.971687249631628</c:v>
                </c:pt>
                <c:pt idx="304">
                  <c:v>34.985793535099532</c:v>
                </c:pt>
                <c:pt idx="305">
                  <c:v>34.986797737673953</c:v>
                </c:pt>
                <c:pt idx="306">
                  <c:v>34.99181201310946</c:v>
                </c:pt>
                <c:pt idx="307">
                  <c:v>34.993814586752393</c:v>
                </c:pt>
                <c:pt idx="308">
                  <c:v>34.995815372964557</c:v>
                </c:pt>
                <c:pt idx="309">
                  <c:v>35.003800708102183</c:v>
                </c:pt>
                <c:pt idx="310">
                  <c:v>35.00778273481717</c:v>
                </c:pt>
                <c:pt idx="311">
                  <c:v>35.016716521001598</c:v>
                </c:pt>
                <c:pt idx="312">
                  <c:v>35.016716521001598</c:v>
                </c:pt>
                <c:pt idx="313">
                  <c:v>35.019686557231744</c:v>
                </c:pt>
                <c:pt idx="314">
                  <c:v>35.022652664883836</c:v>
                </c:pt>
                <c:pt idx="315">
                  <c:v>35.022652664883836</c:v>
                </c:pt>
                <c:pt idx="316">
                  <c:v>35.024627892647828</c:v>
                </c:pt>
                <c:pt idx="317">
                  <c:v>35.027587476067858</c:v>
                </c:pt>
                <c:pt idx="318">
                  <c:v>35.027587476067858</c:v>
                </c:pt>
                <c:pt idx="319">
                  <c:v>35.028573136565619</c:v>
                </c:pt>
                <c:pt idx="320">
                  <c:v>35.028573136565619</c:v>
                </c:pt>
                <c:pt idx="321">
                  <c:v>35.029558364053798</c:v>
                </c:pt>
                <c:pt idx="322">
                  <c:v>35.043306298189393</c:v>
                </c:pt>
                <c:pt idx="323">
                  <c:v>35.054049443637467</c:v>
                </c:pt>
                <c:pt idx="324">
                  <c:v>35.057943321683005</c:v>
                </c:pt>
                <c:pt idx="325">
                  <c:v>35.060859301628</c:v>
                </c:pt>
                <c:pt idx="326">
                  <c:v>35.082128146952527</c:v>
                </c:pt>
                <c:pt idx="327">
                  <c:v>35.082128146952527</c:v>
                </c:pt>
                <c:pt idx="328">
                  <c:v>35.085012888767793</c:v>
                </c:pt>
                <c:pt idx="329">
                  <c:v>35.085012888767793</c:v>
                </c:pt>
                <c:pt idx="330">
                  <c:v>35.089812567765435</c:v>
                </c:pt>
                <c:pt idx="331">
                  <c:v>35.093644935013863</c:v>
                </c:pt>
                <c:pt idx="332">
                  <c:v>35.099381245814826</c:v>
                </c:pt>
                <c:pt idx="333">
                  <c:v>35.102243913801381</c:v>
                </c:pt>
                <c:pt idx="334">
                  <c:v>35.107006930314014</c:v>
                </c:pt>
                <c:pt idx="335">
                  <c:v>35.110810081487699</c:v>
                </c:pt>
                <c:pt idx="336">
                  <c:v>35.116502756805517</c:v>
                </c:pt>
                <c:pt idx="337">
                  <c:v>35.116502756805517</c:v>
                </c:pt>
                <c:pt idx="338">
                  <c:v>35.126901992682193</c:v>
                </c:pt>
                <c:pt idx="339">
                  <c:v>35.126901992682193</c:v>
                </c:pt>
                <c:pt idx="340">
                  <c:v>35.126901992682193</c:v>
                </c:pt>
                <c:pt idx="341">
                  <c:v>35.127844994175575</c:v>
                </c:pt>
                <c:pt idx="342">
                  <c:v>35.127844994175575</c:v>
                </c:pt>
                <c:pt idx="343">
                  <c:v>35.128787599873377</c:v>
                </c:pt>
                <c:pt idx="344">
                  <c:v>35.136314237217547</c:v>
                </c:pt>
                <c:pt idx="345">
                  <c:v>35.138191962118626</c:v>
                </c:pt>
                <c:pt idx="346">
                  <c:v>35.141005609495856</c:v>
                </c:pt>
                <c:pt idx="347">
                  <c:v>35.141005609495856</c:v>
                </c:pt>
                <c:pt idx="348">
                  <c:v>35.141005609495856</c:v>
                </c:pt>
                <c:pt idx="349">
                  <c:v>35.148491484558193</c:v>
                </c:pt>
                <c:pt idx="350">
                  <c:v>35.152225088252266</c:v>
                </c:pt>
                <c:pt idx="351">
                  <c:v>35.169875465853707</c:v>
                </c:pt>
                <c:pt idx="352">
                  <c:v>35.171725360570704</c:v>
                </c:pt>
                <c:pt idx="353">
                  <c:v>35.171725360570704</c:v>
                </c:pt>
                <c:pt idx="354">
                  <c:v>35.172649737183811</c:v>
                </c:pt>
                <c:pt idx="355">
                  <c:v>35.181872651566195</c:v>
                </c:pt>
                <c:pt idx="356">
                  <c:v>35.191057874078538</c:v>
                </c:pt>
                <c:pt idx="357">
                  <c:v>35.191057874078538</c:v>
                </c:pt>
                <c:pt idx="358">
                  <c:v>35.191974335315912</c:v>
                </c:pt>
                <c:pt idx="359">
                  <c:v>35.196551045369944</c:v>
                </c:pt>
                <c:pt idx="360">
                  <c:v>35.196551045369944</c:v>
                </c:pt>
                <c:pt idx="361">
                  <c:v>35.206587130225145</c:v>
                </c:pt>
                <c:pt idx="362">
                  <c:v>35.207497283980075</c:v>
                </c:pt>
                <c:pt idx="363">
                  <c:v>35.210225536768881</c:v>
                </c:pt>
                <c:pt idx="364">
                  <c:v>35.210225536768881</c:v>
                </c:pt>
                <c:pt idx="365">
                  <c:v>35.210225536768881</c:v>
                </c:pt>
                <c:pt idx="366">
                  <c:v>35.21204253458869</c:v>
                </c:pt>
                <c:pt idx="367">
                  <c:v>35.229231181627483</c:v>
                </c:pt>
                <c:pt idx="368">
                  <c:v>35.229231181627483</c:v>
                </c:pt>
                <c:pt idx="369">
                  <c:v>35.229231181627483</c:v>
                </c:pt>
                <c:pt idx="370">
                  <c:v>35.232833164805726</c:v>
                </c:pt>
                <c:pt idx="371">
                  <c:v>35.237327547302613</c:v>
                </c:pt>
                <c:pt idx="372">
                  <c:v>35.237327547302613</c:v>
                </c:pt>
                <c:pt idx="373">
                  <c:v>35.237327547302613</c:v>
                </c:pt>
                <c:pt idx="374">
                  <c:v>35.239122788894718</c:v>
                </c:pt>
                <c:pt idx="375">
                  <c:v>35.239122788894718</c:v>
                </c:pt>
                <c:pt idx="376">
                  <c:v>35.240916598888546</c:v>
                </c:pt>
                <c:pt idx="377">
                  <c:v>35.263219372141791</c:v>
                </c:pt>
                <c:pt idx="378">
                  <c:v>35.265880909830685</c:v>
                </c:pt>
                <c:pt idx="379">
                  <c:v>35.279141586962147</c:v>
                </c:pt>
                <c:pt idx="380">
                  <c:v>35.280022860314929</c:v>
                </c:pt>
                <c:pt idx="381">
                  <c:v>35.280022860314929</c:v>
                </c:pt>
                <c:pt idx="382">
                  <c:v>35.280022860314929</c:v>
                </c:pt>
                <c:pt idx="383">
                  <c:v>35.280022860314929</c:v>
                </c:pt>
                <c:pt idx="384">
                  <c:v>35.281784372565376</c:v>
                </c:pt>
                <c:pt idx="385">
                  <c:v>35.282664612011672</c:v>
                </c:pt>
                <c:pt idx="386">
                  <c:v>35.286182131656091</c:v>
                </c:pt>
                <c:pt idx="387">
                  <c:v>35.286182131656091</c:v>
                </c:pt>
                <c:pt idx="388">
                  <c:v>35.286182131656091</c:v>
                </c:pt>
                <c:pt idx="389">
                  <c:v>35.287938832414859</c:v>
                </c:pt>
                <c:pt idx="390">
                  <c:v>35.287938832414859</c:v>
                </c:pt>
                <c:pt idx="391">
                  <c:v>35.289694163368097</c:v>
                </c:pt>
                <c:pt idx="392">
                  <c:v>35.29320072453725</c:v>
                </c:pt>
                <c:pt idx="393">
                  <c:v>35.29320072453725</c:v>
                </c:pt>
                <c:pt idx="394">
                  <c:v>35.3010705750076</c:v>
                </c:pt>
                <c:pt idx="395">
                  <c:v>35.3010705750076</c:v>
                </c:pt>
                <c:pt idx="396">
                  <c:v>35.320192980005871</c:v>
                </c:pt>
                <c:pt idx="397">
                  <c:v>35.321058334085286</c:v>
                </c:pt>
                <c:pt idx="398">
                  <c:v>35.345154253552991</c:v>
                </c:pt>
                <c:pt idx="399">
                  <c:v>35.350284304842695</c:v>
                </c:pt>
                <c:pt idx="400">
                  <c:v>35.354550443635858</c:v>
                </c:pt>
                <c:pt idx="401">
                  <c:v>35.356254640254207</c:v>
                </c:pt>
                <c:pt idx="402">
                  <c:v>35.356254640254207</c:v>
                </c:pt>
                <c:pt idx="403">
                  <c:v>35.356254640254207</c:v>
                </c:pt>
                <c:pt idx="404">
                  <c:v>35.356254640254207</c:v>
                </c:pt>
                <c:pt idx="405">
                  <c:v>35.379979065970815</c:v>
                </c:pt>
                <c:pt idx="406">
                  <c:v>35.379979065970815</c:v>
                </c:pt>
                <c:pt idx="407">
                  <c:v>35.385030547196777</c:v>
                </c:pt>
                <c:pt idx="408">
                  <c:v>35.415933739175522</c:v>
                </c:pt>
                <c:pt idx="409">
                  <c:v>35.434109866434191</c:v>
                </c:pt>
                <c:pt idx="410">
                  <c:v>35.434109866434191</c:v>
                </c:pt>
                <c:pt idx="411">
                  <c:v>35.437398941553639</c:v>
                </c:pt>
                <c:pt idx="412">
                  <c:v>35.452140739426035</c:v>
                </c:pt>
                <c:pt idx="413">
                  <c:v>35.45295691147453</c:v>
                </c:pt>
                <c:pt idx="414">
                  <c:v>35.465975685745079</c:v>
                </c:pt>
                <c:pt idx="415">
                  <c:v>35.466786871462986</c:v>
                </c:pt>
                <c:pt idx="416">
                  <c:v>35.466786871462986</c:v>
                </c:pt>
                <c:pt idx="417">
                  <c:v>35.466786871462986</c:v>
                </c:pt>
                <c:pt idx="418">
                  <c:v>35.466786871462986</c:v>
                </c:pt>
                <c:pt idx="419">
                  <c:v>35.470838433578031</c:v>
                </c:pt>
                <c:pt idx="420">
                  <c:v>35.474074456248346</c:v>
                </c:pt>
                <c:pt idx="421">
                  <c:v>35.474882737705862</c:v>
                </c:pt>
                <c:pt idx="422">
                  <c:v>35.480532620369722</c:v>
                </c:pt>
                <c:pt idx="423">
                  <c:v>35.480532620369722</c:v>
                </c:pt>
                <c:pt idx="424">
                  <c:v>35.480532620369722</c:v>
                </c:pt>
                <c:pt idx="425">
                  <c:v>35.500596154855543</c:v>
                </c:pt>
                <c:pt idx="426">
                  <c:v>35.5244394953708</c:v>
                </c:pt>
                <c:pt idx="427">
                  <c:v>35.52602014029037</c:v>
                </c:pt>
                <c:pt idx="428">
                  <c:v>35.52996692212897</c:v>
                </c:pt>
                <c:pt idx="429">
                  <c:v>35.534693979502791</c:v>
                </c:pt>
                <c:pt idx="430">
                  <c:v>35.537053805602383</c:v>
                </c:pt>
                <c:pt idx="431">
                  <c:v>35.537839867067049</c:v>
                </c:pt>
                <c:pt idx="432">
                  <c:v>35.540196412468191</c:v>
                </c:pt>
                <c:pt idx="433">
                  <c:v>35.540196412468191</c:v>
                </c:pt>
                <c:pt idx="434">
                  <c:v>35.540196412468191</c:v>
                </c:pt>
                <c:pt idx="435">
                  <c:v>35.548033866560381</c:v>
                </c:pt>
                <c:pt idx="436">
                  <c:v>35.556623796475897</c:v>
                </c:pt>
                <c:pt idx="437">
                  <c:v>35.556623796475897</c:v>
                </c:pt>
                <c:pt idx="438">
                  <c:v>35.560517546700574</c:v>
                </c:pt>
                <c:pt idx="439">
                  <c:v>35.560517546700574</c:v>
                </c:pt>
                <c:pt idx="440">
                  <c:v>35.560517546700574</c:v>
                </c:pt>
                <c:pt idx="441">
                  <c:v>35.560517546700574</c:v>
                </c:pt>
                <c:pt idx="442">
                  <c:v>35.560517546700574</c:v>
                </c:pt>
                <c:pt idx="443">
                  <c:v>35.56673363307241</c:v>
                </c:pt>
                <c:pt idx="444">
                  <c:v>35.56750944370539</c:v>
                </c:pt>
                <c:pt idx="445">
                  <c:v>35.573706365433729</c:v>
                </c:pt>
                <c:pt idx="446">
                  <c:v>35.573706365433729</c:v>
                </c:pt>
                <c:pt idx="447">
                  <c:v>35.579114777207259</c:v>
                </c:pt>
                <c:pt idx="448">
                  <c:v>35.590660864571497</c:v>
                </c:pt>
                <c:pt idx="449">
                  <c:v>35.598325644890423</c:v>
                </c:pt>
                <c:pt idx="450">
                  <c:v>35.601384300785476</c:v>
                </c:pt>
                <c:pt idx="451">
                  <c:v>35.609774346921981</c:v>
                </c:pt>
                <c:pt idx="452">
                  <c:v>35.611296473201136</c:v>
                </c:pt>
                <c:pt idx="453">
                  <c:v>35.612817576335857</c:v>
                </c:pt>
                <c:pt idx="454">
                  <c:v>35.614337657727404</c:v>
                </c:pt>
                <c:pt idx="455">
                  <c:v>35.628727737700963</c:v>
                </c:pt>
                <c:pt idx="456">
                  <c:v>35.628727737700963</c:v>
                </c:pt>
                <c:pt idx="457">
                  <c:v>35.633253032478507</c:v>
                </c:pt>
                <c:pt idx="458">
                  <c:v>35.635512292087036</c:v>
                </c:pt>
                <c:pt idx="459">
                  <c:v>35.63701721354488</c:v>
                </c:pt>
                <c:pt idx="460">
                  <c:v>35.637769299298263</c:v>
                </c:pt>
                <c:pt idx="461">
                  <c:v>35.640024058686834</c:v>
                </c:pt>
                <c:pt idx="462">
                  <c:v>35.642276574813451</c:v>
                </c:pt>
                <c:pt idx="463">
                  <c:v>35.652011666530441</c:v>
                </c:pt>
                <c:pt idx="464">
                  <c:v>35.658726912451499</c:v>
                </c:pt>
                <c:pt idx="465">
                  <c:v>35.658726912451499</c:v>
                </c:pt>
                <c:pt idx="466">
                  <c:v>35.667649713145693</c:v>
                </c:pt>
                <c:pt idx="467">
                  <c:v>35.67209796705027</c:v>
                </c:pt>
                <c:pt idx="468">
                  <c:v>35.683917452588133</c:v>
                </c:pt>
                <c:pt idx="469">
                  <c:v>35.683917452588133</c:v>
                </c:pt>
                <c:pt idx="470">
                  <c:v>35.683917452588133</c:v>
                </c:pt>
                <c:pt idx="471">
                  <c:v>35.692007729919638</c:v>
                </c:pt>
                <c:pt idx="472">
                  <c:v>35.697873479178249</c:v>
                </c:pt>
                <c:pt idx="473">
                  <c:v>35.701531877896521</c:v>
                </c:pt>
                <c:pt idx="474">
                  <c:v>35.709559630004208</c:v>
                </c:pt>
                <c:pt idx="475">
                  <c:v>35.718284875551603</c:v>
                </c:pt>
                <c:pt idx="476">
                  <c:v>35.729866547616083</c:v>
                </c:pt>
                <c:pt idx="477">
                  <c:v>35.730588441738995</c:v>
                </c:pt>
                <c:pt idx="478">
                  <c:v>35.735635276389601</c:v>
                </c:pt>
                <c:pt idx="479">
                  <c:v>35.737794772160044</c:v>
                </c:pt>
                <c:pt idx="480">
                  <c:v>35.741389368763393</c:v>
                </c:pt>
                <c:pt idx="481">
                  <c:v>35.744978277561898</c:v>
                </c:pt>
                <c:pt idx="482">
                  <c:v>35.753568561985446</c:v>
                </c:pt>
                <c:pt idx="483">
                  <c:v>35.753568561985446</c:v>
                </c:pt>
                <c:pt idx="484">
                  <c:v>35.753568561985446</c:v>
                </c:pt>
                <c:pt idx="485">
                  <c:v>35.754997118832478</c:v>
                </c:pt>
                <c:pt idx="486">
                  <c:v>35.757851536760711</c:v>
                </c:pt>
                <c:pt idx="487">
                  <c:v>35.757851536760711</c:v>
                </c:pt>
                <c:pt idx="488">
                  <c:v>35.759277400147589</c:v>
                </c:pt>
                <c:pt idx="489">
                  <c:v>35.759989995950001</c:v>
                </c:pt>
                <c:pt idx="490">
                  <c:v>35.76070236801641</c:v>
                </c:pt>
                <c:pt idx="491">
                  <c:v>35.762126441514468</c:v>
                </c:pt>
                <c:pt idx="492">
                  <c:v>35.762126441514468</c:v>
                </c:pt>
                <c:pt idx="493">
                  <c:v>35.762126441514468</c:v>
                </c:pt>
                <c:pt idx="494">
                  <c:v>35.762838143232401</c:v>
                </c:pt>
                <c:pt idx="495">
                  <c:v>35.762838143232401</c:v>
                </c:pt>
                <c:pt idx="496">
                  <c:v>35.762838143232401</c:v>
                </c:pt>
                <c:pt idx="497">
                  <c:v>35.770652164688642</c:v>
                </c:pt>
                <c:pt idx="498">
                  <c:v>35.778439372352437</c:v>
                </c:pt>
                <c:pt idx="499">
                  <c:v>35.778439372352437</c:v>
                </c:pt>
                <c:pt idx="500">
                  <c:v>35.781264472805375</c:v>
                </c:pt>
                <c:pt idx="501">
                  <c:v>35.781970198832553</c:v>
                </c:pt>
                <c:pt idx="502">
                  <c:v>35.781970198832553</c:v>
                </c:pt>
                <c:pt idx="503">
                  <c:v>35.791827394002688</c:v>
                </c:pt>
                <c:pt idx="504">
                  <c:v>35.791827394002688</c:v>
                </c:pt>
                <c:pt idx="505">
                  <c:v>35.794635891830659</c:v>
                </c:pt>
                <c:pt idx="506">
                  <c:v>35.812806936948803</c:v>
                </c:pt>
                <c:pt idx="507">
                  <c:v>35.819063190462401</c:v>
                </c:pt>
                <c:pt idx="508">
                  <c:v>35.843230578378616</c:v>
                </c:pt>
                <c:pt idx="509">
                  <c:v>35.856243163523423</c:v>
                </c:pt>
                <c:pt idx="510">
                  <c:v>35.859655181455835</c:v>
                </c:pt>
                <c:pt idx="511">
                  <c:v>35.859655181455835</c:v>
                </c:pt>
                <c:pt idx="512">
                  <c:v>35.862381113009732</c:v>
                </c:pt>
                <c:pt idx="513">
                  <c:v>35.862381113009732</c:v>
                </c:pt>
                <c:pt idx="514">
                  <c:v>35.862381113009732</c:v>
                </c:pt>
                <c:pt idx="515">
                  <c:v>35.867823189349778</c:v>
                </c:pt>
                <c:pt idx="516">
                  <c:v>35.867823189349778</c:v>
                </c:pt>
                <c:pt idx="517">
                  <c:v>35.867823189349778</c:v>
                </c:pt>
                <c:pt idx="518">
                  <c:v>35.874607516602254</c:v>
                </c:pt>
                <c:pt idx="519">
                  <c:v>35.879344529595464</c:v>
                </c:pt>
                <c:pt idx="520">
                  <c:v>35.880020440878532</c:v>
                </c:pt>
                <c:pt idx="521">
                  <c:v>35.882722078747676</c:v>
                </c:pt>
                <c:pt idx="522">
                  <c:v>35.884071695028297</c:v>
                </c:pt>
                <c:pt idx="523">
                  <c:v>35.884071695028297</c:v>
                </c:pt>
                <c:pt idx="524">
                  <c:v>35.885420510835196</c:v>
                </c:pt>
                <c:pt idx="525">
                  <c:v>35.908896223243623</c:v>
                </c:pt>
                <c:pt idx="526">
                  <c:v>35.908896223243623</c:v>
                </c:pt>
                <c:pt idx="527">
                  <c:v>35.910230403318877</c:v>
                </c:pt>
                <c:pt idx="528">
                  <c:v>35.914228255991567</c:v>
                </c:pt>
                <c:pt idx="529">
                  <c:v>35.914228255991567</c:v>
                </c:pt>
                <c:pt idx="530">
                  <c:v>35.934112843153798</c:v>
                </c:pt>
                <c:pt idx="531">
                  <c:v>35.935432325881401</c:v>
                </c:pt>
                <c:pt idx="532">
                  <c:v>35.936751044224344</c:v>
                </c:pt>
                <c:pt idx="533">
                  <c:v>35.938727690495902</c:v>
                </c:pt>
                <c:pt idx="534">
                  <c:v>35.948585260731882</c:v>
                </c:pt>
                <c:pt idx="535">
                  <c:v>35.955133344305139</c:v>
                </c:pt>
                <c:pt idx="536">
                  <c:v>35.971421653934783</c:v>
                </c:pt>
                <c:pt idx="537">
                  <c:v>35.971421653934783</c:v>
                </c:pt>
                <c:pt idx="538">
                  <c:v>35.97725704871015</c:v>
                </c:pt>
                <c:pt idx="539">
                  <c:v>35.979845767448943</c:v>
                </c:pt>
                <c:pt idx="540">
                  <c:v>35.98630472530207</c:v>
                </c:pt>
                <c:pt idx="541">
                  <c:v>35.991458741753071</c:v>
                </c:pt>
                <c:pt idx="542">
                  <c:v>36.004293017334952</c:v>
                </c:pt>
                <c:pt idx="543">
                  <c:v>36.011959038136972</c:v>
                </c:pt>
                <c:pt idx="544">
                  <c:v>36.025312860450953</c:v>
                </c:pt>
                <c:pt idx="545">
                  <c:v>36.027214181289203</c:v>
                </c:pt>
                <c:pt idx="546">
                  <c:v>36.027847602796705</c:v>
                </c:pt>
                <c:pt idx="547">
                  <c:v>36.027847602796705</c:v>
                </c:pt>
                <c:pt idx="548">
                  <c:v>36.031644441729611</c:v>
                </c:pt>
                <c:pt idx="549">
                  <c:v>36.036066113043844</c:v>
                </c:pt>
                <c:pt idx="550">
                  <c:v>36.049907255565984</c:v>
                </c:pt>
                <c:pt idx="551">
                  <c:v>36.060545465446324</c:v>
                </c:pt>
                <c:pt idx="552">
                  <c:v>36.065534572722967</c:v>
                </c:pt>
                <c:pt idx="553">
                  <c:v>36.065534572722967</c:v>
                </c:pt>
                <c:pt idx="554">
                  <c:v>36.069891112770939</c:v>
                </c:pt>
                <c:pt idx="555">
                  <c:v>36.071134312679895</c:v>
                </c:pt>
                <c:pt idx="556">
                  <c:v>36.079817804961927</c:v>
                </c:pt>
                <c:pt idx="557">
                  <c:v>36.090317834087017</c:v>
                </c:pt>
                <c:pt idx="558">
                  <c:v>36.095242366119557</c:v>
                </c:pt>
                <c:pt idx="559">
                  <c:v>36.101996304857941</c:v>
                </c:pt>
                <c:pt idx="560">
                  <c:v>36.130631194137095</c:v>
                </c:pt>
                <c:pt idx="561">
                  <c:v>36.130631194137095</c:v>
                </c:pt>
                <c:pt idx="562">
                  <c:v>36.139694964452893</c:v>
                </c:pt>
                <c:pt idx="563">
                  <c:v>36.142708251515572</c:v>
                </c:pt>
                <c:pt idx="564">
                  <c:v>36.142708251515572</c:v>
                </c:pt>
                <c:pt idx="565">
                  <c:v>36.142708251515572</c:v>
                </c:pt>
                <c:pt idx="566">
                  <c:v>36.142708251515572</c:v>
                </c:pt>
                <c:pt idx="567">
                  <c:v>36.144514318933858</c:v>
                </c:pt>
                <c:pt idx="568">
                  <c:v>36.145717571630541</c:v>
                </c:pt>
                <c:pt idx="569">
                  <c:v>36.156518442339227</c:v>
                </c:pt>
                <c:pt idx="570">
                  <c:v>36.156518442339227</c:v>
                </c:pt>
                <c:pt idx="571">
                  <c:v>36.159509651375807</c:v>
                </c:pt>
                <c:pt idx="572">
                  <c:v>36.165480356797588</c:v>
                </c:pt>
                <c:pt idx="573">
                  <c:v>36.173219042751199</c:v>
                </c:pt>
                <c:pt idx="574">
                  <c:v>36.175001181152474</c:v>
                </c:pt>
                <c:pt idx="575">
                  <c:v>36.175001181152474</c:v>
                </c:pt>
                <c:pt idx="576">
                  <c:v>36.193335772632466</c:v>
                </c:pt>
                <c:pt idx="577">
                  <c:v>36.1951023157648</c:v>
                </c:pt>
                <c:pt idx="578">
                  <c:v>36.198631316248189</c:v>
                </c:pt>
                <c:pt idx="579">
                  <c:v>36.211524628878905</c:v>
                </c:pt>
                <c:pt idx="580">
                  <c:v>36.211524628878905</c:v>
                </c:pt>
                <c:pt idx="581">
                  <c:v>36.217361303997556</c:v>
                </c:pt>
                <c:pt idx="582">
                  <c:v>36.22085618001941</c:v>
                </c:pt>
                <c:pt idx="583">
                  <c:v>36.228410161115178</c:v>
                </c:pt>
                <c:pt idx="584">
                  <c:v>36.228990205736594</c:v>
                </c:pt>
                <c:pt idx="585">
                  <c:v>36.243443781930694</c:v>
                </c:pt>
                <c:pt idx="586">
                  <c:v>36.249774577015003</c:v>
                </c:pt>
                <c:pt idx="587">
                  <c:v>36.260096474876363</c:v>
                </c:pt>
                <c:pt idx="588">
                  <c:v>36.264098023285385</c:v>
                </c:pt>
                <c:pt idx="589">
                  <c:v>36.264669103114755</c:v>
                </c:pt>
                <c:pt idx="590">
                  <c:v>36.323297979004529</c:v>
                </c:pt>
                <c:pt idx="591">
                  <c:v>36.334956822129669</c:v>
                </c:pt>
                <c:pt idx="592">
                  <c:v>36.346556745543673</c:v>
                </c:pt>
                <c:pt idx="593">
                  <c:v>36.346556745543673</c:v>
                </c:pt>
                <c:pt idx="594">
                  <c:v>36.3580983567836</c:v>
                </c:pt>
                <c:pt idx="595">
                  <c:v>36.364667612811679</c:v>
                </c:pt>
                <c:pt idx="596">
                  <c:v>36.367945208363068</c:v>
                </c:pt>
                <c:pt idx="597">
                  <c:v>36.370127676758813</c:v>
                </c:pt>
                <c:pt idx="598">
                  <c:v>36.371218133881996</c:v>
                </c:pt>
                <c:pt idx="599">
                  <c:v>36.406915948913472</c:v>
                </c:pt>
                <c:pt idx="600">
                  <c:v>36.436246460088554</c:v>
                </c:pt>
                <c:pt idx="601">
                  <c:v>36.455244084462123</c:v>
                </c:pt>
                <c:pt idx="602">
                  <c:v>36.460493489911514</c:v>
                </c:pt>
                <c:pt idx="603">
                  <c:v>36.460493489911514</c:v>
                </c:pt>
                <c:pt idx="604">
                  <c:v>36.469390098095843</c:v>
                </c:pt>
                <c:pt idx="605">
                  <c:v>36.469390098095843</c:v>
                </c:pt>
                <c:pt idx="606">
                  <c:v>36.471478430879188</c:v>
                </c:pt>
                <c:pt idx="607">
                  <c:v>36.480332775995372</c:v>
                </c:pt>
                <c:pt idx="608">
                  <c:v>36.502578291643246</c:v>
                </c:pt>
                <c:pt idx="609">
                  <c:v>36.502578291643246</c:v>
                </c:pt>
                <c:pt idx="610">
                  <c:v>36.502578291643246</c:v>
                </c:pt>
                <c:pt idx="611">
                  <c:v>36.51285231166321</c:v>
                </c:pt>
                <c:pt idx="612">
                  <c:v>36.532755882104354</c:v>
                </c:pt>
                <c:pt idx="613">
                  <c:v>36.547950255649667</c:v>
                </c:pt>
                <c:pt idx="614">
                  <c:v>36.548455014865247</c:v>
                </c:pt>
                <c:pt idx="615">
                  <c:v>36.548959663651821</c:v>
                </c:pt>
                <c:pt idx="616">
                  <c:v>36.561038234388363</c:v>
                </c:pt>
                <c:pt idx="617">
                  <c:v>36.572554500196823</c:v>
                </c:pt>
                <c:pt idx="618">
                  <c:v>36.589473980740784</c:v>
                </c:pt>
                <c:pt idx="619">
                  <c:v>36.601342931493022</c:v>
                </c:pt>
                <c:pt idx="620">
                  <c:v>36.616093861274678</c:v>
                </c:pt>
                <c:pt idx="621">
                  <c:v>36.616093861274678</c:v>
                </c:pt>
                <c:pt idx="622">
                  <c:v>36.620011587673488</c:v>
                </c:pt>
                <c:pt idx="623">
                  <c:v>36.62343415784261</c:v>
                </c:pt>
                <c:pt idx="624">
                  <c:v>36.640471391720766</c:v>
                </c:pt>
                <c:pt idx="625">
                  <c:v>36.643379493522929</c:v>
                </c:pt>
                <c:pt idx="626">
                  <c:v>36.649184746726888</c:v>
                </c:pt>
                <c:pt idx="627">
                  <c:v>36.655457367801574</c:v>
                </c:pt>
                <c:pt idx="628">
                  <c:v>36.659309003055682</c:v>
                </c:pt>
                <c:pt idx="629">
                  <c:v>36.667951803491185</c:v>
                </c:pt>
                <c:pt idx="630">
                  <c:v>36.667951803491185</c:v>
                </c:pt>
                <c:pt idx="631">
                  <c:v>36.672261124997227</c:v>
                </c:pt>
                <c:pt idx="632">
                  <c:v>36.694635895168361</c:v>
                </c:pt>
                <c:pt idx="633">
                  <c:v>36.70503533989887</c:v>
                </c:pt>
                <c:pt idx="634">
                  <c:v>36.713039406199343</c:v>
                </c:pt>
                <c:pt idx="635">
                  <c:v>36.713039406199343</c:v>
                </c:pt>
                <c:pt idx="636">
                  <c:v>36.732696384704695</c:v>
                </c:pt>
                <c:pt idx="637">
                  <c:v>36.741070019161668</c:v>
                </c:pt>
                <c:pt idx="638">
                  <c:v>36.751725825425765</c:v>
                </c:pt>
                <c:pt idx="639">
                  <c:v>36.754035837775994</c:v>
                </c:pt>
                <c:pt idx="640">
                  <c:v>36.785681234312484</c:v>
                </c:pt>
                <c:pt idx="641">
                  <c:v>36.788412714748311</c:v>
                </c:pt>
                <c:pt idx="642">
                  <c:v>36.790231917067651</c:v>
                </c:pt>
                <c:pt idx="643">
                  <c:v>36.808796985787843</c:v>
                </c:pt>
                <c:pt idx="644">
                  <c:v>36.810600288085958</c:v>
                </c:pt>
                <c:pt idx="645">
                  <c:v>36.823632515019924</c:v>
                </c:pt>
                <c:pt idx="646">
                  <c:v>36.825872077886942</c:v>
                </c:pt>
                <c:pt idx="647">
                  <c:v>36.829897857581159</c:v>
                </c:pt>
                <c:pt idx="648">
                  <c:v>36.835254734194052</c:v>
                </c:pt>
                <c:pt idx="649">
                  <c:v>36.837483125778213</c:v>
                </c:pt>
                <c:pt idx="650">
                  <c:v>36.838819135575946</c:v>
                </c:pt>
                <c:pt idx="651">
                  <c:v>36.845043711250767</c:v>
                </c:pt>
                <c:pt idx="652">
                  <c:v>36.862736900733751</c:v>
                </c:pt>
                <c:pt idx="653">
                  <c:v>36.871533254550698</c:v>
                </c:pt>
                <c:pt idx="654">
                  <c:v>36.882482114093619</c:v>
                </c:pt>
                <c:pt idx="655">
                  <c:v>36.901194447203238</c:v>
                </c:pt>
                <c:pt idx="656">
                  <c:v>36.904659271050043</c:v>
                </c:pt>
                <c:pt idx="657">
                  <c:v>36.904659271050043</c:v>
                </c:pt>
                <c:pt idx="658">
                  <c:v>36.913298833715054</c:v>
                </c:pt>
                <c:pt idx="659">
                  <c:v>36.930482374184081</c:v>
                </c:pt>
                <c:pt idx="660">
                  <c:v>36.950512372116947</c:v>
                </c:pt>
                <c:pt idx="661">
                  <c:v>36.953480886221051</c:v>
                </c:pt>
                <c:pt idx="662">
                  <c:v>36.966160441467643</c:v>
                </c:pt>
                <c:pt idx="663">
                  <c:v>37.017025340302126</c:v>
                </c:pt>
                <c:pt idx="664">
                  <c:v>37.017437718355119</c:v>
                </c:pt>
                <c:pt idx="665">
                  <c:v>37.031005497918997</c:v>
                </c:pt>
                <c:pt idx="666">
                  <c:v>37.04693919162942</c:v>
                </c:pt>
                <c:pt idx="667">
                  <c:v>37.076474920945415</c:v>
                </c:pt>
                <c:pt idx="668">
                  <c:v>37.092102704085029</c:v>
                </c:pt>
                <c:pt idx="669">
                  <c:v>37.10802349448231</c:v>
                </c:pt>
                <c:pt idx="670">
                  <c:v>37.113965980162227</c:v>
                </c:pt>
                <c:pt idx="671">
                  <c:v>37.121865903154017</c:v>
                </c:pt>
                <c:pt idx="672">
                  <c:v>37.159419002245812</c:v>
                </c:pt>
                <c:pt idx="673">
                  <c:v>37.159419002245812</c:v>
                </c:pt>
                <c:pt idx="674">
                  <c:v>37.161746208567259</c:v>
                </c:pt>
                <c:pt idx="675">
                  <c:v>37.183356135575082</c:v>
                </c:pt>
                <c:pt idx="676">
                  <c:v>37.183356135575082</c:v>
                </c:pt>
                <c:pt idx="677">
                  <c:v>37.216917464394228</c:v>
                </c:pt>
                <c:pt idx="678">
                  <c:v>37.26118031254483</c:v>
                </c:pt>
                <c:pt idx="679">
                  <c:v>37.263780063941326</c:v>
                </c:pt>
                <c:pt idx="680">
                  <c:v>37.263780063941326</c:v>
                </c:pt>
                <c:pt idx="681">
                  <c:v>37.271932049018332</c:v>
                </c:pt>
                <c:pt idx="682">
                  <c:v>37.277843067545909</c:v>
                </c:pt>
                <c:pt idx="683">
                  <c:v>37.277843067545909</c:v>
                </c:pt>
                <c:pt idx="684">
                  <c:v>37.283739269591656</c:v>
                </c:pt>
                <c:pt idx="685">
                  <c:v>37.362993553216413</c:v>
                </c:pt>
                <c:pt idx="686">
                  <c:v>37.367260175088028</c:v>
                </c:pt>
                <c:pt idx="687">
                  <c:v>37.389182291478818</c:v>
                </c:pt>
                <c:pt idx="688">
                  <c:v>37.419604672041032</c:v>
                </c:pt>
                <c:pt idx="689">
                  <c:v>37.45204041398037</c:v>
                </c:pt>
                <c:pt idx="690">
                  <c:v>37.461275386522416</c:v>
                </c:pt>
                <c:pt idx="691">
                  <c:v>37.480653853494928</c:v>
                </c:pt>
                <c:pt idx="692">
                  <c:v>37.485389302502057</c:v>
                </c:pt>
                <c:pt idx="693">
                  <c:v>37.505912506144711</c:v>
                </c:pt>
                <c:pt idx="694">
                  <c:v>37.525262832936306</c:v>
                </c:pt>
                <c:pt idx="695">
                  <c:v>37.539177172149323</c:v>
                </c:pt>
                <c:pt idx="696">
                  <c:v>37.542807950755673</c:v>
                </c:pt>
                <c:pt idx="697">
                  <c:v>37.584005312015719</c:v>
                </c:pt>
                <c:pt idx="698">
                  <c:v>37.594677989719074</c:v>
                </c:pt>
                <c:pt idx="699">
                  <c:v>37.594677989719074</c:v>
                </c:pt>
                <c:pt idx="700">
                  <c:v>37.600157378910204</c:v>
                </c:pt>
                <c:pt idx="701">
                  <c:v>37.603374656065292</c:v>
                </c:pt>
                <c:pt idx="702">
                  <c:v>37.605302933561155</c:v>
                </c:pt>
                <c:pt idx="703">
                  <c:v>37.605624161078069</c:v>
                </c:pt>
                <c:pt idx="704">
                  <c:v>37.605945345180167</c:v>
                </c:pt>
                <c:pt idx="705">
                  <c:v>37.613960873473275</c:v>
                </c:pt>
                <c:pt idx="706">
                  <c:v>37.627366415171331</c:v>
                </c:pt>
                <c:pt idx="707">
                  <c:v>37.630229225035478</c:v>
                </c:pt>
                <c:pt idx="708">
                  <c:v>37.638480261441217</c:v>
                </c:pt>
                <c:pt idx="709">
                  <c:v>37.647649706150645</c:v>
                </c:pt>
                <c:pt idx="710">
                  <c:v>37.657098304801359</c:v>
                </c:pt>
                <c:pt idx="711">
                  <c:v>37.701011349951543</c:v>
                </c:pt>
                <c:pt idx="712">
                  <c:v>37.715471040067811</c:v>
                </c:pt>
                <c:pt idx="713">
                  <c:v>37.717310663219202</c:v>
                </c:pt>
                <c:pt idx="714">
                  <c:v>37.739883480545167</c:v>
                </c:pt>
                <c:pt idx="715">
                  <c:v>37.739883480545167</c:v>
                </c:pt>
                <c:pt idx="716">
                  <c:v>37.751996696063266</c:v>
                </c:pt>
                <c:pt idx="717">
                  <c:v>37.756523356069366</c:v>
                </c:pt>
                <c:pt idx="718">
                  <c:v>37.760439533573603</c:v>
                </c:pt>
                <c:pt idx="719">
                  <c:v>37.836570780994123</c:v>
                </c:pt>
                <c:pt idx="720">
                  <c:v>37.840649252671355</c:v>
                </c:pt>
                <c:pt idx="721">
                  <c:v>37.845301875423857</c:v>
                </c:pt>
                <c:pt idx="722">
                  <c:v>37.845301875423857</c:v>
                </c:pt>
                <c:pt idx="723">
                  <c:v>37.851104975774142</c:v>
                </c:pt>
                <c:pt idx="724">
                  <c:v>37.854290700168228</c:v>
                </c:pt>
                <c:pt idx="725">
                  <c:v>37.861515271760503</c:v>
                </c:pt>
                <c:pt idx="726">
                  <c:v>37.878765924691791</c:v>
                </c:pt>
                <c:pt idx="727">
                  <c:v>37.88391701460246</c:v>
                </c:pt>
                <c:pt idx="728">
                  <c:v>37.928663886705934</c:v>
                </c:pt>
                <c:pt idx="729">
                  <c:v>37.950450513644071</c:v>
                </c:pt>
                <c:pt idx="730">
                  <c:v>37.960716558062948</c:v>
                </c:pt>
                <c:pt idx="731">
                  <c:v>37.968180437837212</c:v>
                </c:pt>
                <c:pt idx="732">
                  <c:v>37.995897392722121</c:v>
                </c:pt>
                <c:pt idx="733">
                  <c:v>38.039698817471852</c:v>
                </c:pt>
                <c:pt idx="734">
                  <c:v>38.07480991699245</c:v>
                </c:pt>
                <c:pt idx="735">
                  <c:v>38.118252378070082</c:v>
                </c:pt>
                <c:pt idx="736">
                  <c:v>38.161692760157671</c:v>
                </c:pt>
                <c:pt idx="737">
                  <c:v>38.174396989516026</c:v>
                </c:pt>
                <c:pt idx="738">
                  <c:v>38.20361692099641</c:v>
                </c:pt>
                <c:pt idx="739">
                  <c:v>38.22555138037022</c:v>
                </c:pt>
                <c:pt idx="740">
                  <c:v>38.383345972224738</c:v>
                </c:pt>
                <c:pt idx="741">
                  <c:v>38.432843536840551</c:v>
                </c:pt>
                <c:pt idx="742">
                  <c:v>38.445573213584879</c:v>
                </c:pt>
                <c:pt idx="743">
                  <c:v>38.451234809505131</c:v>
                </c:pt>
                <c:pt idx="744">
                  <c:v>38.462068530367624</c:v>
                </c:pt>
                <c:pt idx="745">
                  <c:v>38.477110962756186</c:v>
                </c:pt>
                <c:pt idx="746">
                  <c:v>38.480018982360953</c:v>
                </c:pt>
                <c:pt idx="747">
                  <c:v>38.509573877561138</c:v>
                </c:pt>
                <c:pt idx="748">
                  <c:v>38.543356700644146</c:v>
                </c:pt>
                <c:pt idx="749">
                  <c:v>38.553358254356709</c:v>
                </c:pt>
                <c:pt idx="750">
                  <c:v>38.554226035279207</c:v>
                </c:pt>
                <c:pt idx="751">
                  <c:v>38.554659810945736</c:v>
                </c:pt>
                <c:pt idx="752">
                  <c:v>38.567853356951339</c:v>
                </c:pt>
                <c:pt idx="753">
                  <c:v>38.572163754658064</c:v>
                </c:pt>
                <c:pt idx="754">
                  <c:v>38.596589943756079</c:v>
                </c:pt>
                <c:pt idx="755">
                  <c:v>38.616338729555778</c:v>
                </c:pt>
                <c:pt idx="756">
                  <c:v>38.670312095017962</c:v>
                </c:pt>
                <c:pt idx="757">
                  <c:v>38.696862830334418</c:v>
                </c:pt>
                <c:pt idx="758">
                  <c:v>38.749926210117358</c:v>
                </c:pt>
                <c:pt idx="759">
                  <c:v>38.750527271218104</c:v>
                </c:pt>
                <c:pt idx="760">
                  <c:v>38.771870395250303</c:v>
                </c:pt>
                <c:pt idx="761">
                  <c:v>38.778217874118134</c:v>
                </c:pt>
                <c:pt idx="762">
                  <c:v>38.783363272295624</c:v>
                </c:pt>
                <c:pt idx="763">
                  <c:v>38.799717964216498</c:v>
                </c:pt>
                <c:pt idx="764">
                  <c:v>38.821812294754572</c:v>
                </c:pt>
                <c:pt idx="765">
                  <c:v>38.830362549386678</c:v>
                </c:pt>
                <c:pt idx="766">
                  <c:v>38.835788353617666</c:v>
                </c:pt>
                <c:pt idx="767">
                  <c:v>38.859100474828395</c:v>
                </c:pt>
                <c:pt idx="768">
                  <c:v>38.863698532114832</c:v>
                </c:pt>
                <c:pt idx="769">
                  <c:v>38.872678543802493</c:v>
                </c:pt>
                <c:pt idx="770">
                  <c:v>38.879915386331604</c:v>
                </c:pt>
                <c:pt idx="771">
                  <c:v>38.887700059516888</c:v>
                </c:pt>
                <c:pt idx="772">
                  <c:v>38.891488656633442</c:v>
                </c:pt>
                <c:pt idx="773">
                  <c:v>38.892624113969873</c:v>
                </c:pt>
                <c:pt idx="774">
                  <c:v>38.894515394503507</c:v>
                </c:pt>
                <c:pt idx="775">
                  <c:v>38.896783039167147</c:v>
                </c:pt>
                <c:pt idx="776">
                  <c:v>38.909406301062354</c:v>
                </c:pt>
                <c:pt idx="777">
                  <c:v>38.925889670009703</c:v>
                </c:pt>
                <c:pt idx="778">
                  <c:v>38.937623771848536</c:v>
                </c:pt>
                <c:pt idx="779">
                  <c:v>38.952999315920586</c:v>
                </c:pt>
                <c:pt idx="780">
                  <c:v>38.953737921908029</c:v>
                </c:pt>
                <c:pt idx="781">
                  <c:v>38.955583482579286</c:v>
                </c:pt>
                <c:pt idx="782">
                  <c:v>38.957796358272617</c:v>
                </c:pt>
                <c:pt idx="783">
                  <c:v>38.992211540952866</c:v>
                </c:pt>
                <c:pt idx="784">
                  <c:v>38.992393340749715</c:v>
                </c:pt>
                <c:pt idx="785">
                  <c:v>38.997659800661978</c:v>
                </c:pt>
                <c:pt idx="786">
                  <c:v>38.999110670011213</c:v>
                </c:pt>
                <c:pt idx="787">
                  <c:v>39.037077155391849</c:v>
                </c:pt>
                <c:pt idx="788">
                  <c:v>39.056998839209541</c:v>
                </c:pt>
                <c:pt idx="789">
                  <c:v>39.072013141660307</c:v>
                </c:pt>
                <c:pt idx="790">
                  <c:v>39.073069590716877</c:v>
                </c:pt>
                <c:pt idx="791">
                  <c:v>39.09148590520774</c:v>
                </c:pt>
                <c:pt idx="792">
                  <c:v>39.101601170945663</c:v>
                </c:pt>
                <c:pt idx="793">
                  <c:v>39.115313742696003</c:v>
                </c:pt>
                <c:pt idx="794">
                  <c:v>39.122918846805064</c:v>
                </c:pt>
                <c:pt idx="795">
                  <c:v>39.130156892935879</c:v>
                </c:pt>
                <c:pt idx="796">
                  <c:v>39.132393030140456</c:v>
                </c:pt>
                <c:pt idx="797">
                  <c:v>39.137888923483018</c:v>
                </c:pt>
                <c:pt idx="798">
                  <c:v>39.151064484963399</c:v>
                </c:pt>
                <c:pt idx="799">
                  <c:v>39.151747050926481</c:v>
                </c:pt>
                <c:pt idx="800">
                  <c:v>39.154134577112842</c:v>
                </c:pt>
                <c:pt idx="801">
                  <c:v>39.156008905276451</c:v>
                </c:pt>
                <c:pt idx="802">
                  <c:v>39.160093517511001</c:v>
                </c:pt>
                <c:pt idx="803">
                  <c:v>39.160943646044863</c:v>
                </c:pt>
                <c:pt idx="804">
                  <c:v>39.173661300958052</c:v>
                </c:pt>
                <c:pt idx="805">
                  <c:v>39.195051409342533</c:v>
                </c:pt>
                <c:pt idx="806">
                  <c:v>39.198738433239477</c:v>
                </c:pt>
                <c:pt idx="807">
                  <c:v>39.201918354670951</c:v>
                </c:pt>
                <c:pt idx="808">
                  <c:v>39.203757533463047</c:v>
                </c:pt>
                <c:pt idx="809">
                  <c:v>39.235480776759267</c:v>
                </c:pt>
                <c:pt idx="810">
                  <c:v>39.238779675151463</c:v>
                </c:pt>
                <c:pt idx="811">
                  <c:v>39.241086346808039</c:v>
                </c:pt>
                <c:pt idx="812">
                  <c:v>39.248486436499114</c:v>
                </c:pt>
                <c:pt idx="813">
                  <c:v>39.251604432765546</c:v>
                </c:pt>
                <c:pt idx="814">
                  <c:v>39.271046067485109</c:v>
                </c:pt>
                <c:pt idx="815">
                  <c:v>39.286622044146384</c:v>
                </c:pt>
                <c:pt idx="816">
                  <c:v>39.288885563122946</c:v>
                </c:pt>
                <c:pt idx="817">
                  <c:v>39.302585144236062</c:v>
                </c:pt>
                <c:pt idx="818">
                  <c:v>39.30419200491265</c:v>
                </c:pt>
                <c:pt idx="819">
                  <c:v>39.308044322626223</c:v>
                </c:pt>
                <c:pt idx="820">
                  <c:v>39.30916681424182</c:v>
                </c:pt>
                <c:pt idx="821">
                  <c:v>39.313171663775606</c:v>
                </c:pt>
                <c:pt idx="822">
                  <c:v>39.313651821224411</c:v>
                </c:pt>
                <c:pt idx="823">
                  <c:v>39.318128915165502</c:v>
                </c:pt>
                <c:pt idx="824">
                  <c:v>39.328332715715284</c:v>
                </c:pt>
                <c:pt idx="825">
                  <c:v>39.335006743028387</c:v>
                </c:pt>
                <c:pt idx="826">
                  <c:v>39.352403688159129</c:v>
                </c:pt>
                <c:pt idx="827">
                  <c:v>39.357756919976325</c:v>
                </c:pt>
                <c:pt idx="828">
                  <c:v>39.375155602251013</c:v>
                </c:pt>
                <c:pt idx="829">
                  <c:v>39.390107750059926</c:v>
                </c:pt>
                <c:pt idx="830">
                  <c:v>39.394297264844447</c:v>
                </c:pt>
                <c:pt idx="831">
                  <c:v>39.397086449919513</c:v>
                </c:pt>
                <c:pt idx="832">
                  <c:v>39.397860681687447</c:v>
                </c:pt>
                <c:pt idx="833">
                  <c:v>39.400336642795679</c:v>
                </c:pt>
                <c:pt idx="834">
                  <c:v>39.424045530413444</c:v>
                </c:pt>
                <c:pt idx="835">
                  <c:v>39.426343093990113</c:v>
                </c:pt>
                <c:pt idx="836">
                  <c:v>39.427873653643083</c:v>
                </c:pt>
                <c:pt idx="837">
                  <c:v>39.437799962942407</c:v>
                </c:pt>
                <c:pt idx="838">
                  <c:v>39.448446814533163</c:v>
                </c:pt>
                <c:pt idx="839">
                  <c:v>39.476373014707555</c:v>
                </c:pt>
                <c:pt idx="840">
                  <c:v>39.486112892904586</c:v>
                </c:pt>
                <c:pt idx="841">
                  <c:v>39.487608046838744</c:v>
                </c:pt>
                <c:pt idx="842">
                  <c:v>39.490147803349124</c:v>
                </c:pt>
                <c:pt idx="843">
                  <c:v>39.498496262045819</c:v>
                </c:pt>
                <c:pt idx="844">
                  <c:v>39.499091538922158</c:v>
                </c:pt>
                <c:pt idx="845">
                  <c:v>39.505778875082882</c:v>
                </c:pt>
                <c:pt idx="846">
                  <c:v>39.506965906828455</c:v>
                </c:pt>
                <c:pt idx="847">
                  <c:v>39.509338319411469</c:v>
                </c:pt>
                <c:pt idx="848">
                  <c:v>39.515998961479063</c:v>
                </c:pt>
                <c:pt idx="849">
                  <c:v>39.53279542805673</c:v>
                </c:pt>
                <c:pt idx="850">
                  <c:v>39.553127418372924</c:v>
                </c:pt>
                <c:pt idx="851">
                  <c:v>39.563741125145953</c:v>
                </c:pt>
                <c:pt idx="852">
                  <c:v>39.567076089467129</c:v>
                </c:pt>
                <c:pt idx="853">
                  <c:v>39.57055143549649</c:v>
                </c:pt>
                <c:pt idx="854">
                  <c:v>39.586132501903052</c:v>
                </c:pt>
                <c:pt idx="855">
                  <c:v>39.586563961933514</c:v>
                </c:pt>
                <c:pt idx="856">
                  <c:v>39.618292524559848</c:v>
                </c:pt>
                <c:pt idx="857">
                  <c:v>39.631892585455041</c:v>
                </c:pt>
                <c:pt idx="858">
                  <c:v>39.638524815545985</c:v>
                </c:pt>
                <c:pt idx="859">
                  <c:v>39.648511408306327</c:v>
                </c:pt>
                <c:pt idx="860">
                  <c:v>39.659997208703047</c:v>
                </c:pt>
                <c:pt idx="861">
                  <c:v>39.666278686829756</c:v>
                </c:pt>
                <c:pt idx="862">
                  <c:v>39.67837961690892</c:v>
                </c:pt>
                <c:pt idx="863">
                  <c:v>39.680321595841015</c:v>
                </c:pt>
                <c:pt idx="864">
                  <c:v>39.684062713911537</c:v>
                </c:pt>
                <c:pt idx="865">
                  <c:v>39.688766041265296</c:v>
                </c:pt>
                <c:pt idx="866">
                  <c:v>39.694702106377306</c:v>
                </c:pt>
                <c:pt idx="867">
                  <c:v>39.695253604435941</c:v>
                </c:pt>
                <c:pt idx="868">
                  <c:v>39.697182919457752</c:v>
                </c:pt>
                <c:pt idx="869">
                  <c:v>39.700624539461231</c:v>
                </c:pt>
                <c:pt idx="870">
                  <c:v>39.701037225452815</c:v>
                </c:pt>
                <c:pt idx="871">
                  <c:v>39.703511955954383</c:v>
                </c:pt>
                <c:pt idx="872">
                  <c:v>39.704198960005364</c:v>
                </c:pt>
                <c:pt idx="873">
                  <c:v>39.704336338865474</c:v>
                </c:pt>
                <c:pt idx="874">
                  <c:v>39.711743956367954</c:v>
                </c:pt>
                <c:pt idx="875">
                  <c:v>39.734654866929091</c:v>
                </c:pt>
                <c:pt idx="876">
                  <c:v>39.741028250686782</c:v>
                </c:pt>
                <c:pt idx="877">
                  <c:v>39.744276691205968</c:v>
                </c:pt>
                <c:pt idx="878">
                  <c:v>39.750896272967374</c:v>
                </c:pt>
                <c:pt idx="879">
                  <c:v>39.751570788304946</c:v>
                </c:pt>
                <c:pt idx="880">
                  <c:v>39.759785736984867</c:v>
                </c:pt>
                <c:pt idx="881">
                  <c:v>39.766365781133352</c:v>
                </c:pt>
                <c:pt idx="882">
                  <c:v>39.767706593059955</c:v>
                </c:pt>
                <c:pt idx="883">
                  <c:v>39.770386133878695</c:v>
                </c:pt>
                <c:pt idx="884">
                  <c:v>39.773196668127511</c:v>
                </c:pt>
                <c:pt idx="885">
                  <c:v>39.77600415287742</c:v>
                </c:pt>
                <c:pt idx="886">
                  <c:v>39.776271373587335</c:v>
                </c:pt>
                <c:pt idx="887">
                  <c:v>39.780142976421125</c:v>
                </c:pt>
                <c:pt idx="888">
                  <c:v>39.786272285844731</c:v>
                </c:pt>
                <c:pt idx="889">
                  <c:v>39.789331507163382</c:v>
                </c:pt>
                <c:pt idx="890">
                  <c:v>39.789996077240289</c:v>
                </c:pt>
                <c:pt idx="891">
                  <c:v>39.790527610520229</c:v>
                </c:pt>
                <c:pt idx="892">
                  <c:v>39.79105903471217</c:v>
                </c:pt>
                <c:pt idx="893">
                  <c:v>39.791855966563325</c:v>
                </c:pt>
                <c:pt idx="894">
                  <c:v>39.79636728716121</c:v>
                </c:pt>
                <c:pt idx="895">
                  <c:v>39.797692652025695</c:v>
                </c:pt>
                <c:pt idx="896">
                  <c:v>39.798884900835247</c:v>
                </c:pt>
                <c:pt idx="897">
                  <c:v>39.808403189447262</c:v>
                </c:pt>
                <c:pt idx="898">
                  <c:v>39.809986176962099</c:v>
                </c:pt>
                <c:pt idx="899">
                  <c:v>39.810249914229161</c:v>
                </c:pt>
                <c:pt idx="900">
                  <c:v>39.813017536312969</c:v>
                </c:pt>
                <c:pt idx="901">
                  <c:v>39.827204533036081</c:v>
                </c:pt>
                <c:pt idx="902">
                  <c:v>39.829168824353282</c:v>
                </c:pt>
                <c:pt idx="903">
                  <c:v>39.831000821659487</c:v>
                </c:pt>
                <c:pt idx="904">
                  <c:v>39.832700804182068</c:v>
                </c:pt>
                <c:pt idx="905">
                  <c:v>39.840011097157102</c:v>
                </c:pt>
                <c:pt idx="906">
                  <c:v>39.840141451094318</c:v>
                </c:pt>
                <c:pt idx="907">
                  <c:v>39.843398173139505</c:v>
                </c:pt>
                <c:pt idx="908">
                  <c:v>39.844569593274365</c:v>
                </c:pt>
                <c:pt idx="909">
                  <c:v>39.846260711672848</c:v>
                </c:pt>
                <c:pt idx="910">
                  <c:v>39.847430840794779</c:v>
                </c:pt>
                <c:pt idx="911">
                  <c:v>39.848340576659886</c:v>
                </c:pt>
                <c:pt idx="912">
                  <c:v>39.848990192834776</c:v>
                </c:pt>
                <c:pt idx="913">
                  <c:v>39.867113768616996</c:v>
                </c:pt>
                <c:pt idx="914">
                  <c:v>39.874971086128156</c:v>
                </c:pt>
                <c:pt idx="915">
                  <c:v>39.885367989691147</c:v>
                </c:pt>
                <c:pt idx="916">
                  <c:v>39.897764139163655</c:v>
                </c:pt>
                <c:pt idx="917">
                  <c:v>39.898019109186315</c:v>
                </c:pt>
                <c:pt idx="918">
                  <c:v>39.900694786578178</c:v>
                </c:pt>
                <c:pt idx="919">
                  <c:v>39.900694786578178</c:v>
                </c:pt>
                <c:pt idx="920">
                  <c:v>39.903113268384402</c:v>
                </c:pt>
                <c:pt idx="921">
                  <c:v>39.903622136088721</c:v>
                </c:pt>
                <c:pt idx="922">
                  <c:v>39.909086187569891</c:v>
                </c:pt>
                <c:pt idx="923">
                  <c:v>39.912891533271186</c:v>
                </c:pt>
                <c:pt idx="924">
                  <c:v>39.915045428659624</c:v>
                </c:pt>
                <c:pt idx="925">
                  <c:v>39.915298710976231</c:v>
                </c:pt>
                <c:pt idx="926">
                  <c:v>39.961612805692951</c:v>
                </c:pt>
                <c:pt idx="927">
                  <c:v>39.964223978805535</c:v>
                </c:pt>
                <c:pt idx="928">
                  <c:v>39.978106264006293</c:v>
                </c:pt>
                <c:pt idx="929">
                  <c:v>39.978971459373554</c:v>
                </c:pt>
                <c:pt idx="930">
                  <c:v>39.979465727978123</c:v>
                </c:pt>
                <c:pt idx="931">
                  <c:v>39.980824484188304</c:v>
                </c:pt>
                <c:pt idx="932">
                  <c:v>39.986745338873774</c:v>
                </c:pt>
                <c:pt idx="933">
                  <c:v>39.987361322984242</c:v>
                </c:pt>
                <c:pt idx="934">
                  <c:v>39.988100312124146</c:v>
                </c:pt>
                <c:pt idx="935">
                  <c:v>39.989085305715932</c:v>
                </c:pt>
                <c:pt idx="936">
                  <c:v>40.001121420752362</c:v>
                </c:pt>
                <c:pt idx="937">
                  <c:v>40.002101516391825</c:v>
                </c:pt>
                <c:pt idx="938">
                  <c:v>40.00711874361059</c:v>
                </c:pt>
                <c:pt idx="939">
                  <c:v>40.01139413314332</c:v>
                </c:pt>
                <c:pt idx="940">
                  <c:v>40.012736383643563</c:v>
                </c:pt>
                <c:pt idx="941">
                  <c:v>40.016759004069428</c:v>
                </c:pt>
                <c:pt idx="942">
                  <c:v>40.018707139315794</c:v>
                </c:pt>
                <c:pt idx="943">
                  <c:v>40.018828849576082</c:v>
                </c:pt>
                <c:pt idx="944">
                  <c:v>40.022477525013826</c:v>
                </c:pt>
                <c:pt idx="945">
                  <c:v>40.027941008890757</c:v>
                </c:pt>
                <c:pt idx="946">
                  <c:v>40.028911100991934</c:v>
                </c:pt>
                <c:pt idx="947">
                  <c:v>40.030002024650273</c:v>
                </c:pt>
                <c:pt idx="948">
                  <c:v>40.042937155280725</c:v>
                </c:pt>
                <c:pt idx="949">
                  <c:v>40.043660599578622</c:v>
                </c:pt>
                <c:pt idx="950">
                  <c:v>40.044142784687565</c:v>
                </c:pt>
                <c:pt idx="951">
                  <c:v>40.049080066487541</c:v>
                </c:pt>
                <c:pt idx="952">
                  <c:v>40.06144255343591</c:v>
                </c:pt>
                <c:pt idx="953">
                  <c:v>40.063597009234044</c:v>
                </c:pt>
                <c:pt idx="954">
                  <c:v>40.067183835108402</c:v>
                </c:pt>
                <c:pt idx="955">
                  <c:v>40.07207790085706</c:v>
                </c:pt>
                <c:pt idx="956">
                  <c:v>40.073150985301183</c:v>
                </c:pt>
                <c:pt idx="957">
                  <c:v>40.073389388835302</c:v>
                </c:pt>
                <c:pt idx="958">
                  <c:v>40.07374695346671</c:v>
                </c:pt>
                <c:pt idx="959">
                  <c:v>40.079461361483524</c:v>
                </c:pt>
                <c:pt idx="960">
                  <c:v>40.089787074871019</c:v>
                </c:pt>
                <c:pt idx="961">
                  <c:v>40.091444891414994</c:v>
                </c:pt>
                <c:pt idx="962">
                  <c:v>40.096175742628738</c:v>
                </c:pt>
                <c:pt idx="963">
                  <c:v>40.100780120076408</c:v>
                </c:pt>
                <c:pt idx="964">
                  <c:v>40.115952664485818</c:v>
                </c:pt>
                <c:pt idx="965">
                  <c:v>40.122628969037244</c:v>
                </c:pt>
                <c:pt idx="966">
                  <c:v>40.12297988356972</c:v>
                </c:pt>
                <c:pt idx="967">
                  <c:v>40.133369071362139</c:v>
                </c:pt>
                <c:pt idx="968">
                  <c:v>40.135232439693738</c:v>
                </c:pt>
                <c:pt idx="969">
                  <c:v>40.136629098947026</c:v>
                </c:pt>
                <c:pt idx="970">
                  <c:v>40.136861803307049</c:v>
                </c:pt>
                <c:pt idx="971">
                  <c:v>40.137908717894071</c:v>
                </c:pt>
                <c:pt idx="972">
                  <c:v>40.145921232934555</c:v>
                </c:pt>
                <c:pt idx="973">
                  <c:v>40.153678191061758</c:v>
                </c:pt>
                <c:pt idx="974">
                  <c:v>40.156220267472115</c:v>
                </c:pt>
                <c:pt idx="975">
                  <c:v>40.161642845985476</c:v>
                </c:pt>
                <c:pt idx="976">
                  <c:v>40.162910346741143</c:v>
                </c:pt>
                <c:pt idx="977">
                  <c:v>40.165098228233568</c:v>
                </c:pt>
                <c:pt idx="978">
                  <c:v>40.167399296623266</c:v>
                </c:pt>
                <c:pt idx="979">
                  <c:v>40.171995402631133</c:v>
                </c:pt>
                <c:pt idx="980">
                  <c:v>40.174978570891113</c:v>
                </c:pt>
                <c:pt idx="981">
                  <c:v>40.177843815394617</c:v>
                </c:pt>
                <c:pt idx="982">
                  <c:v>40.192123428431174</c:v>
                </c:pt>
                <c:pt idx="983">
                  <c:v>40.193831787917382</c:v>
                </c:pt>
                <c:pt idx="984">
                  <c:v>40.197586281532573</c:v>
                </c:pt>
                <c:pt idx="985">
                  <c:v>40.202356998845744</c:v>
                </c:pt>
                <c:pt idx="986">
                  <c:v>40.209949586406722</c:v>
                </c:pt>
                <c:pt idx="987">
                  <c:v>40.21153333696698</c:v>
                </c:pt>
                <c:pt idx="988">
                  <c:v>40.217971654321815</c:v>
                </c:pt>
                <c:pt idx="989">
                  <c:v>40.226081848150926</c:v>
                </c:pt>
                <c:pt idx="990">
                  <c:v>40.230464473842744</c:v>
                </c:pt>
                <c:pt idx="991">
                  <c:v>40.230801297342119</c:v>
                </c:pt>
                <c:pt idx="992">
                  <c:v>40.23640869753558</c:v>
                </c:pt>
                <c:pt idx="993">
                  <c:v>40.242227774167247</c:v>
                </c:pt>
                <c:pt idx="994">
                  <c:v>40.247922504051026</c:v>
                </c:pt>
                <c:pt idx="995">
                  <c:v>40.251934925987541</c:v>
                </c:pt>
                <c:pt idx="996">
                  <c:v>40.253716268187709</c:v>
                </c:pt>
                <c:pt idx="997">
                  <c:v>40.253827562162627</c:v>
                </c:pt>
                <c:pt idx="998">
                  <c:v>40.253938851444445</c:v>
                </c:pt>
                <c:pt idx="999">
                  <c:v>40.258608768922151</c:v>
                </c:pt>
                <c:pt idx="1000">
                  <c:v>40.259608391510355</c:v>
                </c:pt>
                <c:pt idx="1001">
                  <c:v>40.262050321017433</c:v>
                </c:pt>
                <c:pt idx="1002">
                  <c:v>40.26271590996339</c:v>
                </c:pt>
                <c:pt idx="1003">
                  <c:v>40.264046584669359</c:v>
                </c:pt>
                <c:pt idx="1004">
                  <c:v>40.267038152975744</c:v>
                </c:pt>
                <c:pt idx="1005">
                  <c:v>40.272458654052315</c:v>
                </c:pt>
                <c:pt idx="1006">
                  <c:v>40.274336639606041</c:v>
                </c:pt>
                <c:pt idx="1007">
                  <c:v>40.27974219810902</c:v>
                </c:pt>
                <c:pt idx="1008">
                  <c:v>40.27974219810902</c:v>
                </c:pt>
                <c:pt idx="1009">
                  <c:v>40.281725138876155</c:v>
                </c:pt>
                <c:pt idx="1010">
                  <c:v>40.298082594339846</c:v>
                </c:pt>
                <c:pt idx="1011">
                  <c:v>40.303549068936434</c:v>
                </c:pt>
                <c:pt idx="1012">
                  <c:v>40.307477945026349</c:v>
                </c:pt>
                <c:pt idx="1013">
                  <c:v>40.314448235616311</c:v>
                </c:pt>
                <c:pt idx="1014">
                  <c:v>40.314448235616311</c:v>
                </c:pt>
                <c:pt idx="1015">
                  <c:v>40.319229679015081</c:v>
                </c:pt>
                <c:pt idx="1016">
                  <c:v>40.324544319150384</c:v>
                </c:pt>
                <c:pt idx="1017">
                  <c:v>40.324652670137368</c:v>
                </c:pt>
                <c:pt idx="1018">
                  <c:v>40.325519318378042</c:v>
                </c:pt>
                <c:pt idx="1019">
                  <c:v>40.328442162878815</c:v>
                </c:pt>
                <c:pt idx="1020">
                  <c:v>40.335681237109711</c:v>
                </c:pt>
                <c:pt idx="1021">
                  <c:v>40.344406608197879</c:v>
                </c:pt>
                <c:pt idx="1022">
                  <c:v>40.354282166812624</c:v>
                </c:pt>
                <c:pt idx="1023">
                  <c:v>40.359313118651265</c:v>
                </c:pt>
                <c:pt idx="1024">
                  <c:v>40.366041789119734</c:v>
                </c:pt>
                <c:pt idx="1025">
                  <c:v>40.371369873456004</c:v>
                </c:pt>
                <c:pt idx="1026">
                  <c:v>40.375837204612964</c:v>
                </c:pt>
                <c:pt idx="1027">
                  <c:v>40.378068051123108</c:v>
                </c:pt>
                <c:pt idx="1028">
                  <c:v>40.382418112619405</c:v>
                </c:pt>
                <c:pt idx="1029">
                  <c:v>40.382842127141899</c:v>
                </c:pt>
                <c:pt idx="1030">
                  <c:v>40.383478021867028</c:v>
                </c:pt>
                <c:pt idx="1031">
                  <c:v>40.38697272072649</c:v>
                </c:pt>
                <c:pt idx="1032">
                  <c:v>40.390885552978503</c:v>
                </c:pt>
                <c:pt idx="1033">
                  <c:v>40.391096893128278</c:v>
                </c:pt>
                <c:pt idx="1034">
                  <c:v>40.395425660963497</c:v>
                </c:pt>
                <c:pt idx="1035">
                  <c:v>40.403536266093042</c:v>
                </c:pt>
                <c:pt idx="1036">
                  <c:v>40.412460850362265</c:v>
                </c:pt>
                <c:pt idx="1037">
                  <c:v>40.41361360758151</c:v>
                </c:pt>
                <c:pt idx="1038">
                  <c:v>40.414975312227106</c:v>
                </c:pt>
                <c:pt idx="1039">
                  <c:v>40.415394157848311</c:v>
                </c:pt>
                <c:pt idx="1040">
                  <c:v>40.423444089685894</c:v>
                </c:pt>
                <c:pt idx="1041">
                  <c:v>40.42438340055061</c:v>
                </c:pt>
                <c:pt idx="1042">
                  <c:v>40.425739596896427</c:v>
                </c:pt>
                <c:pt idx="1043">
                  <c:v>40.428449914641803</c:v>
                </c:pt>
                <c:pt idx="1044">
                  <c:v>40.432198104353802</c:v>
                </c:pt>
                <c:pt idx="1045">
                  <c:v>40.440819674322157</c:v>
                </c:pt>
                <c:pt idx="1046">
                  <c:v>40.443203844467611</c:v>
                </c:pt>
                <c:pt idx="1047">
                  <c:v>40.443411062605065</c:v>
                </c:pt>
                <c:pt idx="1048">
                  <c:v>40.445585878558447</c:v>
                </c:pt>
                <c:pt idx="1049">
                  <c:v>40.446413912191758</c:v>
                </c:pt>
                <c:pt idx="1050">
                  <c:v>40.449310001064823</c:v>
                </c:pt>
                <c:pt idx="1051">
                  <c:v>40.45189313224612</c:v>
                </c:pt>
                <c:pt idx="1052">
                  <c:v>40.456330257717141</c:v>
                </c:pt>
                <c:pt idx="1053">
                  <c:v>40.472878263747965</c:v>
                </c:pt>
                <c:pt idx="1054">
                  <c:v>40.476052745987516</c:v>
                </c:pt>
                <c:pt idx="1055">
                  <c:v>40.480041080011723</c:v>
                </c:pt>
                <c:pt idx="1056">
                  <c:v>40.486675055797754</c:v>
                </c:pt>
                <c:pt idx="1057">
                  <c:v>40.490443950956454</c:v>
                </c:pt>
                <c:pt idx="1058">
                  <c:v>40.493394226255788</c:v>
                </c:pt>
                <c:pt idx="1059">
                  <c:v>40.494715703480779</c:v>
                </c:pt>
                <c:pt idx="1060">
                  <c:v>40.500400738979145</c:v>
                </c:pt>
                <c:pt idx="1061">
                  <c:v>40.50647841820583</c:v>
                </c:pt>
                <c:pt idx="1062">
                  <c:v>40.5068831044116</c:v>
                </c:pt>
                <c:pt idx="1063">
                  <c:v>40.511431595236729</c:v>
                </c:pt>
                <c:pt idx="1064">
                  <c:v>40.513955184827381</c:v>
                </c:pt>
                <c:pt idx="1065">
                  <c:v>40.519599371885484</c:v>
                </c:pt>
                <c:pt idx="1066">
                  <c:v>40.523020379713692</c:v>
                </c:pt>
                <c:pt idx="1067">
                  <c:v>40.524528253799097</c:v>
                </c:pt>
                <c:pt idx="1068">
                  <c:v>40.529748960106716</c:v>
                </c:pt>
                <c:pt idx="1069">
                  <c:v>40.530952288715902</c:v>
                </c:pt>
                <c:pt idx="1070">
                  <c:v>40.533958237587889</c:v>
                </c:pt>
                <c:pt idx="1071">
                  <c:v>40.537160854325009</c:v>
                </c:pt>
                <c:pt idx="1072">
                  <c:v>40.540359631539999</c:v>
                </c:pt>
                <c:pt idx="1073">
                  <c:v>40.543654359381208</c:v>
                </c:pt>
                <c:pt idx="1074">
                  <c:v>40.544252964038556</c:v>
                </c:pt>
                <c:pt idx="1075">
                  <c:v>40.544651959232837</c:v>
                </c:pt>
                <c:pt idx="1076">
                  <c:v>40.549733926557963</c:v>
                </c:pt>
                <c:pt idx="1077">
                  <c:v>40.563139682581664</c:v>
                </c:pt>
                <c:pt idx="1078">
                  <c:v>40.564526065370885</c:v>
                </c:pt>
                <c:pt idx="1079">
                  <c:v>40.564625065180849</c:v>
                </c:pt>
                <c:pt idx="1080">
                  <c:v>40.564724061321378</c:v>
                </c:pt>
                <c:pt idx="1081">
                  <c:v>40.565021027729266</c:v>
                </c:pt>
                <c:pt idx="1082">
                  <c:v>40.568087748826116</c:v>
                </c:pt>
                <c:pt idx="1083">
                  <c:v>40.569372746063777</c:v>
                </c:pt>
                <c:pt idx="1084">
                  <c:v>40.575591299768689</c:v>
                </c:pt>
                <c:pt idx="1085">
                  <c:v>40.57667559634929</c:v>
                </c:pt>
                <c:pt idx="1086">
                  <c:v>40.576971237250817</c:v>
                </c:pt>
                <c:pt idx="1087">
                  <c:v>40.580221130233106</c:v>
                </c:pt>
                <c:pt idx="1088">
                  <c:v>40.58051637916175</c:v>
                </c:pt>
                <c:pt idx="1089">
                  <c:v>40.582582208860032</c:v>
                </c:pt>
                <c:pt idx="1090">
                  <c:v>40.583368771769415</c:v>
                </c:pt>
                <c:pt idx="1091">
                  <c:v>40.584548182281651</c:v>
                </c:pt>
                <c:pt idx="1092">
                  <c:v>40.587199954708055</c:v>
                </c:pt>
                <c:pt idx="1093">
                  <c:v>40.597878594424579</c:v>
                </c:pt>
                <c:pt idx="1094">
                  <c:v>40.603836155352717</c:v>
                </c:pt>
                <c:pt idx="1095">
                  <c:v>40.603836155352717</c:v>
                </c:pt>
                <c:pt idx="1096">
                  <c:v>40.610656390031998</c:v>
                </c:pt>
                <c:pt idx="1097">
                  <c:v>40.613379622894001</c:v>
                </c:pt>
                <c:pt idx="1098">
                  <c:v>40.618138621447443</c:v>
                </c:pt>
                <c:pt idx="1099">
                  <c:v>40.638342726454908</c:v>
                </c:pt>
                <c:pt idx="1100">
                  <c:v>40.638727924886595</c:v>
                </c:pt>
                <c:pt idx="1101">
                  <c:v>40.64036440041464</c:v>
                </c:pt>
                <c:pt idx="1102">
                  <c:v>40.644787503958888</c:v>
                </c:pt>
                <c:pt idx="1103">
                  <c:v>40.64939514289695</c:v>
                </c:pt>
                <c:pt idx="1104">
                  <c:v>40.649874649864813</c:v>
                </c:pt>
                <c:pt idx="1105">
                  <c:v>40.653324569063443</c:v>
                </c:pt>
                <c:pt idx="1106">
                  <c:v>40.657248241319657</c:v>
                </c:pt>
                <c:pt idx="1107">
                  <c:v>40.661643582792401</c:v>
                </c:pt>
                <c:pt idx="1108">
                  <c:v>40.66221635716321</c:v>
                </c:pt>
                <c:pt idx="1109">
                  <c:v>40.665936410238288</c:v>
                </c:pt>
                <c:pt idx="1110">
                  <c:v>40.667365826393343</c:v>
                </c:pt>
                <c:pt idx="1111">
                  <c:v>40.6677468753497</c:v>
                </c:pt>
                <c:pt idx="1112">
                  <c:v>40.670127205079829</c:v>
                </c:pt>
                <c:pt idx="1113">
                  <c:v>40.670507861797688</c:v>
                </c:pt>
                <c:pt idx="1114">
                  <c:v>40.680954801870215</c:v>
                </c:pt>
                <c:pt idx="1115">
                  <c:v>40.683986286357367</c:v>
                </c:pt>
                <c:pt idx="1116">
                  <c:v>40.688432577372645</c:v>
                </c:pt>
                <c:pt idx="1117">
                  <c:v>40.690416838718889</c:v>
                </c:pt>
                <c:pt idx="1118">
                  <c:v>40.691361209545789</c:v>
                </c:pt>
                <c:pt idx="1119">
                  <c:v>40.691455628349928</c:v>
                </c:pt>
                <c:pt idx="1120">
                  <c:v>40.691644455991252</c:v>
                </c:pt>
                <c:pt idx="1121">
                  <c:v>40.692494015971292</c:v>
                </c:pt>
                <c:pt idx="1122">
                  <c:v>40.694003680998598</c:v>
                </c:pt>
                <c:pt idx="1123">
                  <c:v>40.703701872065174</c:v>
                </c:pt>
                <c:pt idx="1124">
                  <c:v>40.705580960059642</c:v>
                </c:pt>
                <c:pt idx="1125">
                  <c:v>40.709053809240459</c:v>
                </c:pt>
                <c:pt idx="1126">
                  <c:v>40.712147429879877</c:v>
                </c:pt>
                <c:pt idx="1127">
                  <c:v>40.712522172110233</c:v>
                </c:pt>
                <c:pt idx="1128">
                  <c:v>40.713552443662046</c:v>
                </c:pt>
                <c:pt idx="1129">
                  <c:v>40.714582320077696</c:v>
                </c:pt>
                <c:pt idx="1130">
                  <c:v>40.718417474569307</c:v>
                </c:pt>
                <c:pt idx="1131">
                  <c:v>40.718697880718651</c:v>
                </c:pt>
                <c:pt idx="1132">
                  <c:v>40.729797114331355</c:v>
                </c:pt>
                <c:pt idx="1133">
                  <c:v>40.72989019117901</c:v>
                </c:pt>
                <c:pt idx="1134">
                  <c:v>40.735190249012589</c:v>
                </c:pt>
                <c:pt idx="1135">
                  <c:v>40.740757987571868</c:v>
                </c:pt>
                <c:pt idx="1136">
                  <c:v>40.749180441924004</c:v>
                </c:pt>
                <c:pt idx="1137">
                  <c:v>40.751674344483632</c:v>
                </c:pt>
                <c:pt idx="1138">
                  <c:v>40.75545696420329</c:v>
                </c:pt>
                <c:pt idx="1139">
                  <c:v>40.755549156783012</c:v>
                </c:pt>
                <c:pt idx="1140">
                  <c:v>40.758037162527458</c:v>
                </c:pt>
                <c:pt idx="1141">
                  <c:v>40.770259417068729</c:v>
                </c:pt>
                <c:pt idx="1142">
                  <c:v>40.770351103719833</c:v>
                </c:pt>
                <c:pt idx="1143">
                  <c:v>40.773649744132641</c:v>
                </c:pt>
                <c:pt idx="1144">
                  <c:v>40.777035805042097</c:v>
                </c:pt>
                <c:pt idx="1145">
                  <c:v>40.781330883688604</c:v>
                </c:pt>
                <c:pt idx="1146">
                  <c:v>40.793629835411487</c:v>
                </c:pt>
                <c:pt idx="1147">
                  <c:v>40.80043838973242</c:v>
                </c:pt>
                <c:pt idx="1148">
                  <c:v>40.809941544124257</c:v>
                </c:pt>
                <c:pt idx="1149">
                  <c:v>40.814725673995525</c:v>
                </c:pt>
                <c:pt idx="1150">
                  <c:v>40.815356905664999</c:v>
                </c:pt>
                <c:pt idx="1151">
                  <c:v>40.821571147523883</c:v>
                </c:pt>
                <c:pt idx="1152">
                  <c:v>40.825706029858786</c:v>
                </c:pt>
                <c:pt idx="1153">
                  <c:v>40.829027317115901</c:v>
                </c:pt>
                <c:pt idx="1154">
                  <c:v>40.83869855060307</c:v>
                </c:pt>
                <c:pt idx="1155">
                  <c:v>40.839234825692124</c:v>
                </c:pt>
                <c:pt idx="1156">
                  <c:v>40.852873939621297</c:v>
                </c:pt>
                <c:pt idx="1157">
                  <c:v>40.857760089293023</c:v>
                </c:pt>
                <c:pt idx="1158">
                  <c:v>40.858203846315988</c:v>
                </c:pt>
                <c:pt idx="1159">
                  <c:v>40.863966057534299</c:v>
                </c:pt>
                <c:pt idx="1160">
                  <c:v>40.870334487724655</c:v>
                </c:pt>
                <c:pt idx="1161">
                  <c:v>40.876952333323082</c:v>
                </c:pt>
                <c:pt idx="1162">
                  <c:v>40.882146997769397</c:v>
                </c:pt>
                <c:pt idx="1163">
                  <c:v>40.888999220494981</c:v>
                </c:pt>
                <c:pt idx="1164">
                  <c:v>40.894345924503384</c:v>
                </c:pt>
                <c:pt idx="1165">
                  <c:v>40.897933674183911</c:v>
                </c:pt>
                <c:pt idx="1166">
                  <c:v>40.897933674183911</c:v>
                </c:pt>
                <c:pt idx="1167">
                  <c:v>40.900730562961293</c:v>
                </c:pt>
                <c:pt idx="1168">
                  <c:v>40.907623013915909</c:v>
                </c:pt>
                <c:pt idx="1169">
                  <c:v>40.910322852265807</c:v>
                </c:pt>
                <c:pt idx="1170">
                  <c:v>40.917017259378248</c:v>
                </c:pt>
                <c:pt idx="1171">
                  <c:v>40.923002095102369</c:v>
                </c:pt>
                <c:pt idx="1172">
                  <c:v>40.925080676284118</c:v>
                </c:pt>
                <c:pt idx="1173">
                  <c:v>40.926552038685458</c:v>
                </c:pt>
                <c:pt idx="1174">
                  <c:v>40.929924495830505</c:v>
                </c:pt>
                <c:pt idx="1175">
                  <c:v>40.932515835506926</c:v>
                </c:pt>
                <c:pt idx="1176">
                  <c:v>40.933379064072852</c:v>
                </c:pt>
                <c:pt idx="1177">
                  <c:v>40.936829226596558</c:v>
                </c:pt>
                <c:pt idx="1178">
                  <c:v>40.937432552948962</c:v>
                </c:pt>
                <c:pt idx="1179">
                  <c:v>40.937777250471179</c:v>
                </c:pt>
                <c:pt idx="1180">
                  <c:v>40.937949582766088</c:v>
                </c:pt>
                <c:pt idx="1181">
                  <c:v>40.941566027858954</c:v>
                </c:pt>
                <c:pt idx="1182">
                  <c:v>40.945521358635574</c:v>
                </c:pt>
                <c:pt idx="1183">
                  <c:v>40.946638122593043</c:v>
                </c:pt>
                <c:pt idx="1184">
                  <c:v>40.949814084821725</c:v>
                </c:pt>
                <c:pt idx="1185">
                  <c:v>40.956497173319732</c:v>
                </c:pt>
                <c:pt idx="1186">
                  <c:v>40.962480802854451</c:v>
                </c:pt>
                <c:pt idx="1187">
                  <c:v>40.96273694886014</c:v>
                </c:pt>
                <c:pt idx="1188">
                  <c:v>40.964358644476945</c:v>
                </c:pt>
                <c:pt idx="1189">
                  <c:v>40.964870557181001</c:v>
                </c:pt>
                <c:pt idx="1190">
                  <c:v>40.967428670200782</c:v>
                </c:pt>
                <c:pt idx="1191">
                  <c:v>40.967854787546841</c:v>
                </c:pt>
                <c:pt idx="1192">
                  <c:v>40.97100597395368</c:v>
                </c:pt>
                <c:pt idx="1193">
                  <c:v>40.971431528898435</c:v>
                </c:pt>
                <c:pt idx="1194">
                  <c:v>40.977127524246946</c:v>
                </c:pt>
                <c:pt idx="1195">
                  <c:v>40.988906532942302</c:v>
                </c:pt>
                <c:pt idx="1196">
                  <c:v>40.99532527013389</c:v>
                </c:pt>
                <c:pt idx="1197">
                  <c:v>40.99591570583577</c:v>
                </c:pt>
                <c:pt idx="1198">
                  <c:v>41.000971314953517</c:v>
                </c:pt>
                <c:pt idx="1199">
                  <c:v>41.004756844496292</c:v>
                </c:pt>
                <c:pt idx="1200">
                  <c:v>41.005009025310258</c:v>
                </c:pt>
                <c:pt idx="1201">
                  <c:v>41.018257515542231</c:v>
                </c:pt>
                <c:pt idx="1202">
                  <c:v>41.018424803865173</c:v>
                </c:pt>
                <c:pt idx="1203">
                  <c:v>41.021601323435874</c:v>
                </c:pt>
                <c:pt idx="1204">
                  <c:v>41.024941014909551</c:v>
                </c:pt>
                <c:pt idx="1205">
                  <c:v>41.025942121227502</c:v>
                </c:pt>
                <c:pt idx="1206">
                  <c:v>41.026108936374072</c:v>
                </c:pt>
                <c:pt idx="1207">
                  <c:v>41.032190681255599</c:v>
                </c:pt>
                <c:pt idx="1208">
                  <c:v>41.033022736521332</c:v>
                </c:pt>
                <c:pt idx="1209">
                  <c:v>41.037926676875244</c:v>
                </c:pt>
                <c:pt idx="1210">
                  <c:v>41.042324369628133</c:v>
                </c:pt>
                <c:pt idx="1211">
                  <c:v>41.043153324622203</c:v>
                </c:pt>
                <c:pt idx="1212">
                  <c:v>41.05134635123558</c:v>
                </c:pt>
                <c:pt idx="1213">
                  <c:v>41.055722377970781</c:v>
                </c:pt>
                <c:pt idx="1214">
                  <c:v>41.059679496177736</c:v>
                </c:pt>
                <c:pt idx="1215">
                  <c:v>41.060750224240635</c:v>
                </c:pt>
                <c:pt idx="1216">
                  <c:v>41.063959878246216</c:v>
                </c:pt>
                <c:pt idx="1217">
                  <c:v>41.064124373698434</c:v>
                </c:pt>
                <c:pt idx="1218">
                  <c:v>41.069875448263218</c:v>
                </c:pt>
                <c:pt idx="1219">
                  <c:v>41.070696037409313</c:v>
                </c:pt>
                <c:pt idx="1220">
                  <c:v>41.073975917895858</c:v>
                </c:pt>
                <c:pt idx="1221">
                  <c:v>41.07495911050173</c:v>
                </c:pt>
                <c:pt idx="1222">
                  <c:v>41.07577816600876</c:v>
                </c:pt>
                <c:pt idx="1223">
                  <c:v>41.078479298959763</c:v>
                </c:pt>
                <c:pt idx="1224">
                  <c:v>41.084281741517799</c:v>
                </c:pt>
                <c:pt idx="1225">
                  <c:v>41.086648194744861</c:v>
                </c:pt>
                <c:pt idx="1226">
                  <c:v>41.087463735635268</c:v>
                </c:pt>
                <c:pt idx="1227">
                  <c:v>41.097799877313221</c:v>
                </c:pt>
                <c:pt idx="1228">
                  <c:v>41.099099285773292</c:v>
                </c:pt>
                <c:pt idx="1229">
                  <c:v>41.102669460753866</c:v>
                </c:pt>
                <c:pt idx="1230">
                  <c:v>41.106234954998143</c:v>
                </c:pt>
                <c:pt idx="1231">
                  <c:v>41.10753034033884</c:v>
                </c:pt>
                <c:pt idx="1232">
                  <c:v>41.108420560022807</c:v>
                </c:pt>
                <c:pt idx="1233">
                  <c:v>41.109472262335856</c:v>
                </c:pt>
                <c:pt idx="1234">
                  <c:v>41.116742147980204</c:v>
                </c:pt>
                <c:pt idx="1235">
                  <c:v>41.117468069196761</c:v>
                </c:pt>
                <c:pt idx="1236">
                  <c:v>41.119644671481275</c:v>
                </c:pt>
                <c:pt idx="1237">
                  <c:v>41.124153562804395</c:v>
                </c:pt>
                <c:pt idx="1238">
                  <c:v>41.126967830742331</c:v>
                </c:pt>
                <c:pt idx="1239">
                  <c:v>41.128895933845783</c:v>
                </c:pt>
                <c:pt idx="1240">
                  <c:v>41.133630055824611</c:v>
                </c:pt>
                <c:pt idx="1241">
                  <c:v>41.134030874396657</c:v>
                </c:pt>
                <c:pt idx="1242">
                  <c:v>41.134271337213242</c:v>
                </c:pt>
                <c:pt idx="1243">
                  <c:v>41.136354458978829</c:v>
                </c:pt>
                <c:pt idx="1244">
                  <c:v>41.136915027199336</c:v>
                </c:pt>
                <c:pt idx="1245">
                  <c:v>41.143632858133586</c:v>
                </c:pt>
                <c:pt idx="1246">
                  <c:v>41.148899550696399</c:v>
                </c:pt>
                <c:pt idx="1247">
                  <c:v>41.153121502802257</c:v>
                </c:pt>
                <c:pt idx="1248">
                  <c:v>41.15423564353641</c:v>
                </c:pt>
                <c:pt idx="1249">
                  <c:v>41.159640711102583</c:v>
                </c:pt>
                <c:pt idx="1250">
                  <c:v>41.16003771955981</c:v>
                </c:pt>
                <c:pt idx="1251">
                  <c:v>41.162418556036542</c:v>
                </c:pt>
                <c:pt idx="1252">
                  <c:v>41.175002372563036</c:v>
                </c:pt>
                <c:pt idx="1253">
                  <c:v>41.176738961993017</c:v>
                </c:pt>
                <c:pt idx="1254">
                  <c:v>41.178158985306595</c:v>
                </c:pt>
                <c:pt idx="1255">
                  <c:v>41.180366440954408</c:v>
                </c:pt>
                <c:pt idx="1256">
                  <c:v>41.184382575887795</c:v>
                </c:pt>
                <c:pt idx="1257">
                  <c:v>41.184382575887795</c:v>
                </c:pt>
                <c:pt idx="1258">
                  <c:v>41.19968406002981</c:v>
                </c:pt>
                <c:pt idx="1259">
                  <c:v>41.200309983338485</c:v>
                </c:pt>
                <c:pt idx="1260">
                  <c:v>41.201405003576888</c:v>
                </c:pt>
                <c:pt idx="1261">
                  <c:v>41.208277939508505</c:v>
                </c:pt>
                <c:pt idx="1262">
                  <c:v>41.209603672208502</c:v>
                </c:pt>
                <c:pt idx="1263">
                  <c:v>41.209603672208502</c:v>
                </c:pt>
                <c:pt idx="1264">
                  <c:v>41.213732708322013</c:v>
                </c:pt>
                <c:pt idx="1265">
                  <c:v>41.226934778513751</c:v>
                </c:pt>
                <c:pt idx="1266">
                  <c:v>41.234825473599251</c:v>
                </c:pt>
                <c:pt idx="1267">
                  <c:v>41.23575229283599</c:v>
                </c:pt>
                <c:pt idx="1268">
                  <c:v>41.237296292660623</c:v>
                </c:pt>
                <c:pt idx="1269">
                  <c:v>41.237373469733896</c:v>
                </c:pt>
                <c:pt idx="1270">
                  <c:v>41.241306610328508</c:v>
                </c:pt>
                <c:pt idx="1271">
                  <c:v>41.254529701634986</c:v>
                </c:pt>
                <c:pt idx="1272">
                  <c:v>41.257442467464827</c:v>
                </c:pt>
                <c:pt idx="1273">
                  <c:v>41.25790209405217</c:v>
                </c:pt>
                <c:pt idx="1274">
                  <c:v>41.258131878346589</c:v>
                </c:pt>
                <c:pt idx="1275">
                  <c:v>41.259433624356475</c:v>
                </c:pt>
                <c:pt idx="1276">
                  <c:v>41.259433624356475</c:v>
                </c:pt>
                <c:pt idx="1277">
                  <c:v>41.259663279858948</c:v>
                </c:pt>
                <c:pt idx="1278">
                  <c:v>41.262417640991771</c:v>
                </c:pt>
                <c:pt idx="1279">
                  <c:v>41.265016434626823</c:v>
                </c:pt>
                <c:pt idx="1280">
                  <c:v>41.26585669180875</c:v>
                </c:pt>
                <c:pt idx="1281">
                  <c:v>41.267078422949773</c:v>
                </c:pt>
                <c:pt idx="1282">
                  <c:v>41.269138856272278</c:v>
                </c:pt>
                <c:pt idx="1283">
                  <c:v>41.27310272587475</c:v>
                </c:pt>
                <c:pt idx="1284">
                  <c:v>41.273788196891289</c:v>
                </c:pt>
                <c:pt idx="1285">
                  <c:v>41.274321222165966</c:v>
                </c:pt>
                <c:pt idx="1286">
                  <c:v>41.276300120594307</c:v>
                </c:pt>
                <c:pt idx="1287">
                  <c:v>41.27637620346303</c:v>
                </c:pt>
                <c:pt idx="1288">
                  <c:v>41.277365088057024</c:v>
                </c:pt>
                <c:pt idx="1289">
                  <c:v>41.280709429585706</c:v>
                </c:pt>
                <c:pt idx="1290">
                  <c:v>41.280709429585706</c:v>
                </c:pt>
                <c:pt idx="1291">
                  <c:v>41.280709429585706</c:v>
                </c:pt>
                <c:pt idx="1292">
                  <c:v>41.283897942766366</c:v>
                </c:pt>
                <c:pt idx="1293">
                  <c:v>41.28753740935197</c:v>
                </c:pt>
                <c:pt idx="1294">
                  <c:v>41.292155584371315</c:v>
                </c:pt>
                <c:pt idx="1295">
                  <c:v>41.296086239373196</c:v>
                </c:pt>
                <c:pt idx="1296">
                  <c:v>41.296086239373196</c:v>
                </c:pt>
                <c:pt idx="1297">
                  <c:v>41.303629347234555</c:v>
                </c:pt>
                <c:pt idx="1298">
                  <c:v>41.307242662152831</c:v>
                </c:pt>
                <c:pt idx="1299">
                  <c:v>41.308145245500782</c:v>
                </c:pt>
                <c:pt idx="1300">
                  <c:v>41.320226191115552</c:v>
                </c:pt>
                <c:pt idx="1301">
                  <c:v>41.32605994418671</c:v>
                </c:pt>
                <c:pt idx="1302">
                  <c:v>41.326209364178837</c:v>
                </c:pt>
                <c:pt idx="1303">
                  <c:v>41.327031028329358</c:v>
                </c:pt>
                <c:pt idx="1304">
                  <c:v>41.32822573594791</c:v>
                </c:pt>
                <c:pt idx="1305">
                  <c:v>41.331210225162437</c:v>
                </c:pt>
                <c:pt idx="1306">
                  <c:v>41.333446458186089</c:v>
                </c:pt>
                <c:pt idx="1307">
                  <c:v>41.337095047446027</c:v>
                </c:pt>
                <c:pt idx="1308">
                  <c:v>41.349271396840358</c:v>
                </c:pt>
                <c:pt idx="1309">
                  <c:v>41.35201102922283</c:v>
                </c:pt>
                <c:pt idx="1310">
                  <c:v>41.352972952411541</c:v>
                </c:pt>
                <c:pt idx="1311">
                  <c:v>41.35726049777422</c:v>
                </c:pt>
                <c:pt idx="1312">
                  <c:v>41.377645161064279</c:v>
                </c:pt>
                <c:pt idx="1313">
                  <c:v>41.377791792603901</c:v>
                </c:pt>
                <c:pt idx="1314">
                  <c:v>41.380649540383075</c:v>
                </c:pt>
                <c:pt idx="1315">
                  <c:v>41.384894020040619</c:v>
                </c:pt>
                <c:pt idx="1316">
                  <c:v>41.389058924053352</c:v>
                </c:pt>
                <c:pt idx="1317">
                  <c:v>41.3959135678463</c:v>
                </c:pt>
                <c:pt idx="1318">
                  <c:v>41.397442584818833</c:v>
                </c:pt>
                <c:pt idx="1319">
                  <c:v>41.409354235858345</c:v>
                </c:pt>
                <c:pt idx="1320">
                  <c:v>41.41145519071587</c:v>
                </c:pt>
                <c:pt idx="1321">
                  <c:v>41.411600024839387</c:v>
                </c:pt>
                <c:pt idx="1322">
                  <c:v>41.413047945520148</c:v>
                </c:pt>
                <c:pt idx="1323">
                  <c:v>41.413554537206423</c:v>
                </c:pt>
                <c:pt idx="1324">
                  <c:v>41.414278077323303</c:v>
                </c:pt>
                <c:pt idx="1325">
                  <c:v>41.414278077323303</c:v>
                </c:pt>
                <c:pt idx="1326">
                  <c:v>41.414278077323303</c:v>
                </c:pt>
                <c:pt idx="1327">
                  <c:v>41.41565227787207</c:v>
                </c:pt>
                <c:pt idx="1328">
                  <c:v>41.419048660735456</c:v>
                </c:pt>
                <c:pt idx="1329">
                  <c:v>41.42222444611815</c:v>
                </c:pt>
                <c:pt idx="1330">
                  <c:v>41.425108336557365</c:v>
                </c:pt>
                <c:pt idx="1331">
                  <c:v>41.428708941398313</c:v>
                </c:pt>
                <c:pt idx="1332">
                  <c:v>41.428708941398313</c:v>
                </c:pt>
                <c:pt idx="1333">
                  <c:v>41.444710355376856</c:v>
                </c:pt>
                <c:pt idx="1334">
                  <c:v>41.45520757984319</c:v>
                </c:pt>
                <c:pt idx="1335">
                  <c:v>41.473322385317559</c:v>
                </c:pt>
                <c:pt idx="1336">
                  <c:v>41.475162689444907</c:v>
                </c:pt>
                <c:pt idx="1337">
                  <c:v>41.478132885992956</c:v>
                </c:pt>
                <c:pt idx="1338">
                  <c:v>41.478698273721093</c:v>
                </c:pt>
                <c:pt idx="1339">
                  <c:v>41.482864417962006</c:v>
                </c:pt>
                <c:pt idx="1340">
                  <c:v>41.482864417962006</c:v>
                </c:pt>
                <c:pt idx="1341">
                  <c:v>41.48547386456071</c:v>
                </c:pt>
                <c:pt idx="1342">
                  <c:v>41.490474249904331</c:v>
                </c:pt>
                <c:pt idx="1343">
                  <c:v>41.4916701760108</c:v>
                </c:pt>
                <c:pt idx="1344">
                  <c:v>41.495676251338885</c:v>
                </c:pt>
                <c:pt idx="1345">
                  <c:v>41.499606364898007</c:v>
                </c:pt>
                <c:pt idx="1346">
                  <c:v>41.508917919823645</c:v>
                </c:pt>
                <c:pt idx="1347">
                  <c:v>41.512061316708134</c:v>
                </c:pt>
                <c:pt idx="1348">
                  <c:v>41.524182076530536</c:v>
                </c:pt>
                <c:pt idx="1349">
                  <c:v>41.532787366476299</c:v>
                </c:pt>
                <c:pt idx="1350">
                  <c:v>41.535072954269239</c:v>
                </c:pt>
                <c:pt idx="1351">
                  <c:v>41.53901631920651</c:v>
                </c:pt>
                <c:pt idx="1352">
                  <c:v>41.544334359268845</c:v>
                </c:pt>
                <c:pt idx="1353">
                  <c:v>41.544955277765688</c:v>
                </c:pt>
                <c:pt idx="1354">
                  <c:v>41.54771322104736</c:v>
                </c:pt>
                <c:pt idx="1355">
                  <c:v>41.548953393992804</c:v>
                </c:pt>
                <c:pt idx="1356">
                  <c:v>41.55617661479549</c:v>
                </c:pt>
                <c:pt idx="1357">
                  <c:v>41.557893637727439</c:v>
                </c:pt>
                <c:pt idx="1358">
                  <c:v>41.560364269884261</c:v>
                </c:pt>
                <c:pt idx="1359">
                  <c:v>41.562352889333894</c:v>
                </c:pt>
                <c:pt idx="1360">
                  <c:v>41.562421436791979</c:v>
                </c:pt>
                <c:pt idx="1361">
                  <c:v>41.562695609550005</c:v>
                </c:pt>
                <c:pt idx="1362">
                  <c:v>41.563038287086854</c:v>
                </c:pt>
                <c:pt idx="1363">
                  <c:v>41.563038287086854</c:v>
                </c:pt>
                <c:pt idx="1364">
                  <c:v>41.565298889220472</c:v>
                </c:pt>
                <c:pt idx="1365">
                  <c:v>41.568241738688172</c:v>
                </c:pt>
                <c:pt idx="1366">
                  <c:v>41.569267574185595</c:v>
                </c:pt>
                <c:pt idx="1367">
                  <c:v>41.569267574185595</c:v>
                </c:pt>
                <c:pt idx="1368">
                  <c:v>41.582908971341212</c:v>
                </c:pt>
                <c:pt idx="1369">
                  <c:v>41.588550362677196</c:v>
                </c:pt>
                <c:pt idx="1370">
                  <c:v>41.604798087677509</c:v>
                </c:pt>
                <c:pt idx="1371">
                  <c:v>41.613491792877539</c:v>
                </c:pt>
                <c:pt idx="1372">
                  <c:v>41.616652459603088</c:v>
                </c:pt>
                <c:pt idx="1373">
                  <c:v>41.625978799131786</c:v>
                </c:pt>
                <c:pt idx="1374">
                  <c:v>41.626380665031903</c:v>
                </c:pt>
                <c:pt idx="1375">
                  <c:v>41.630663591730539</c:v>
                </c:pt>
                <c:pt idx="1376">
                  <c:v>41.63273574364851</c:v>
                </c:pt>
                <c:pt idx="1377">
                  <c:v>41.635206919256703</c:v>
                </c:pt>
                <c:pt idx="1378">
                  <c:v>41.636808659938453</c:v>
                </c:pt>
                <c:pt idx="1379">
                  <c:v>41.638942867101278</c:v>
                </c:pt>
                <c:pt idx="1380">
                  <c:v>41.643139763950707</c:v>
                </c:pt>
                <c:pt idx="1381">
                  <c:v>41.646000647535317</c:v>
                </c:pt>
                <c:pt idx="1382">
                  <c:v>41.653372023115118</c:v>
                </c:pt>
                <c:pt idx="1383">
                  <c:v>41.666472226547654</c:v>
                </c:pt>
                <c:pt idx="1384">
                  <c:v>41.671220547863179</c:v>
                </c:pt>
                <c:pt idx="1385">
                  <c:v>41.67596070756175</c:v>
                </c:pt>
                <c:pt idx="1386">
                  <c:v>41.678393457586708</c:v>
                </c:pt>
                <c:pt idx="1387">
                  <c:v>41.685875495951194</c:v>
                </c:pt>
                <c:pt idx="1388">
                  <c:v>41.689412548514866</c:v>
                </c:pt>
                <c:pt idx="1389">
                  <c:v>41.709370642708762</c:v>
                </c:pt>
                <c:pt idx="1390">
                  <c:v>41.725892833252708</c:v>
                </c:pt>
                <c:pt idx="1391">
                  <c:v>41.738525364810705</c:v>
                </c:pt>
                <c:pt idx="1392">
                  <c:v>41.753787573871101</c:v>
                </c:pt>
                <c:pt idx="1393">
                  <c:v>41.760557975081014</c:v>
                </c:pt>
                <c:pt idx="1394">
                  <c:v>41.771445179726229</c:v>
                </c:pt>
                <c:pt idx="1395">
                  <c:v>41.776016460967398</c:v>
                </c:pt>
                <c:pt idx="1396">
                  <c:v>41.78077018347706</c:v>
                </c:pt>
                <c:pt idx="1397">
                  <c:v>41.786779848776213</c:v>
                </c:pt>
                <c:pt idx="1398">
                  <c:v>41.788043377805565</c:v>
                </c:pt>
                <c:pt idx="1399">
                  <c:v>41.792271995696666</c:v>
                </c:pt>
                <c:pt idx="1400">
                  <c:v>41.798319656342997</c:v>
                </c:pt>
                <c:pt idx="1401">
                  <c:v>41.813944384091087</c:v>
                </c:pt>
                <c:pt idx="1402">
                  <c:v>41.815508264463134</c:v>
                </c:pt>
                <c:pt idx="1403">
                  <c:v>41.81644616824515</c:v>
                </c:pt>
                <c:pt idx="1404">
                  <c:v>41.817321258142051</c:v>
                </c:pt>
                <c:pt idx="1405">
                  <c:v>41.820756432417923</c:v>
                </c:pt>
                <c:pt idx="1406">
                  <c:v>41.828174326214167</c:v>
                </c:pt>
                <c:pt idx="1407">
                  <c:v>41.829232402764973</c:v>
                </c:pt>
                <c:pt idx="1408">
                  <c:v>41.83053887981491</c:v>
                </c:pt>
                <c:pt idx="1409">
                  <c:v>41.837062022838637</c:v>
                </c:pt>
                <c:pt idx="1410">
                  <c:v>41.861218548276725</c:v>
                </c:pt>
                <c:pt idx="1411">
                  <c:v>41.873493764541124</c:v>
                </c:pt>
                <c:pt idx="1412">
                  <c:v>41.878327511569182</c:v>
                </c:pt>
                <c:pt idx="1413">
                  <c:v>41.878510905284308</c:v>
                </c:pt>
                <c:pt idx="1414">
                  <c:v>41.87979432110798</c:v>
                </c:pt>
                <c:pt idx="1415">
                  <c:v>41.880099808596881</c:v>
                </c:pt>
                <c:pt idx="1416">
                  <c:v>41.881932025721284</c:v>
                </c:pt>
                <c:pt idx="1417">
                  <c:v>41.884434095711072</c:v>
                </c:pt>
                <c:pt idx="1418">
                  <c:v>41.887604202518467</c:v>
                </c:pt>
                <c:pt idx="1419">
                  <c:v>41.887969750530658</c:v>
                </c:pt>
                <c:pt idx="1420">
                  <c:v>41.894115906730306</c:v>
                </c:pt>
                <c:pt idx="1421">
                  <c:v>41.897274950434877</c:v>
                </c:pt>
                <c:pt idx="1422">
                  <c:v>41.897396380147619</c:v>
                </c:pt>
                <c:pt idx="1423">
                  <c:v>41.903400503046953</c:v>
                </c:pt>
                <c:pt idx="1424">
                  <c:v>41.904127391421866</c:v>
                </c:pt>
                <c:pt idx="1425">
                  <c:v>41.906488461410419</c:v>
                </c:pt>
                <c:pt idx="1426">
                  <c:v>41.910116949449048</c:v>
                </c:pt>
                <c:pt idx="1427">
                  <c:v>41.916696560889683</c:v>
                </c:pt>
                <c:pt idx="1428">
                  <c:v>41.918745721686761</c:v>
                </c:pt>
                <c:pt idx="1429">
                  <c:v>41.924643655681379</c:v>
                </c:pt>
                <c:pt idx="1430">
                  <c:v>41.924824006668132</c:v>
                </c:pt>
                <c:pt idx="1431">
                  <c:v>41.930229081787544</c:v>
                </c:pt>
                <c:pt idx="1432">
                  <c:v>41.934186109624591</c:v>
                </c:pt>
                <c:pt idx="1433">
                  <c:v>41.936342107835557</c:v>
                </c:pt>
                <c:pt idx="1434">
                  <c:v>41.936820990711006</c:v>
                </c:pt>
                <c:pt idx="1435">
                  <c:v>41.941186976220521</c:v>
                </c:pt>
                <c:pt idx="1436">
                  <c:v>41.943815208799464</c:v>
                </c:pt>
                <c:pt idx="1437">
                  <c:v>41.97197143848885</c:v>
                </c:pt>
                <c:pt idx="1438">
                  <c:v>41.975042962012992</c:v>
                </c:pt>
                <c:pt idx="1439">
                  <c:v>41.983118981964154</c:v>
                </c:pt>
                <c:pt idx="1440">
                  <c:v>41.987647748798643</c:v>
                </c:pt>
                <c:pt idx="1441">
                  <c:v>41.988999063157131</c:v>
                </c:pt>
                <c:pt idx="1442">
                  <c:v>41.995276964669173</c:v>
                </c:pt>
                <c:pt idx="1443">
                  <c:v>41.995335569628054</c:v>
                </c:pt>
                <c:pt idx="1444">
                  <c:v>41.997912961833194</c:v>
                </c:pt>
                <c:pt idx="1445">
                  <c:v>42.002476093488163</c:v>
                </c:pt>
                <c:pt idx="1446">
                  <c:v>42.005630789921753</c:v>
                </c:pt>
                <c:pt idx="1447">
                  <c:v>42.010414400176472</c:v>
                </c:pt>
                <c:pt idx="1448">
                  <c:v>42.016004255717846</c:v>
                </c:pt>
                <c:pt idx="1449">
                  <c:v>42.017051100013177</c:v>
                </c:pt>
                <c:pt idx="1450">
                  <c:v>42.022743661509239</c:v>
                </c:pt>
                <c:pt idx="1451">
                  <c:v>42.024483948317126</c:v>
                </c:pt>
                <c:pt idx="1452">
                  <c:v>42.046030790810335</c:v>
                </c:pt>
                <c:pt idx="1453">
                  <c:v>42.053042104364351</c:v>
                </c:pt>
                <c:pt idx="1454">
                  <c:v>42.053329075523671</c:v>
                </c:pt>
                <c:pt idx="1455">
                  <c:v>42.06346877203724</c:v>
                </c:pt>
                <c:pt idx="1456">
                  <c:v>42.065640831239271</c:v>
                </c:pt>
                <c:pt idx="1457">
                  <c:v>42.068838663664486</c:v>
                </c:pt>
                <c:pt idx="1458">
                  <c:v>42.068838663664486</c:v>
                </c:pt>
                <c:pt idx="1459">
                  <c:v>42.06889573432494</c:v>
                </c:pt>
                <c:pt idx="1460">
                  <c:v>42.072032813832095</c:v>
                </c:pt>
                <c:pt idx="1461">
                  <c:v>42.078296350047992</c:v>
                </c:pt>
                <c:pt idx="1462">
                  <c:v>42.079319947278194</c:v>
                </c:pt>
                <c:pt idx="1463">
                  <c:v>42.085680524900098</c:v>
                </c:pt>
                <c:pt idx="1464">
                  <c:v>42.086758106206076</c:v>
                </c:pt>
                <c:pt idx="1465">
                  <c:v>42.109797335632777</c:v>
                </c:pt>
                <c:pt idx="1466">
                  <c:v>42.119845174651445</c:v>
                </c:pt>
                <c:pt idx="1467">
                  <c:v>42.122085537553872</c:v>
                </c:pt>
                <c:pt idx="1468">
                  <c:v>42.125442694648243</c:v>
                </c:pt>
                <c:pt idx="1469">
                  <c:v>42.152099383934321</c:v>
                </c:pt>
                <c:pt idx="1470">
                  <c:v>42.152708545015145</c:v>
                </c:pt>
                <c:pt idx="1471">
                  <c:v>42.163099050853184</c:v>
                </c:pt>
                <c:pt idx="1472">
                  <c:v>42.165580382560925</c:v>
                </c:pt>
                <c:pt idx="1473">
                  <c:v>42.174110257488017</c:v>
                </c:pt>
                <c:pt idx="1474">
                  <c:v>42.175373751100082</c:v>
                </c:pt>
                <c:pt idx="1475">
                  <c:v>42.180750897949522</c:v>
                </c:pt>
                <c:pt idx="1476">
                  <c:v>42.182997434767358</c:v>
                </c:pt>
                <c:pt idx="1477">
                  <c:v>42.202699857590972</c:v>
                </c:pt>
                <c:pt idx="1478">
                  <c:v>42.214692834292705</c:v>
                </c:pt>
                <c:pt idx="1479">
                  <c:v>42.223073407312555</c:v>
                </c:pt>
                <c:pt idx="1480">
                  <c:v>42.223343327826839</c:v>
                </c:pt>
                <c:pt idx="1481">
                  <c:v>42.225609625178201</c:v>
                </c:pt>
                <c:pt idx="1482">
                  <c:v>42.229705849819837</c:v>
                </c:pt>
                <c:pt idx="1483">
                  <c:v>42.229759707268791</c:v>
                </c:pt>
                <c:pt idx="1484">
                  <c:v>42.235086432387632</c:v>
                </c:pt>
                <c:pt idx="1485">
                  <c:v>42.273734065279633</c:v>
                </c:pt>
                <c:pt idx="1486">
                  <c:v>42.292542231075686</c:v>
                </c:pt>
                <c:pt idx="1487">
                  <c:v>42.305936546522226</c:v>
                </c:pt>
                <c:pt idx="1488">
                  <c:v>42.309445153410323</c:v>
                </c:pt>
                <c:pt idx="1489">
                  <c:v>42.310125415036055</c:v>
                </c:pt>
                <c:pt idx="1490">
                  <c:v>42.318484257546217</c:v>
                </c:pt>
                <c:pt idx="1491">
                  <c:v>42.335541687157132</c:v>
                </c:pt>
                <c:pt idx="1492">
                  <c:v>42.337148420657712</c:v>
                </c:pt>
                <c:pt idx="1493">
                  <c:v>42.346666090522817</c:v>
                </c:pt>
                <c:pt idx="1494">
                  <c:v>42.346821000213112</c:v>
                </c:pt>
                <c:pt idx="1495">
                  <c:v>42.347905126366825</c:v>
                </c:pt>
                <c:pt idx="1496">
                  <c:v>42.348421228327737</c:v>
                </c:pt>
                <c:pt idx="1497">
                  <c:v>42.362679292856498</c:v>
                </c:pt>
                <c:pt idx="1498">
                  <c:v>42.36380857341986</c:v>
                </c:pt>
                <c:pt idx="1499">
                  <c:v>42.369448104555808</c:v>
                </c:pt>
                <c:pt idx="1500">
                  <c:v>42.370165042971941</c:v>
                </c:pt>
                <c:pt idx="1501">
                  <c:v>42.374565041090648</c:v>
                </c:pt>
                <c:pt idx="1502">
                  <c:v>42.384312290330087</c:v>
                </c:pt>
                <c:pt idx="1503">
                  <c:v>42.388333904484867</c:v>
                </c:pt>
                <c:pt idx="1504">
                  <c:v>42.392095715975955</c:v>
                </c:pt>
                <c:pt idx="1505">
                  <c:v>42.403148313037796</c:v>
                </c:pt>
                <c:pt idx="1506">
                  <c:v>42.405677129081397</c:v>
                </c:pt>
                <c:pt idx="1507">
                  <c:v>42.407294364953515</c:v>
                </c:pt>
                <c:pt idx="1508">
                  <c:v>42.42024878347749</c:v>
                </c:pt>
                <c:pt idx="1509">
                  <c:v>42.428132972236135</c:v>
                </c:pt>
                <c:pt idx="1510">
                  <c:v>42.428233263672283</c:v>
                </c:pt>
                <c:pt idx="1511">
                  <c:v>42.431039955992418</c:v>
                </c:pt>
                <c:pt idx="1512">
                  <c:v>42.432392170892228</c:v>
                </c:pt>
                <c:pt idx="1513">
                  <c:v>42.447522092991129</c:v>
                </c:pt>
                <c:pt idx="1514">
                  <c:v>42.453938639137476</c:v>
                </c:pt>
                <c:pt idx="1515">
                  <c:v>42.464847538254531</c:v>
                </c:pt>
                <c:pt idx="1516">
                  <c:v>42.476650262327325</c:v>
                </c:pt>
                <c:pt idx="1517">
                  <c:v>42.480491378390127</c:v>
                </c:pt>
                <c:pt idx="1518">
                  <c:v>42.488452164961139</c:v>
                </c:pt>
                <c:pt idx="1519">
                  <c:v>42.489040947099973</c:v>
                </c:pt>
                <c:pt idx="1520">
                  <c:v>42.489678653745472</c:v>
                </c:pt>
                <c:pt idx="1521">
                  <c:v>42.494628167550374</c:v>
                </c:pt>
                <c:pt idx="1522">
                  <c:v>42.496879484553865</c:v>
                </c:pt>
                <c:pt idx="1523">
                  <c:v>42.50181620752015</c:v>
                </c:pt>
                <c:pt idx="1524">
                  <c:v>42.504891116417667</c:v>
                </c:pt>
                <c:pt idx="1525">
                  <c:v>42.509716255847387</c:v>
                </c:pt>
                <c:pt idx="1526">
                  <c:v>42.511566107898929</c:v>
                </c:pt>
                <c:pt idx="1527">
                  <c:v>42.529513782232705</c:v>
                </c:pt>
                <c:pt idx="1528">
                  <c:v>42.536998105269582</c:v>
                </c:pt>
                <c:pt idx="1529">
                  <c:v>42.539648997437752</c:v>
                </c:pt>
                <c:pt idx="1530">
                  <c:v>42.558517629058883</c:v>
                </c:pt>
                <c:pt idx="1531">
                  <c:v>42.572311782735795</c:v>
                </c:pt>
                <c:pt idx="1532">
                  <c:v>42.574548666614632</c:v>
                </c:pt>
                <c:pt idx="1533">
                  <c:v>42.581201080167091</c:v>
                </c:pt>
                <c:pt idx="1534">
                  <c:v>42.581770547079991</c:v>
                </c:pt>
                <c:pt idx="1535">
                  <c:v>42.582387337969529</c:v>
                </c:pt>
                <c:pt idx="1536">
                  <c:v>42.592851901302517</c:v>
                </c:pt>
                <c:pt idx="1537">
                  <c:v>42.59795151340002</c:v>
                </c:pt>
                <c:pt idx="1538">
                  <c:v>42.598376059139497</c:v>
                </c:pt>
                <c:pt idx="1539">
                  <c:v>42.617085882907446</c:v>
                </c:pt>
                <c:pt idx="1540">
                  <c:v>42.621767116909119</c:v>
                </c:pt>
                <c:pt idx="1541">
                  <c:v>42.621767116909119</c:v>
                </c:pt>
                <c:pt idx="1542">
                  <c:v>42.635717169018989</c:v>
                </c:pt>
                <c:pt idx="1543">
                  <c:v>42.639809571999407</c:v>
                </c:pt>
                <c:pt idx="1544">
                  <c:v>42.64046008099718</c:v>
                </c:pt>
                <c:pt idx="1545">
                  <c:v>42.647605651159978</c:v>
                </c:pt>
                <c:pt idx="1546">
                  <c:v>42.647605651159978</c:v>
                </c:pt>
                <c:pt idx="1547">
                  <c:v>42.647605651159978</c:v>
                </c:pt>
                <c:pt idx="1548">
                  <c:v>42.649643873509604</c:v>
                </c:pt>
                <c:pt idx="1549">
                  <c:v>42.668012936785431</c:v>
                </c:pt>
                <c:pt idx="1550">
                  <c:v>42.698345661701481</c:v>
                </c:pt>
                <c:pt idx="1551">
                  <c:v>42.699937774779997</c:v>
                </c:pt>
                <c:pt idx="1552">
                  <c:v>42.701847107366817</c:v>
                </c:pt>
                <c:pt idx="1553">
                  <c:v>42.704073005485725</c:v>
                </c:pt>
                <c:pt idx="1554">
                  <c:v>42.70720441384718</c:v>
                </c:pt>
                <c:pt idx="1555">
                  <c:v>42.711419432977891</c:v>
                </c:pt>
                <c:pt idx="1556">
                  <c:v>42.711464721043441</c:v>
                </c:pt>
                <c:pt idx="1557">
                  <c:v>42.713773434349342</c:v>
                </c:pt>
                <c:pt idx="1558">
                  <c:v>42.714180655327745</c:v>
                </c:pt>
                <c:pt idx="1559">
                  <c:v>42.717617032915882</c:v>
                </c:pt>
                <c:pt idx="1560">
                  <c:v>42.722132118303179</c:v>
                </c:pt>
                <c:pt idx="1561">
                  <c:v>42.722718540970789</c:v>
                </c:pt>
                <c:pt idx="1562">
                  <c:v>42.732668839468943</c:v>
                </c:pt>
                <c:pt idx="1563">
                  <c:v>42.733971894381597</c:v>
                </c:pt>
                <c:pt idx="1564">
                  <c:v>42.736306877635229</c:v>
                </c:pt>
                <c:pt idx="1565">
                  <c:v>42.736306877635229</c:v>
                </c:pt>
                <c:pt idx="1566">
                  <c:v>42.736665931748533</c:v>
                </c:pt>
                <c:pt idx="1567">
                  <c:v>42.745269341544002</c:v>
                </c:pt>
                <c:pt idx="1568">
                  <c:v>42.751883003737447</c:v>
                </c:pt>
                <c:pt idx="1569">
                  <c:v>42.75852548903628</c:v>
                </c:pt>
                <c:pt idx="1570">
                  <c:v>42.765196553075995</c:v>
                </c:pt>
                <c:pt idx="1571">
                  <c:v>42.771851638054976</c:v>
                </c:pt>
                <c:pt idx="1572">
                  <c:v>42.810926499602886</c:v>
                </c:pt>
                <c:pt idx="1573">
                  <c:v>42.81476901670743</c:v>
                </c:pt>
                <c:pt idx="1574">
                  <c:v>42.822307593695626</c:v>
                </c:pt>
                <c:pt idx="1575">
                  <c:v>42.835245331970128</c:v>
                </c:pt>
                <c:pt idx="1576">
                  <c:v>42.843937880389049</c:v>
                </c:pt>
                <c:pt idx="1577">
                  <c:v>42.846052840744818</c:v>
                </c:pt>
                <c:pt idx="1578">
                  <c:v>42.84613913145219</c:v>
                </c:pt>
                <c:pt idx="1579">
                  <c:v>42.850579481853401</c:v>
                </c:pt>
                <c:pt idx="1580">
                  <c:v>42.854453595534473</c:v>
                </c:pt>
                <c:pt idx="1581">
                  <c:v>42.856861430117092</c:v>
                </c:pt>
                <c:pt idx="1582">
                  <c:v>42.859009519479706</c:v>
                </c:pt>
                <c:pt idx="1583">
                  <c:v>42.876134668524784</c:v>
                </c:pt>
                <c:pt idx="1584">
                  <c:v>42.888824592269756</c:v>
                </c:pt>
                <c:pt idx="1585">
                  <c:v>42.891627283218369</c:v>
                </c:pt>
                <c:pt idx="1586">
                  <c:v>42.8934093416526</c:v>
                </c:pt>
                <c:pt idx="1587">
                  <c:v>42.897097113103825</c:v>
                </c:pt>
                <c:pt idx="1588">
                  <c:v>42.901879674472667</c:v>
                </c:pt>
                <c:pt idx="1589">
                  <c:v>42.91630431978939</c:v>
                </c:pt>
                <c:pt idx="1590">
                  <c:v>42.924705175133056</c:v>
                </c:pt>
                <c:pt idx="1591">
                  <c:v>42.939429193674457</c:v>
                </c:pt>
                <c:pt idx="1592">
                  <c:v>42.943847868241747</c:v>
                </c:pt>
                <c:pt idx="1593">
                  <c:v>42.945596719252585</c:v>
                </c:pt>
                <c:pt idx="1594">
                  <c:v>42.952830238927262</c:v>
                </c:pt>
                <c:pt idx="1595">
                  <c:v>42.96847974839001</c:v>
                </c:pt>
                <c:pt idx="1596">
                  <c:v>42.969181492097562</c:v>
                </c:pt>
                <c:pt idx="1597">
                  <c:v>42.970419430455934</c:v>
                </c:pt>
                <c:pt idx="1598">
                  <c:v>42.972440209103681</c:v>
                </c:pt>
                <c:pt idx="1599">
                  <c:v>42.974953816998195</c:v>
                </c:pt>
                <c:pt idx="1600">
                  <c:v>42.98527279217209</c:v>
                </c:pt>
                <c:pt idx="1601">
                  <c:v>42.990438398131872</c:v>
                </c:pt>
                <c:pt idx="1602">
                  <c:v>42.992894833001344</c:v>
                </c:pt>
                <c:pt idx="1603">
                  <c:v>42.992894833001344</c:v>
                </c:pt>
                <c:pt idx="1604">
                  <c:v>43.009175011643592</c:v>
                </c:pt>
                <c:pt idx="1605">
                  <c:v>43.012509005240403</c:v>
                </c:pt>
                <c:pt idx="1606">
                  <c:v>43.01324032122649</c:v>
                </c:pt>
                <c:pt idx="1607">
                  <c:v>43.016975149041059</c:v>
                </c:pt>
                <c:pt idx="1608">
                  <c:v>43.06726751322325</c:v>
                </c:pt>
                <c:pt idx="1609">
                  <c:v>43.077487311633895</c:v>
                </c:pt>
                <c:pt idx="1610">
                  <c:v>43.101279740812053</c:v>
                </c:pt>
                <c:pt idx="1611">
                  <c:v>43.128729752632907</c:v>
                </c:pt>
                <c:pt idx="1612">
                  <c:v>43.144930631256607</c:v>
                </c:pt>
                <c:pt idx="1613">
                  <c:v>43.151971906351648</c:v>
                </c:pt>
                <c:pt idx="1614">
                  <c:v>43.157646042923261</c:v>
                </c:pt>
                <c:pt idx="1615">
                  <c:v>43.171224370150142</c:v>
                </c:pt>
                <c:pt idx="1616">
                  <c:v>43.173640707060564</c:v>
                </c:pt>
                <c:pt idx="1617">
                  <c:v>43.173679044608107</c:v>
                </c:pt>
                <c:pt idx="1618">
                  <c:v>43.178888008987272</c:v>
                </c:pt>
                <c:pt idx="1619">
                  <c:v>43.188285266595912</c:v>
                </c:pt>
                <c:pt idx="1620">
                  <c:v>43.20349753657387</c:v>
                </c:pt>
                <c:pt idx="1621">
                  <c:v>43.207287567992275</c:v>
                </c:pt>
                <c:pt idx="1622">
                  <c:v>43.211072412951388</c:v>
                </c:pt>
                <c:pt idx="1623">
                  <c:v>43.211072412951388</c:v>
                </c:pt>
                <c:pt idx="1624">
                  <c:v>43.211601878157325</c:v>
                </c:pt>
                <c:pt idx="1625">
                  <c:v>43.213869867345522</c:v>
                </c:pt>
                <c:pt idx="1626">
                  <c:v>43.21681547536879</c:v>
                </c:pt>
                <c:pt idx="1627">
                  <c:v>43.218588879330994</c:v>
                </c:pt>
                <c:pt idx="1628">
                  <c:v>43.221416425970915</c:v>
                </c:pt>
                <c:pt idx="1629">
                  <c:v>43.221416425970915</c:v>
                </c:pt>
                <c:pt idx="1630">
                  <c:v>43.272896690000721</c:v>
                </c:pt>
                <c:pt idx="1631">
                  <c:v>43.284080796320779</c:v>
                </c:pt>
                <c:pt idx="1632">
                  <c:v>43.287541271080798</c:v>
                </c:pt>
                <c:pt idx="1633">
                  <c:v>43.287578061348391</c:v>
                </c:pt>
                <c:pt idx="1634">
                  <c:v>43.289269884190865</c:v>
                </c:pt>
                <c:pt idx="1635">
                  <c:v>43.291438315139047</c:v>
                </c:pt>
                <c:pt idx="1636">
                  <c:v>43.313393999823354</c:v>
                </c:pt>
                <c:pt idx="1637">
                  <c:v>43.317036368763155</c:v>
                </c:pt>
                <c:pt idx="1638">
                  <c:v>43.32038310962318</c:v>
                </c:pt>
                <c:pt idx="1639">
                  <c:v>43.325758498712062</c:v>
                </c:pt>
                <c:pt idx="1640">
                  <c:v>43.331087226582667</c:v>
                </c:pt>
                <c:pt idx="1641">
                  <c:v>43.33857354600719</c:v>
                </c:pt>
                <c:pt idx="1642">
                  <c:v>43.339548527153042</c:v>
                </c:pt>
                <c:pt idx="1643">
                  <c:v>43.343156571226302</c:v>
                </c:pt>
                <c:pt idx="1644">
                  <c:v>43.345787468013867</c:v>
                </c:pt>
                <c:pt idx="1645">
                  <c:v>43.346795913972642</c:v>
                </c:pt>
                <c:pt idx="1646">
                  <c:v>43.349639187127636</c:v>
                </c:pt>
                <c:pt idx="1647">
                  <c:v>43.368317372403467</c:v>
                </c:pt>
                <c:pt idx="1648">
                  <c:v>43.371174257091937</c:v>
                </c:pt>
                <c:pt idx="1649">
                  <c:v>43.381754632298851</c:v>
                </c:pt>
                <c:pt idx="1650">
                  <c:v>43.382963268561738</c:v>
                </c:pt>
                <c:pt idx="1651">
                  <c:v>43.393746420908556</c:v>
                </c:pt>
                <c:pt idx="1652">
                  <c:v>43.39441896986893</c:v>
                </c:pt>
                <c:pt idx="1653">
                  <c:v>43.399510856731077</c:v>
                </c:pt>
                <c:pt idx="1654">
                  <c:v>43.428503199507404</c:v>
                </c:pt>
                <c:pt idx="1655">
                  <c:v>43.434683835019328</c:v>
                </c:pt>
                <c:pt idx="1656">
                  <c:v>43.435869489979524</c:v>
                </c:pt>
                <c:pt idx="1657">
                  <c:v>43.437786381599309</c:v>
                </c:pt>
                <c:pt idx="1658">
                  <c:v>43.451722095158075</c:v>
                </c:pt>
                <c:pt idx="1659">
                  <c:v>43.455186379692279</c:v>
                </c:pt>
                <c:pt idx="1660">
                  <c:v>43.455463334302472</c:v>
                </c:pt>
                <c:pt idx="1661">
                  <c:v>43.456674683361754</c:v>
                </c:pt>
                <c:pt idx="1662">
                  <c:v>43.462067368588549</c:v>
                </c:pt>
                <c:pt idx="1663">
                  <c:v>43.464380219938711</c:v>
                </c:pt>
                <c:pt idx="1664">
                  <c:v>43.477358226069228</c:v>
                </c:pt>
                <c:pt idx="1665">
                  <c:v>43.498569204591632</c:v>
                </c:pt>
                <c:pt idx="1666">
                  <c:v>43.528329688499149</c:v>
                </c:pt>
                <c:pt idx="1667">
                  <c:v>43.53169892983216</c:v>
                </c:pt>
                <c:pt idx="1668">
                  <c:v>43.532405946356533</c:v>
                </c:pt>
                <c:pt idx="1669">
                  <c:v>43.557004313626713</c:v>
                </c:pt>
                <c:pt idx="1670">
                  <c:v>43.563702162138767</c:v>
                </c:pt>
                <c:pt idx="1671">
                  <c:v>43.697446429059688</c:v>
                </c:pt>
                <c:pt idx="1672">
                  <c:v>43.697446429059688</c:v>
                </c:pt>
                <c:pt idx="1673">
                  <c:v>43.74461781549202</c:v>
                </c:pt>
                <c:pt idx="1674">
                  <c:v>43.986091752099405</c:v>
                </c:pt>
                <c:pt idx="1675">
                  <c:v>44.093400137551015</c:v>
                </c:pt>
                <c:pt idx="1676">
                  <c:v>44.196122867225839</c:v>
                </c:pt>
                <c:pt idx="1677">
                  <c:v>44.215741365469377</c:v>
                </c:pt>
                <c:pt idx="1678">
                  <c:v>44.218360402879128</c:v>
                </c:pt>
                <c:pt idx="1679">
                  <c:v>44.23664893766351</c:v>
                </c:pt>
                <c:pt idx="1680">
                  <c:v>44.288870893360624</c:v>
                </c:pt>
                <c:pt idx="1681">
                  <c:v>44.468291452740594</c:v>
                </c:pt>
                <c:pt idx="1682">
                  <c:v>44.721526085850755</c:v>
                </c:pt>
                <c:pt idx="1683">
                  <c:v>44.729586447506492</c:v>
                </c:pt>
                <c:pt idx="1684">
                  <c:v>44.862793873441419</c:v>
                </c:pt>
                <c:pt idx="1685">
                  <c:v>44.873041656165604</c:v>
                </c:pt>
                <c:pt idx="1686">
                  <c:v>44.877158347409193</c:v>
                </c:pt>
                <c:pt idx="1687">
                  <c:v>44.891567470791621</c:v>
                </c:pt>
                <c:pt idx="1688">
                  <c:v>44.923794542996461</c:v>
                </c:pt>
                <c:pt idx="1689">
                  <c:v>44.947635041345912</c:v>
                </c:pt>
                <c:pt idx="1690">
                  <c:v>44.968179640552776</c:v>
                </c:pt>
                <c:pt idx="1691">
                  <c:v>44.977495983481049</c:v>
                </c:pt>
                <c:pt idx="1692">
                  <c:v>45.045475516161723</c:v>
                </c:pt>
                <c:pt idx="1693">
                  <c:v>45.093613680928819</c:v>
                </c:pt>
                <c:pt idx="1694">
                  <c:v>45.322015374659301</c:v>
                </c:pt>
                <c:pt idx="1695">
                  <c:v>45.332552638076834</c:v>
                </c:pt>
                <c:pt idx="1696">
                  <c:v>45.443808285797509</c:v>
                </c:pt>
                <c:pt idx="1697">
                  <c:v>45.575657509041221</c:v>
                </c:pt>
                <c:pt idx="1698">
                  <c:v>45.733946508205079</c:v>
                </c:pt>
                <c:pt idx="1699">
                  <c:v>45.891875271865693</c:v>
                </c:pt>
                <c:pt idx="1700">
                  <c:v>46.335946542725708</c:v>
                </c:pt>
                <c:pt idx="1701">
                  <c:v>47.076394584736889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F7-455E-818E-E92B7E718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728632"/>
        <c:axId val="310729616"/>
      </c:scatterChart>
      <c:valAx>
        <c:axId val="310728632"/>
        <c:scaling>
          <c:orientation val="minMax"/>
          <c:max val="0.5"/>
          <c:min val="-3"/>
        </c:scaling>
        <c:delete val="0"/>
        <c:axPos val="b"/>
        <c:numFmt formatCode="0.0" sourceLinked="0"/>
        <c:majorTickMark val="out"/>
        <c:minorTickMark val="none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0729616"/>
        <c:crosses val="autoZero"/>
        <c:crossBetween val="midCat"/>
        <c:majorUnit val="1"/>
      </c:valAx>
      <c:valAx>
        <c:axId val="310729616"/>
        <c:scaling>
          <c:orientation val="minMax"/>
          <c:max val="48"/>
          <c:min val="2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(mag)</a:t>
                </a:r>
                <a:endParaRPr lang="en-US" sz="14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4571484651768436E-3"/>
              <c:y val="0.399218061501133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0728632"/>
        <c:crossesAt val="-3"/>
        <c:crossBetween val="midCat"/>
        <c:majorUnit val="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56811648543931"/>
          <c:y val="2.3067220764071156E-2"/>
          <c:w val="0.80790807399075115"/>
          <c:h val="0.83505103528725577"/>
        </c:manualLayout>
      </c:layout>
      <c:scatterChart>
        <c:scatterStyle val="smoothMarker"/>
        <c:varyColors val="0"/>
        <c:ser>
          <c:idx val="0"/>
          <c:order val="0"/>
          <c:tx>
            <c:v>QEH Redshift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Recombination!$A$1:$A$1000</c:f>
              <c:numCache>
                <c:formatCode>0</c:formatCode>
                <c:ptCount val="1000"/>
                <c:pt idx="0">
                  <c:v>3000</c:v>
                </c:pt>
                <c:pt idx="1">
                  <c:v>2987.9517999999998</c:v>
                </c:pt>
                <c:pt idx="2">
                  <c:v>2975.9036000000001</c:v>
                </c:pt>
                <c:pt idx="3">
                  <c:v>2963.8553999999999</c:v>
                </c:pt>
                <c:pt idx="4">
                  <c:v>2951.8072000000002</c:v>
                </c:pt>
                <c:pt idx="5">
                  <c:v>2939.759</c:v>
                </c:pt>
                <c:pt idx="6">
                  <c:v>2927.7107999999998</c:v>
                </c:pt>
                <c:pt idx="7">
                  <c:v>2915.6626999999999</c:v>
                </c:pt>
                <c:pt idx="8">
                  <c:v>2903.6145000000001</c:v>
                </c:pt>
                <c:pt idx="9">
                  <c:v>2891.5663</c:v>
                </c:pt>
                <c:pt idx="10">
                  <c:v>2879.5180999999998</c:v>
                </c:pt>
                <c:pt idx="11">
                  <c:v>2867.4699000000001</c:v>
                </c:pt>
                <c:pt idx="12">
                  <c:v>2855.4216999999999</c:v>
                </c:pt>
                <c:pt idx="13">
                  <c:v>2843.3735000000001</c:v>
                </c:pt>
                <c:pt idx="14">
                  <c:v>2831.3253</c:v>
                </c:pt>
                <c:pt idx="15">
                  <c:v>2819.2770999999998</c:v>
                </c:pt>
                <c:pt idx="16">
                  <c:v>2807.2289000000001</c:v>
                </c:pt>
                <c:pt idx="17">
                  <c:v>2795.1806999999999</c:v>
                </c:pt>
                <c:pt idx="18">
                  <c:v>2783.1325000000002</c:v>
                </c:pt>
                <c:pt idx="19">
                  <c:v>2771.0843</c:v>
                </c:pt>
                <c:pt idx="20">
                  <c:v>2759.0360999999998</c:v>
                </c:pt>
                <c:pt idx="21">
                  <c:v>2746.9879999999998</c:v>
                </c:pt>
                <c:pt idx="22">
                  <c:v>2734.9398000000001</c:v>
                </c:pt>
                <c:pt idx="23">
                  <c:v>2722.8915999999999</c:v>
                </c:pt>
                <c:pt idx="24">
                  <c:v>2710.8434000000002</c:v>
                </c:pt>
                <c:pt idx="25">
                  <c:v>2698.7952</c:v>
                </c:pt>
                <c:pt idx="26">
                  <c:v>2686.7469999999998</c:v>
                </c:pt>
                <c:pt idx="27">
                  <c:v>2674.6988000000001</c:v>
                </c:pt>
                <c:pt idx="28">
                  <c:v>2662.6505999999999</c:v>
                </c:pt>
                <c:pt idx="29">
                  <c:v>2650.6024000000002</c:v>
                </c:pt>
                <c:pt idx="30">
                  <c:v>2638.5542</c:v>
                </c:pt>
                <c:pt idx="31">
                  <c:v>2626.5059999999999</c:v>
                </c:pt>
                <c:pt idx="32">
                  <c:v>2614.4578000000001</c:v>
                </c:pt>
                <c:pt idx="33">
                  <c:v>2602.4096</c:v>
                </c:pt>
                <c:pt idx="34">
                  <c:v>2590.3613999999998</c:v>
                </c:pt>
                <c:pt idx="35">
                  <c:v>2578.3132999999998</c:v>
                </c:pt>
                <c:pt idx="36">
                  <c:v>2566.2651000000001</c:v>
                </c:pt>
                <c:pt idx="37">
                  <c:v>2554.2168999999999</c:v>
                </c:pt>
                <c:pt idx="38">
                  <c:v>2542.1687000000002</c:v>
                </c:pt>
                <c:pt idx="39">
                  <c:v>2530.1205</c:v>
                </c:pt>
                <c:pt idx="40">
                  <c:v>2518.0722999999998</c:v>
                </c:pt>
                <c:pt idx="41">
                  <c:v>2506.0241000000001</c:v>
                </c:pt>
                <c:pt idx="42">
                  <c:v>2493.9758999999999</c:v>
                </c:pt>
                <c:pt idx="43">
                  <c:v>2481.9277000000002</c:v>
                </c:pt>
                <c:pt idx="44">
                  <c:v>2469.8795</c:v>
                </c:pt>
                <c:pt idx="45">
                  <c:v>2457.8312999999998</c:v>
                </c:pt>
                <c:pt idx="46">
                  <c:v>2445.7831000000001</c:v>
                </c:pt>
                <c:pt idx="47">
                  <c:v>2433.7348999999999</c:v>
                </c:pt>
                <c:pt idx="48">
                  <c:v>2421.6867000000002</c:v>
                </c:pt>
                <c:pt idx="49">
                  <c:v>2409.6386000000002</c:v>
                </c:pt>
                <c:pt idx="50">
                  <c:v>2397.5904</c:v>
                </c:pt>
                <c:pt idx="51">
                  <c:v>2385.5421999999999</c:v>
                </c:pt>
                <c:pt idx="52">
                  <c:v>2373.4940000000001</c:v>
                </c:pt>
                <c:pt idx="53">
                  <c:v>2361.4458</c:v>
                </c:pt>
                <c:pt idx="54">
                  <c:v>2349.3975999999998</c:v>
                </c:pt>
                <c:pt idx="55">
                  <c:v>2337.3494000000001</c:v>
                </c:pt>
                <c:pt idx="56">
                  <c:v>2325.3011999999999</c:v>
                </c:pt>
                <c:pt idx="57">
                  <c:v>2313.2530000000002</c:v>
                </c:pt>
                <c:pt idx="58">
                  <c:v>2301.2048</c:v>
                </c:pt>
                <c:pt idx="59">
                  <c:v>2289.1565999999998</c:v>
                </c:pt>
                <c:pt idx="60">
                  <c:v>2277.1084000000001</c:v>
                </c:pt>
                <c:pt idx="61">
                  <c:v>2265.0601999999999</c:v>
                </c:pt>
                <c:pt idx="62">
                  <c:v>2253.0120000000002</c:v>
                </c:pt>
                <c:pt idx="63">
                  <c:v>2240.9639000000002</c:v>
                </c:pt>
                <c:pt idx="64">
                  <c:v>2228.9157</c:v>
                </c:pt>
                <c:pt idx="65">
                  <c:v>2216.8674999999998</c:v>
                </c:pt>
                <c:pt idx="66">
                  <c:v>2204.8193000000001</c:v>
                </c:pt>
                <c:pt idx="67">
                  <c:v>2192.7710999999999</c:v>
                </c:pt>
                <c:pt idx="68">
                  <c:v>2180.7229000000002</c:v>
                </c:pt>
                <c:pt idx="69">
                  <c:v>2168.6747</c:v>
                </c:pt>
                <c:pt idx="70">
                  <c:v>2156.6264999999999</c:v>
                </c:pt>
                <c:pt idx="71">
                  <c:v>2144.5783000000001</c:v>
                </c:pt>
                <c:pt idx="72">
                  <c:v>2132.5300999999999</c:v>
                </c:pt>
                <c:pt idx="73">
                  <c:v>2120.4819000000002</c:v>
                </c:pt>
                <c:pt idx="74">
                  <c:v>2108.4337</c:v>
                </c:pt>
                <c:pt idx="75">
                  <c:v>2096.3854999999999</c:v>
                </c:pt>
                <c:pt idx="76">
                  <c:v>2084.3373000000001</c:v>
                </c:pt>
                <c:pt idx="77">
                  <c:v>2072.2892000000002</c:v>
                </c:pt>
                <c:pt idx="78">
                  <c:v>2060.241</c:v>
                </c:pt>
                <c:pt idx="79">
                  <c:v>2048.1927999999998</c:v>
                </c:pt>
                <c:pt idx="80">
                  <c:v>2036.1446000000001</c:v>
                </c:pt>
                <c:pt idx="81">
                  <c:v>2024.0963999999999</c:v>
                </c:pt>
                <c:pt idx="82">
                  <c:v>2012.0482</c:v>
                </c:pt>
                <c:pt idx="83">
                  <c:v>2000</c:v>
                </c:pt>
                <c:pt idx="84">
                  <c:v>1987.9518</c:v>
                </c:pt>
                <c:pt idx="85">
                  <c:v>1975.9036000000001</c:v>
                </c:pt>
                <c:pt idx="86">
                  <c:v>1963.8553999999999</c:v>
                </c:pt>
                <c:pt idx="87">
                  <c:v>1951.8072</c:v>
                </c:pt>
                <c:pt idx="88">
                  <c:v>1939.759</c:v>
                </c:pt>
                <c:pt idx="89">
                  <c:v>1927.7108000000001</c:v>
                </c:pt>
                <c:pt idx="90">
                  <c:v>1915.6627000000001</c:v>
                </c:pt>
                <c:pt idx="91">
                  <c:v>1903.6144999999999</c:v>
                </c:pt>
                <c:pt idx="92">
                  <c:v>1891.5663</c:v>
                </c:pt>
                <c:pt idx="93">
                  <c:v>1879.5181</c:v>
                </c:pt>
                <c:pt idx="94">
                  <c:v>1867.4699000000001</c:v>
                </c:pt>
                <c:pt idx="95">
                  <c:v>1855.4217000000001</c:v>
                </c:pt>
                <c:pt idx="96">
                  <c:v>1843.3734999999999</c:v>
                </c:pt>
                <c:pt idx="97">
                  <c:v>1831.3253</c:v>
                </c:pt>
                <c:pt idx="98">
                  <c:v>1819.2771</c:v>
                </c:pt>
                <c:pt idx="99">
                  <c:v>1807.2289000000001</c:v>
                </c:pt>
                <c:pt idx="100">
                  <c:v>1795.1806999999999</c:v>
                </c:pt>
                <c:pt idx="101">
                  <c:v>1783.1324999999999</c:v>
                </c:pt>
                <c:pt idx="102">
                  <c:v>1771.0843</c:v>
                </c:pt>
                <c:pt idx="103">
                  <c:v>1759.0361</c:v>
                </c:pt>
                <c:pt idx="104">
                  <c:v>1746.9880000000001</c:v>
                </c:pt>
                <c:pt idx="105">
                  <c:v>1734.9398000000001</c:v>
                </c:pt>
                <c:pt idx="106">
                  <c:v>1722.8915999999999</c:v>
                </c:pt>
                <c:pt idx="107">
                  <c:v>1710.8434</c:v>
                </c:pt>
                <c:pt idx="108">
                  <c:v>1698.7952</c:v>
                </c:pt>
                <c:pt idx="109">
                  <c:v>1686.7470000000001</c:v>
                </c:pt>
                <c:pt idx="110">
                  <c:v>1674.6987999999999</c:v>
                </c:pt>
                <c:pt idx="111">
                  <c:v>1662.6505999999999</c:v>
                </c:pt>
                <c:pt idx="112">
                  <c:v>1650.6024</c:v>
                </c:pt>
                <c:pt idx="113">
                  <c:v>1638.5542</c:v>
                </c:pt>
                <c:pt idx="114">
                  <c:v>1626.5060000000001</c:v>
                </c:pt>
                <c:pt idx="115">
                  <c:v>1614.4577999999999</c:v>
                </c:pt>
                <c:pt idx="116">
                  <c:v>1602.4096</c:v>
                </c:pt>
                <c:pt idx="117">
                  <c:v>1590.3614</c:v>
                </c:pt>
                <c:pt idx="118">
                  <c:v>1578.3133</c:v>
                </c:pt>
                <c:pt idx="119">
                  <c:v>1566.2651000000001</c:v>
                </c:pt>
                <c:pt idx="120">
                  <c:v>1554.2168999999999</c:v>
                </c:pt>
                <c:pt idx="121">
                  <c:v>1542.1686999999999</c:v>
                </c:pt>
                <c:pt idx="122">
                  <c:v>1530.1205</c:v>
                </c:pt>
                <c:pt idx="123">
                  <c:v>1518.0723</c:v>
                </c:pt>
                <c:pt idx="124">
                  <c:v>1506.0241000000001</c:v>
                </c:pt>
                <c:pt idx="125">
                  <c:v>1493.9758999999999</c:v>
                </c:pt>
                <c:pt idx="126">
                  <c:v>1481.9277</c:v>
                </c:pt>
                <c:pt idx="127">
                  <c:v>1469.8795</c:v>
                </c:pt>
                <c:pt idx="128">
                  <c:v>1457.8313000000001</c:v>
                </c:pt>
                <c:pt idx="129">
                  <c:v>1445.7831000000001</c:v>
                </c:pt>
                <c:pt idx="130">
                  <c:v>1433.7348999999999</c:v>
                </c:pt>
                <c:pt idx="131">
                  <c:v>1421.6867</c:v>
                </c:pt>
                <c:pt idx="132">
                  <c:v>1409.6386</c:v>
                </c:pt>
                <c:pt idx="133">
                  <c:v>1397.5904</c:v>
                </c:pt>
                <c:pt idx="134">
                  <c:v>1385.5422000000001</c:v>
                </c:pt>
                <c:pt idx="135">
                  <c:v>1373.4939999999999</c:v>
                </c:pt>
                <c:pt idx="136">
                  <c:v>1361.4458</c:v>
                </c:pt>
                <c:pt idx="137">
                  <c:v>1349.3976</c:v>
                </c:pt>
                <c:pt idx="138">
                  <c:v>1337.3494000000001</c:v>
                </c:pt>
                <c:pt idx="139">
                  <c:v>1325.3012000000001</c:v>
                </c:pt>
                <c:pt idx="140">
                  <c:v>1313.2529999999999</c:v>
                </c:pt>
                <c:pt idx="141">
                  <c:v>1301.2048</c:v>
                </c:pt>
                <c:pt idx="142">
                  <c:v>1289.1566</c:v>
                </c:pt>
                <c:pt idx="143">
                  <c:v>1277.1084000000001</c:v>
                </c:pt>
                <c:pt idx="144">
                  <c:v>1265.0601999999999</c:v>
                </c:pt>
                <c:pt idx="145">
                  <c:v>1253.0119999999999</c:v>
                </c:pt>
                <c:pt idx="146">
                  <c:v>1240.9639</c:v>
                </c:pt>
                <c:pt idx="147">
                  <c:v>1228.9157</c:v>
                </c:pt>
                <c:pt idx="148">
                  <c:v>1216.8675000000001</c:v>
                </c:pt>
                <c:pt idx="149">
                  <c:v>1204.8193000000001</c:v>
                </c:pt>
                <c:pt idx="150">
                  <c:v>1192.7710999999999</c:v>
                </c:pt>
                <c:pt idx="151">
                  <c:v>1180.7229</c:v>
                </c:pt>
                <c:pt idx="152">
                  <c:v>1168.6747</c:v>
                </c:pt>
                <c:pt idx="153">
                  <c:v>1156.6265000000001</c:v>
                </c:pt>
                <c:pt idx="154">
                  <c:v>1144.5782999999999</c:v>
                </c:pt>
                <c:pt idx="155">
                  <c:v>1132.5300999999999</c:v>
                </c:pt>
                <c:pt idx="156">
                  <c:v>1120.4819</c:v>
                </c:pt>
                <c:pt idx="157">
                  <c:v>1108.4337</c:v>
                </c:pt>
                <c:pt idx="158">
                  <c:v>1096.3855000000001</c:v>
                </c:pt>
                <c:pt idx="159">
                  <c:v>1084.3372999999999</c:v>
                </c:pt>
                <c:pt idx="160">
                  <c:v>1072.2891999999999</c:v>
                </c:pt>
                <c:pt idx="161">
                  <c:v>1060.241</c:v>
                </c:pt>
                <c:pt idx="162">
                  <c:v>1048.1928</c:v>
                </c:pt>
                <c:pt idx="163">
                  <c:v>1036.1446000000001</c:v>
                </c:pt>
                <c:pt idx="164">
                  <c:v>1024.0963999999999</c:v>
                </c:pt>
                <c:pt idx="165">
                  <c:v>1012.0482</c:v>
                </c:pt>
                <c:pt idx="166">
                  <c:v>1000</c:v>
                </c:pt>
                <c:pt idx="167">
                  <c:v>987.95181000000002</c:v>
                </c:pt>
                <c:pt idx="168">
                  <c:v>975.90360999999996</c:v>
                </c:pt>
                <c:pt idx="169">
                  <c:v>963.85541999999998</c:v>
                </c:pt>
                <c:pt idx="170">
                  <c:v>951.80723</c:v>
                </c:pt>
                <c:pt idx="171">
                  <c:v>939.75904000000003</c:v>
                </c:pt>
                <c:pt idx="172">
                  <c:v>927.71083999999996</c:v>
                </c:pt>
                <c:pt idx="173">
                  <c:v>915.66264999999999</c:v>
                </c:pt>
                <c:pt idx="174">
                  <c:v>903.61446000000001</c:v>
                </c:pt>
                <c:pt idx="175">
                  <c:v>891.56627000000003</c:v>
                </c:pt>
                <c:pt idx="176">
                  <c:v>879.51806999999997</c:v>
                </c:pt>
                <c:pt idx="177">
                  <c:v>867.46987999999999</c:v>
                </c:pt>
                <c:pt idx="178">
                  <c:v>855.42169000000001</c:v>
                </c:pt>
                <c:pt idx="179">
                  <c:v>843.37348999999995</c:v>
                </c:pt>
                <c:pt idx="180">
                  <c:v>831.32529999999997</c:v>
                </c:pt>
                <c:pt idx="181">
                  <c:v>819.27710999999999</c:v>
                </c:pt>
                <c:pt idx="182">
                  <c:v>807.22892000000002</c:v>
                </c:pt>
                <c:pt idx="183">
                  <c:v>795.18071999999995</c:v>
                </c:pt>
                <c:pt idx="184">
                  <c:v>783.13252999999997</c:v>
                </c:pt>
                <c:pt idx="185">
                  <c:v>771.08434</c:v>
                </c:pt>
                <c:pt idx="186">
                  <c:v>759.03614000000005</c:v>
                </c:pt>
                <c:pt idx="187">
                  <c:v>746.98794999999996</c:v>
                </c:pt>
                <c:pt idx="188">
                  <c:v>734.93975999999998</c:v>
                </c:pt>
                <c:pt idx="189">
                  <c:v>722.89157</c:v>
                </c:pt>
                <c:pt idx="190">
                  <c:v>710.84337000000005</c:v>
                </c:pt>
                <c:pt idx="191">
                  <c:v>698.79517999999996</c:v>
                </c:pt>
                <c:pt idx="192">
                  <c:v>686.74698999999998</c:v>
                </c:pt>
                <c:pt idx="193">
                  <c:v>674.69880000000001</c:v>
                </c:pt>
                <c:pt idx="194">
                  <c:v>662.65060000000005</c:v>
                </c:pt>
                <c:pt idx="195">
                  <c:v>650.60240999999996</c:v>
                </c:pt>
                <c:pt idx="196">
                  <c:v>638.55421999999999</c:v>
                </c:pt>
                <c:pt idx="197">
                  <c:v>626.50602000000003</c:v>
                </c:pt>
                <c:pt idx="198">
                  <c:v>614.45782999999994</c:v>
                </c:pt>
                <c:pt idx="199">
                  <c:v>602.40963999999997</c:v>
                </c:pt>
                <c:pt idx="200">
                  <c:v>590.36144999999999</c:v>
                </c:pt>
                <c:pt idx="201">
                  <c:v>578.31325000000004</c:v>
                </c:pt>
                <c:pt idx="202">
                  <c:v>566.26505999999995</c:v>
                </c:pt>
                <c:pt idx="203">
                  <c:v>554.21686999999997</c:v>
                </c:pt>
                <c:pt idx="204">
                  <c:v>542.16867000000002</c:v>
                </c:pt>
                <c:pt idx="205">
                  <c:v>530.12048000000004</c:v>
                </c:pt>
                <c:pt idx="206">
                  <c:v>518.07228999999995</c:v>
                </c:pt>
                <c:pt idx="207">
                  <c:v>506.02409999999998</c:v>
                </c:pt>
                <c:pt idx="208">
                  <c:v>493.97590000000002</c:v>
                </c:pt>
                <c:pt idx="209">
                  <c:v>481.92770999999999</c:v>
                </c:pt>
                <c:pt idx="210">
                  <c:v>469.87952000000001</c:v>
                </c:pt>
                <c:pt idx="211">
                  <c:v>457.83132999999998</c:v>
                </c:pt>
                <c:pt idx="212">
                  <c:v>445.78313000000003</c:v>
                </c:pt>
                <c:pt idx="213">
                  <c:v>433.73493999999999</c:v>
                </c:pt>
                <c:pt idx="214">
                  <c:v>421.68675000000002</c:v>
                </c:pt>
                <c:pt idx="215">
                  <c:v>409.63855000000001</c:v>
                </c:pt>
                <c:pt idx="216">
                  <c:v>397.59035999999998</c:v>
                </c:pt>
                <c:pt idx="217">
                  <c:v>385.54217</c:v>
                </c:pt>
                <c:pt idx="218">
                  <c:v>373.49398000000002</c:v>
                </c:pt>
                <c:pt idx="219">
                  <c:v>361.44578000000001</c:v>
                </c:pt>
                <c:pt idx="220">
                  <c:v>349.39758999999998</c:v>
                </c:pt>
                <c:pt idx="221">
                  <c:v>337.3494</c:v>
                </c:pt>
                <c:pt idx="222">
                  <c:v>325.30119999999999</c:v>
                </c:pt>
                <c:pt idx="223">
                  <c:v>313.25301000000002</c:v>
                </c:pt>
                <c:pt idx="224">
                  <c:v>301.20481999999998</c:v>
                </c:pt>
                <c:pt idx="225">
                  <c:v>289.15663000000001</c:v>
                </c:pt>
                <c:pt idx="226">
                  <c:v>277.10843</c:v>
                </c:pt>
                <c:pt idx="227">
                  <c:v>265.06024000000002</c:v>
                </c:pt>
                <c:pt idx="228">
                  <c:v>253.01204999999999</c:v>
                </c:pt>
                <c:pt idx="229">
                  <c:v>240.96386000000001</c:v>
                </c:pt>
                <c:pt idx="230">
                  <c:v>228.91566</c:v>
                </c:pt>
                <c:pt idx="231">
                  <c:v>216.86747</c:v>
                </c:pt>
                <c:pt idx="232">
                  <c:v>204.81927999999999</c:v>
                </c:pt>
                <c:pt idx="233">
                  <c:v>192.77108000000001</c:v>
                </c:pt>
                <c:pt idx="234">
                  <c:v>180.72289000000001</c:v>
                </c:pt>
                <c:pt idx="235">
                  <c:v>168.6747</c:v>
                </c:pt>
                <c:pt idx="236">
                  <c:v>156.62651</c:v>
                </c:pt>
                <c:pt idx="237">
                  <c:v>144.57830999999999</c:v>
                </c:pt>
                <c:pt idx="238">
                  <c:v>132.53012000000001</c:v>
                </c:pt>
                <c:pt idx="239">
                  <c:v>120.48193000000001</c:v>
                </c:pt>
                <c:pt idx="240">
                  <c:v>108.43373</c:v>
                </c:pt>
                <c:pt idx="241">
                  <c:v>96.385542000000001</c:v>
                </c:pt>
                <c:pt idx="242">
                  <c:v>84.337349000000003</c:v>
                </c:pt>
                <c:pt idx="243">
                  <c:v>72.289157000000003</c:v>
                </c:pt>
                <c:pt idx="244">
                  <c:v>60.240963999999998</c:v>
                </c:pt>
                <c:pt idx="245">
                  <c:v>48.192771</c:v>
                </c:pt>
                <c:pt idx="246">
                  <c:v>36.144578000000003</c:v>
                </c:pt>
                <c:pt idx="247">
                  <c:v>24.096385999999999</c:v>
                </c:pt>
                <c:pt idx="248">
                  <c:v>12.048192999999999</c:v>
                </c:pt>
                <c:pt idx="249">
                  <c:v>0</c:v>
                </c:pt>
              </c:numCache>
            </c:numRef>
          </c:xVal>
          <c:yVal>
            <c:numRef>
              <c:f>Recombination!$C$1:$C$1000</c:f>
              <c:numCache>
                <c:formatCode>General</c:formatCode>
                <c:ptCount val="1000"/>
                <c:pt idx="0">
                  <c:v>3.4590118319625177E-2</c:v>
                </c:pt>
                <c:pt idx="1">
                  <c:v>3.208237015330774E-2</c:v>
                </c:pt>
                <c:pt idx="2">
                  <c:v>3.1749625080317173E-2</c:v>
                </c:pt>
                <c:pt idx="3">
                  <c:v>3.1382769417993575E-2</c:v>
                </c:pt>
                <c:pt idx="4">
                  <c:v>3.0971485635076956E-2</c:v>
                </c:pt>
                <c:pt idx="5">
                  <c:v>3.0511639894268392E-2</c:v>
                </c:pt>
                <c:pt idx="6">
                  <c:v>2.9999106200415952E-2</c:v>
                </c:pt>
                <c:pt idx="7">
                  <c:v>2.9429924095691368E-2</c:v>
                </c:pt>
                <c:pt idx="8">
                  <c:v>2.8800294823256092E-2</c:v>
                </c:pt>
                <c:pt idx="9">
                  <c:v>2.8107025264839401E-2</c:v>
                </c:pt>
                <c:pt idx="10">
                  <c:v>2.7347446491675299E-2</c:v>
                </c:pt>
                <c:pt idx="11">
                  <c:v>2.6519822839786475E-2</c:v>
                </c:pt>
                <c:pt idx="12">
                  <c:v>2.5623521517681925E-2</c:v>
                </c:pt>
                <c:pt idx="13">
                  <c:v>2.4659268693194288E-2</c:v>
                </c:pt>
                <c:pt idx="14">
                  <c:v>2.3629288412462385E-2</c:v>
                </c:pt>
                <c:pt idx="15">
                  <c:v>2.253748788479976E-2</c:v>
                </c:pt>
                <c:pt idx="16">
                  <c:v>2.1389607390022058E-2</c:v>
                </c:pt>
                <c:pt idx="17">
                  <c:v>2.0193168203367296E-2</c:v>
                </c:pt>
                <c:pt idx="18">
                  <c:v>1.8957380248059843E-2</c:v>
                </c:pt>
                <c:pt idx="19">
                  <c:v>1.7693132504892486E-2</c:v>
                </c:pt>
                <c:pt idx="20">
                  <c:v>1.6412397366664028E-2</c:v>
                </c:pt>
                <c:pt idx="21">
                  <c:v>1.5128167763492824E-2</c:v>
                </c:pt>
                <c:pt idx="22">
                  <c:v>1.3853843075105701E-2</c:v>
                </c:pt>
                <c:pt idx="23">
                  <c:v>1.2602768903867932E-2</c:v>
                </c:pt>
                <c:pt idx="24">
                  <c:v>1.1387637772362192E-2</c:v>
                </c:pt>
                <c:pt idx="25">
                  <c:v>1.0220215567069712E-2</c:v>
                </c:pt>
                <c:pt idx="26">
                  <c:v>9.1106360207489929E-3</c:v>
                </c:pt>
                <c:pt idx="27">
                  <c:v>8.0674085973147444E-3</c:v>
                </c:pt>
                <c:pt idx="28">
                  <c:v>7.0968298958143505E-3</c:v>
                </c:pt>
                <c:pt idx="29">
                  <c:v>6.2032038709052464E-3</c:v>
                </c:pt>
                <c:pt idx="30">
                  <c:v>5.3885549528022601E-3</c:v>
                </c:pt>
                <c:pt idx="31">
                  <c:v>4.6531597965769047E-3</c:v>
                </c:pt>
                <c:pt idx="32">
                  <c:v>3.9953585878411699E-3</c:v>
                </c:pt>
                <c:pt idx="33">
                  <c:v>3.4121452173515201E-3</c:v>
                </c:pt>
                <c:pt idx="34">
                  <c:v>2.8993352238413628E-3</c:v>
                </c:pt>
                <c:pt idx="35">
                  <c:v>2.4518674232564121E-3</c:v>
                </c:pt>
                <c:pt idx="36">
                  <c:v>2.0642390947020347E-3</c:v>
                </c:pt>
                <c:pt idx="37">
                  <c:v>1.7306415921436449E-3</c:v>
                </c:pt>
                <c:pt idx="38">
                  <c:v>1.4453563012703781E-3</c:v>
                </c:pt>
                <c:pt idx="39">
                  <c:v>1.202675228084378E-3</c:v>
                </c:pt>
                <c:pt idx="40">
                  <c:v>9.9729705968087316E-4</c:v>
                </c:pt>
                <c:pt idx="41">
                  <c:v>8.2437660560550415E-4</c:v>
                </c:pt>
                <c:pt idx="42">
                  <c:v>6.7931302228045165E-4</c:v>
                </c:pt>
                <c:pt idx="43">
                  <c:v>5.5814389407557192E-4</c:v>
                </c:pt>
                <c:pt idx="44">
                  <c:v>4.5728840229085111E-4</c:v>
                </c:pt>
                <c:pt idx="45">
                  <c:v>3.7359309706427873E-4</c:v>
                </c:pt>
                <c:pt idx="46">
                  <c:v>3.0437717430733098E-4</c:v>
                </c:pt>
                <c:pt idx="47">
                  <c:v>2.4726030675243705E-4</c:v>
                </c:pt>
                <c:pt idx="48">
                  <c:v>2.0029385027642293E-4</c:v>
                </c:pt>
                <c:pt idx="49">
                  <c:v>1.6174457145248314E-4</c:v>
                </c:pt>
                <c:pt idx="50">
                  <c:v>1.3013855593774543E-4</c:v>
                </c:pt>
                <c:pt idx="51">
                  <c:v>1.0434842703989512E-4</c:v>
                </c:pt>
                <c:pt idx="52">
                  <c:v>8.3246273280476342E-5</c:v>
                </c:pt>
                <c:pt idx="53">
                  <c:v>6.6051167633509228E-5</c:v>
                </c:pt>
                <c:pt idx="54">
                  <c:v>5.2025362675005524E-5</c:v>
                </c:pt>
                <c:pt idx="55">
                  <c:v>4.0604635820795732E-5</c:v>
                </c:pt>
                <c:pt idx="56">
                  <c:v>3.1268077059798571E-5</c:v>
                </c:pt>
                <c:pt idx="57">
                  <c:v>2.362497722198688E-5</c:v>
                </c:pt>
                <c:pt idx="58">
                  <c:v>1.7328004136548059E-5</c:v>
                </c:pt>
                <c:pt idx="59">
                  <c:v>1.2116647018695801E-5</c:v>
                </c:pt>
                <c:pt idx="60">
                  <c:v>7.7303729777436986E-6</c:v>
                </c:pt>
                <c:pt idx="61">
                  <c:v>3.9954908542986293E-6</c:v>
                </c:pt>
                <c:pt idx="62">
                  <c:v>7.382999917260514E-7</c:v>
                </c:pt>
                <c:pt idx="63">
                  <c:v>-2.1888497047033605E-6</c:v>
                </c:pt>
                <c:pt idx="64">
                  <c:v>-4.89018339799632E-6</c:v>
                </c:pt>
                <c:pt idx="65">
                  <c:v>-7.4699293303342686E-6</c:v>
                </c:pt>
                <c:pt idx="66">
                  <c:v>-1.0032318405712114E-5</c:v>
                </c:pt>
                <c:pt idx="67">
                  <c:v>-1.2659868665976527E-5</c:v>
                </c:pt>
                <c:pt idx="68">
                  <c:v>-1.543944326938874E-5</c:v>
                </c:pt>
                <c:pt idx="69">
                  <c:v>-1.8453564584827838E-5</c:v>
                </c:pt>
                <c:pt idx="70">
                  <c:v>-2.1797787066744832E-5</c:v>
                </c:pt>
                <c:pt idx="71">
                  <c:v>-2.5563325540873991E-5</c:v>
                </c:pt>
                <c:pt idx="72">
                  <c:v>-2.9854428794508275E-5</c:v>
                </c:pt>
                <c:pt idx="73">
                  <c:v>-3.4788381293734135E-5</c:v>
                </c:pt>
                <c:pt idx="74">
                  <c:v>-4.0508535472050543E-5</c:v>
                </c:pt>
                <c:pt idx="75">
                  <c:v>-4.7175628779117039E-5</c:v>
                </c:pt>
                <c:pt idx="76">
                  <c:v>-5.4967788064678209E-5</c:v>
                </c:pt>
                <c:pt idx="77">
                  <c:v>-6.4123971056228885E-5</c:v>
                </c:pt>
                <c:pt idx="78">
                  <c:v>-7.4900541889074402E-5</c:v>
                </c:pt>
                <c:pt idx="79">
                  <c:v>-8.762340764948231E-5</c:v>
                </c:pt>
                <c:pt idx="80">
                  <c:v>-1.0267935269967139E-4</c:v>
                </c:pt>
                <c:pt idx="81">
                  <c:v>-1.2054213181777532E-4</c:v>
                </c:pt>
                <c:pt idx="82">
                  <c:v>-1.4177251377258773E-4</c:v>
                </c:pt>
                <c:pt idx="83">
                  <c:v>-1.6707047501264812E-4</c:v>
                </c:pt>
                <c:pt idx="84">
                  <c:v>-1.9727094978606215E-4</c:v>
                </c:pt>
                <c:pt idx="85">
                  <c:v>-2.3340479082830127E-4</c:v>
                </c:pt>
                <c:pt idx="86">
                  <c:v>-2.7673373402713761E-4</c:v>
                </c:pt>
                <c:pt idx="87">
                  <c:v>-3.2880284318883841E-4</c:v>
                </c:pt>
                <c:pt idx="88">
                  <c:v>-3.9151483625336737E-4</c:v>
                </c:pt>
                <c:pt idx="89">
                  <c:v>-4.672089888106159E-4</c:v>
                </c:pt>
                <c:pt idx="90">
                  <c:v>-5.5877515841447356E-4</c:v>
                </c:pt>
                <c:pt idx="91">
                  <c:v>-6.6980312923363308E-4</c:v>
                </c:pt>
                <c:pt idx="92">
                  <c:v>-8.0472406843463029E-4</c:v>
                </c:pt>
                <c:pt idx="93">
                  <c:v>-9.6906630491723023E-4</c:v>
                </c:pt>
                <c:pt idx="94">
                  <c:v>-1.1696999939420935E-3</c:v>
                </c:pt>
                <c:pt idx="95">
                  <c:v>-1.4152022269737382E-3</c:v>
                </c:pt>
                <c:pt idx="96">
                  <c:v>-1.7162877005031431E-3</c:v>
                </c:pt>
                <c:pt idx="97">
                  <c:v>-2.0863641108240755E-3</c:v>
                </c:pt>
                <c:pt idx="98">
                  <c:v>-2.5422425045411169E-3</c:v>
                </c:pt>
                <c:pt idx="99">
                  <c:v>-3.1050001540553511E-3</c:v>
                </c:pt>
                <c:pt idx="100">
                  <c:v>-3.8010755413888158E-3</c:v>
                </c:pt>
                <c:pt idx="101">
                  <c:v>-4.6636545503496831E-3</c:v>
                </c:pt>
                <c:pt idx="102">
                  <c:v>-5.7343276979837906E-3</c:v>
                </c:pt>
                <c:pt idx="103">
                  <c:v>-7.0651552804845306E-3</c:v>
                </c:pt>
                <c:pt idx="104">
                  <c:v>-8.7210986987489025E-3</c:v>
                </c:pt>
                <c:pt idx="105">
                  <c:v>-1.0782890348443406E-2</c:v>
                </c:pt>
                <c:pt idx="106">
                  <c:v>-1.3350265890295334E-2</c:v>
                </c:pt>
                <c:pt idx="107">
                  <c:v>-1.6545417153876727E-2</c:v>
                </c:pt>
                <c:pt idx="108">
                  <c:v>-2.0516464748153263E-2</c:v>
                </c:pt>
                <c:pt idx="109">
                  <c:v>-2.5440440793027638E-2</c:v>
                </c:pt>
                <c:pt idx="110">
                  <c:v>-3.15251863715812E-2</c:v>
                </c:pt>
                <c:pt idx="111">
                  <c:v>-3.9009322245131442E-2</c:v>
                </c:pt>
                <c:pt idx="112">
                  <c:v>-4.8159336082628602E-2</c:v>
                </c:pt>
                <c:pt idx="113">
                  <c:v>-5.9262997277503449E-2</c:v>
                </c:pt>
                <c:pt idx="114">
                  <c:v>-7.261871300075845E-2</c:v>
                </c:pt>
                <c:pt idx="115">
                  <c:v>-8.8521249340808378E-2</c:v>
                </c:pt>
                <c:pt idx="116">
                  <c:v>-0.10724522606263746</c:v>
                </c:pt>
                <c:pt idx="117">
                  <c:v>-0.1290286518922617</c:v>
                </c:pt>
                <c:pt idx="118">
                  <c:v>-0.154059179834692</c:v>
                </c:pt>
                <c:pt idx="119">
                  <c:v>-0.18246524366139791</c:v>
                </c:pt>
                <c:pt idx="120">
                  <c:v>-0.21431320774793824</c:v>
                </c:pt>
                <c:pt idx="121">
                  <c:v>-0.24961050857435005</c:v>
                </c:pt>
                <c:pt idx="122">
                  <c:v>-0.28831325168205835</c:v>
                </c:pt>
                <c:pt idx="123">
                  <c:v>-0.33033662188137658</c:v>
                </c:pt>
                <c:pt idx="124">
                  <c:v>-0.3755661339335295</c:v>
                </c:pt>
                <c:pt idx="125">
                  <c:v>-0.42386834829768855</c:v>
                </c:pt>
                <c:pt idx="126">
                  <c:v>-0.47510007702443968</c:v>
                </c:pt>
                <c:pt idx="127">
                  <c:v>-0.52911576316220954</c:v>
                </c:pt>
                <c:pt idx="128">
                  <c:v>-0.58577304348718651</c:v>
                </c:pt>
                <c:pt idx="129">
                  <c:v>-0.6449365680405712</c:v>
                </c:pt>
                <c:pt idx="130">
                  <c:v>-0.7064804866982185</c:v>
                </c:pt>
                <c:pt idx="131">
                  <c:v>-0.77028982837699911</c:v>
                </c:pt>
                <c:pt idx="132">
                  <c:v>-0.83626115286957969</c:v>
                </c:pt>
                <c:pt idx="133">
                  <c:v>-0.90430259554669778</c:v>
                </c:pt>
                <c:pt idx="134">
                  <c:v>-0.97433345139062044</c:v>
                </c:pt>
                <c:pt idx="135">
                  <c:v>-1.0462835707895366</c:v>
                </c:pt>
                <c:pt idx="136">
                  <c:v>-1.1200926451415434</c:v>
                </c:pt>
                <c:pt idx="137">
                  <c:v>-1.1957091977635073</c:v>
                </c:pt>
                <c:pt idx="138">
                  <c:v>-1.2730897088526576</c:v>
                </c:pt>
                <c:pt idx="139">
                  <c:v>-1.3521975612470092</c:v>
                </c:pt>
                <c:pt idx="140">
                  <c:v>-1.4330019757172652</c:v>
                </c:pt>
                <c:pt idx="141">
                  <c:v>-1.5154768767845268</c:v>
                </c:pt>
                <c:pt idx="142">
                  <c:v>-1.5996002470408452</c:v>
                </c:pt>
                <c:pt idx="143">
                  <c:v>-1.6853523204758889</c:v>
                </c:pt>
                <c:pt idx="144">
                  <c:v>-1.7727143995603003</c:v>
                </c:pt>
                <c:pt idx="145">
                  <c:v>-1.8616693815441645</c:v>
                </c:pt>
                <c:pt idx="146">
                  <c:v>-1.9521970556901147</c:v>
                </c:pt>
                <c:pt idx="147">
                  <c:v>-2.0442749202413664</c:v>
                </c:pt>
                <c:pt idx="148">
                  <c:v>-2.1378794722189971</c:v>
                </c:pt>
                <c:pt idx="149">
                  <c:v>-2.232978875193055</c:v>
                </c:pt>
                <c:pt idx="150">
                  <c:v>-2.3295304315405811</c:v>
                </c:pt>
                <c:pt idx="151">
                  <c:v>-2.4274894302799903</c:v>
                </c:pt>
                <c:pt idx="152">
                  <c:v>-2.5267954496522269</c:v>
                </c:pt>
                <c:pt idx="153">
                  <c:v>-2.6273759229606135</c:v>
                </c:pt>
                <c:pt idx="154">
                  <c:v>-2.7291448039205819</c:v>
                </c:pt>
                <c:pt idx="155">
                  <c:v>-2.8319977589180101</c:v>
                </c:pt>
                <c:pt idx="156">
                  <c:v>-2.9358060746906318</c:v>
                </c:pt>
                <c:pt idx="157">
                  <c:v>-3.0404350497055792</c:v>
                </c:pt>
                <c:pt idx="158">
                  <c:v>-3.1457106560797885</c:v>
                </c:pt>
                <c:pt idx="159">
                  <c:v>-3.2514328753331641</c:v>
                </c:pt>
                <c:pt idx="160">
                  <c:v>-3.3574502813187546</c:v>
                </c:pt>
                <c:pt idx="161">
                  <c:v>-3.4635468361004067</c:v>
                </c:pt>
                <c:pt idx="162">
                  <c:v>-3.5694190409327451</c:v>
                </c:pt>
                <c:pt idx="163">
                  <c:v>-3.6748798149334241</c:v>
                </c:pt>
                <c:pt idx="164">
                  <c:v>-3.7796776169657891</c:v>
                </c:pt>
                <c:pt idx="165">
                  <c:v>-3.8836359011259014</c:v>
                </c:pt>
                <c:pt idx="166">
                  <c:v>-3.9865412094093262</c:v>
                </c:pt>
                <c:pt idx="167">
                  <c:v>-4.0882427064244817</c:v>
                </c:pt>
                <c:pt idx="168">
                  <c:v>-4.1885964871776817</c:v>
                </c:pt>
                <c:pt idx="169">
                  <c:v>-4.2875350980040166</c:v>
                </c:pt>
                <c:pt idx="170">
                  <c:v>-4.3850245758379272</c:v>
                </c:pt>
                <c:pt idx="171">
                  <c:v>-4.4810676282015569</c:v>
                </c:pt>
                <c:pt idx="172">
                  <c:v>-4.5756776243866222</c:v>
                </c:pt>
                <c:pt idx="173">
                  <c:v>-4.6688806048941327</c:v>
                </c:pt>
                <c:pt idx="174">
                  <c:v>-4.76066888235842</c:v>
                </c:pt>
                <c:pt idx="175">
                  <c:v>-4.8509754085863319</c:v>
                </c:pt>
                <c:pt idx="176">
                  <c:v>-4.9396385849062332</c:v>
                </c:pt>
                <c:pt idx="177">
                  <c:v>-5.0263735807893219</c:v>
                </c:pt>
                <c:pt idx="178">
                  <c:v>-5.1107552022044089</c:v>
                </c:pt>
                <c:pt idx="179">
                  <c:v>-5.1922566282092193</c:v>
                </c:pt>
                <c:pt idx="180">
                  <c:v>-5.2702518731918229</c:v>
                </c:pt>
                <c:pt idx="181">
                  <c:v>-5.3441460878203539</c:v>
                </c:pt>
                <c:pt idx="182">
                  <c:v>-5.4134493193734539</c:v>
                </c:pt>
                <c:pt idx="183">
                  <c:v>-5.4778556244737553</c:v>
                </c:pt>
                <c:pt idx="184">
                  <c:v>-5.5372860854299759</c:v>
                </c:pt>
                <c:pt idx="185">
                  <c:v>-5.5918634124706168</c:v>
                </c:pt>
                <c:pt idx="186">
                  <c:v>-5.6418755524688855</c:v>
                </c:pt>
                <c:pt idx="187">
                  <c:v>-5.6877066567080048</c:v>
                </c:pt>
                <c:pt idx="188">
                  <c:v>-5.7297831588441985</c:v>
                </c:pt>
                <c:pt idx="189">
                  <c:v>-5.7685297724006519</c:v>
                </c:pt>
                <c:pt idx="190">
                  <c:v>-5.8043455580575465</c:v>
                </c:pt>
                <c:pt idx="191">
                  <c:v>-5.8375892964022551</c:v>
                </c:pt>
                <c:pt idx="192">
                  <c:v>-5.8685799890119998</c:v>
                </c:pt>
                <c:pt idx="193">
                  <c:v>-5.8975855738539256</c:v>
                </c:pt>
                <c:pt idx="194">
                  <c:v>-5.924842180173286</c:v>
                </c:pt>
                <c:pt idx="195">
                  <c:v>-5.9505484129812531</c:v>
                </c:pt>
                <c:pt idx="196">
                  <c:v>-5.9748759209193434</c:v>
                </c:pt>
                <c:pt idx="197">
                  <c:v>-5.9979701249585036</c:v>
                </c:pt>
                <c:pt idx="198">
                  <c:v>-6.0199532738935009</c:v>
                </c:pt>
                <c:pt idx="199">
                  <c:v>-6.040935008471604</c:v>
                </c:pt>
                <c:pt idx="200">
                  <c:v>-6.0610088559460999</c:v>
                </c:pt>
                <c:pt idx="201">
                  <c:v>-6.0802554945990872</c:v>
                </c:pt>
                <c:pt idx="202">
                  <c:v>-6.0987458613482755</c:v>
                </c:pt>
                <c:pt idx="203">
                  <c:v>-6.1165451678431051</c:v>
                </c:pt>
                <c:pt idx="204">
                  <c:v>-6.1337072367002312</c:v>
                </c:pt>
                <c:pt idx="205">
                  <c:v>-6.1502807255583294</c:v>
                </c:pt>
                <c:pt idx="206">
                  <c:v>-6.1663141296626343</c:v>
                </c:pt>
                <c:pt idx="207">
                  <c:v>-6.1818450645485212</c:v>
                </c:pt>
                <c:pt idx="208">
                  <c:v>-6.1969101550108654</c:v>
                </c:pt>
                <c:pt idx="209">
                  <c:v>-6.2115421838904306</c:v>
                </c:pt>
                <c:pt idx="210">
                  <c:v>-6.2257718594812532</c:v>
                </c:pt>
                <c:pt idx="211">
                  <c:v>-6.2396235120043597</c:v>
                </c:pt>
                <c:pt idx="212">
                  <c:v>-6.2531249044956541</c:v>
                </c:pt>
                <c:pt idx="213">
                  <c:v>-6.2662982189178296</c:v>
                </c:pt>
                <c:pt idx="214">
                  <c:v>-6.2791644354110785</c:v>
                </c:pt>
                <c:pt idx="215">
                  <c:v>-6.2917441461281296</c:v>
                </c:pt>
                <c:pt idx="216">
                  <c:v>-6.3040548652133133</c:v>
                </c:pt>
                <c:pt idx="217">
                  <c:v>-6.3161136927181643</c:v>
                </c:pt>
                <c:pt idx="218">
                  <c:v>-6.3279370533515369</c:v>
                </c:pt>
                <c:pt idx="219">
                  <c:v>-6.3395389549674626</c:v>
                </c:pt>
                <c:pt idx="220">
                  <c:v>-6.350934994039295</c:v>
                </c:pt>
                <c:pt idx="221">
                  <c:v>-6.3621366777903523</c:v>
                </c:pt>
                <c:pt idx="222">
                  <c:v>-6.3731586349931435</c:v>
                </c:pt>
                <c:pt idx="223">
                  <c:v>-6.3840112736708923</c:v>
                </c:pt>
                <c:pt idx="224">
                  <c:v>-6.394707584145098</c:v>
                </c:pt>
                <c:pt idx="225">
                  <c:v>-6.4052577126824879</c:v>
                </c:pt>
                <c:pt idx="226">
                  <c:v>-6.4156733787259812</c:v>
                </c:pt>
                <c:pt idx="227">
                  <c:v>-6.425964134565703</c:v>
                </c:pt>
                <c:pt idx="228">
                  <c:v>-6.4361417998859585</c:v>
                </c:pt>
                <c:pt idx="229">
                  <c:v>-6.4462148583495029</c:v>
                </c:pt>
                <c:pt idx="230">
                  <c:v>-6.4561956027765168</c:v>
                </c:pt>
                <c:pt idx="231">
                  <c:v>-6.4660922489665884</c:v>
                </c:pt>
                <c:pt idx="232">
                  <c:v>-6.4759170723289161</c:v>
                </c:pt>
                <c:pt idx="233">
                  <c:v>-6.4856797204924677</c:v>
                </c:pt>
                <c:pt idx="234">
                  <c:v>-6.4953926450448369</c:v>
                </c:pt>
                <c:pt idx="235">
                  <c:v>-6.5050660320986653</c:v>
                </c:pt>
                <c:pt idx="236">
                  <c:v>-6.5147147190817618</c:v>
                </c:pt>
                <c:pt idx="237">
                  <c:v>-6.5243503381094632</c:v>
                </c:pt>
                <c:pt idx="238">
                  <c:v>-6.5339912786854981</c:v>
                </c:pt>
                <c:pt idx="239">
                  <c:v>-6.5436544217116408</c:v>
                </c:pt>
                <c:pt idx="240">
                  <c:v>-6.5533601583397187</c:v>
                </c:pt>
                <c:pt idx="241">
                  <c:v>-6.5631342381051283</c:v>
                </c:pt>
                <c:pt idx="242">
                  <c:v>-6.5730087263578465</c:v>
                </c:pt>
                <c:pt idx="243">
                  <c:v>-6.5830233025096545</c:v>
                </c:pt>
                <c:pt idx="244">
                  <c:v>-6.593233908953307</c:v>
                </c:pt>
                <c:pt idx="245">
                  <c:v>-6.6037204117668269</c:v>
                </c:pt>
                <c:pt idx="246">
                  <c:v>-6.6146089252643243</c:v>
                </c:pt>
                <c:pt idx="247">
                  <c:v>-6.6261262355590009</c:v>
                </c:pt>
                <c:pt idx="248">
                  <c:v>-6.638789887118369</c:v>
                </c:pt>
                <c:pt idx="249">
                  <c:v>-6.6551931435535101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F1-4339-8E09-7CF4954F079E}"/>
            </c:ext>
          </c:extLst>
        </c:ser>
        <c:ser>
          <c:idx val="2"/>
          <c:order val="1"/>
          <c:tx>
            <c:v>LCDM Redshift</c:v>
          </c:tx>
          <c:spPr>
            <a:ln w="19050" cap="rnd">
              <a:solidFill>
                <a:schemeClr val="tx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Recombination!$E:$E</c:f>
              <c:numCache>
                <c:formatCode>0.00</c:formatCode>
                <c:ptCount val="1048576"/>
                <c:pt idx="0">
                  <c:v>3000</c:v>
                </c:pt>
                <c:pt idx="1">
                  <c:v>2987.9517999999998</c:v>
                </c:pt>
                <c:pt idx="2">
                  <c:v>2975.9036000000001</c:v>
                </c:pt>
                <c:pt idx="3">
                  <c:v>2963.8553999999999</c:v>
                </c:pt>
                <c:pt idx="4">
                  <c:v>2951.8072000000002</c:v>
                </c:pt>
                <c:pt idx="5">
                  <c:v>2939.759</c:v>
                </c:pt>
                <c:pt idx="6">
                  <c:v>2927.7107999999998</c:v>
                </c:pt>
                <c:pt idx="7">
                  <c:v>2915.6626999999999</c:v>
                </c:pt>
                <c:pt idx="8">
                  <c:v>2903.6145000000001</c:v>
                </c:pt>
                <c:pt idx="9">
                  <c:v>2891.5663</c:v>
                </c:pt>
                <c:pt idx="10">
                  <c:v>2879.5180999999998</c:v>
                </c:pt>
                <c:pt idx="11">
                  <c:v>2867.4699000000001</c:v>
                </c:pt>
                <c:pt idx="12">
                  <c:v>2855.4216999999999</c:v>
                </c:pt>
                <c:pt idx="13">
                  <c:v>2843.3735000000001</c:v>
                </c:pt>
                <c:pt idx="14">
                  <c:v>2831.3253</c:v>
                </c:pt>
                <c:pt idx="15">
                  <c:v>2819.2770999999998</c:v>
                </c:pt>
                <c:pt idx="16">
                  <c:v>2807.2289000000001</c:v>
                </c:pt>
                <c:pt idx="17">
                  <c:v>2795.1806999999999</c:v>
                </c:pt>
                <c:pt idx="18">
                  <c:v>2783.1325000000002</c:v>
                </c:pt>
                <c:pt idx="19">
                  <c:v>2771.0843</c:v>
                </c:pt>
                <c:pt idx="20">
                  <c:v>2759.0360999999998</c:v>
                </c:pt>
                <c:pt idx="21">
                  <c:v>2746.9879999999998</c:v>
                </c:pt>
                <c:pt idx="22">
                  <c:v>2734.9398000000001</c:v>
                </c:pt>
                <c:pt idx="23">
                  <c:v>2722.8915999999999</c:v>
                </c:pt>
                <c:pt idx="24">
                  <c:v>2710.8434000000002</c:v>
                </c:pt>
                <c:pt idx="25">
                  <c:v>2698.7952</c:v>
                </c:pt>
                <c:pt idx="26">
                  <c:v>2686.7469999999998</c:v>
                </c:pt>
                <c:pt idx="27">
                  <c:v>2674.6988000000001</c:v>
                </c:pt>
                <c:pt idx="28">
                  <c:v>2662.6505999999999</c:v>
                </c:pt>
                <c:pt idx="29">
                  <c:v>2650.6024000000002</c:v>
                </c:pt>
                <c:pt idx="30">
                  <c:v>2638.5542</c:v>
                </c:pt>
                <c:pt idx="31">
                  <c:v>2626.5059999999999</c:v>
                </c:pt>
                <c:pt idx="32">
                  <c:v>2614.4578000000001</c:v>
                </c:pt>
                <c:pt idx="33">
                  <c:v>2602.4096</c:v>
                </c:pt>
                <c:pt idx="34">
                  <c:v>2590.3613999999998</c:v>
                </c:pt>
                <c:pt idx="35">
                  <c:v>2578.3132999999998</c:v>
                </c:pt>
                <c:pt idx="36">
                  <c:v>2566.2651000000001</c:v>
                </c:pt>
                <c:pt idx="37">
                  <c:v>2554.2168999999999</c:v>
                </c:pt>
                <c:pt idx="38">
                  <c:v>2542.1687000000002</c:v>
                </c:pt>
                <c:pt idx="39">
                  <c:v>2530.1205</c:v>
                </c:pt>
                <c:pt idx="40">
                  <c:v>2518.0722999999998</c:v>
                </c:pt>
                <c:pt idx="41">
                  <c:v>2506.0241000000001</c:v>
                </c:pt>
                <c:pt idx="42">
                  <c:v>2493.9758999999999</c:v>
                </c:pt>
                <c:pt idx="43">
                  <c:v>2481.9277000000002</c:v>
                </c:pt>
                <c:pt idx="44">
                  <c:v>2469.8795</c:v>
                </c:pt>
                <c:pt idx="45">
                  <c:v>2457.8312999999998</c:v>
                </c:pt>
                <c:pt idx="46">
                  <c:v>2445.7831000000001</c:v>
                </c:pt>
                <c:pt idx="47">
                  <c:v>2433.7348999999999</c:v>
                </c:pt>
                <c:pt idx="48">
                  <c:v>2421.6867000000002</c:v>
                </c:pt>
                <c:pt idx="49">
                  <c:v>2409.6386000000002</c:v>
                </c:pt>
                <c:pt idx="50">
                  <c:v>2397.5904</c:v>
                </c:pt>
                <c:pt idx="51">
                  <c:v>2385.5421999999999</c:v>
                </c:pt>
                <c:pt idx="52">
                  <c:v>2373.4940000000001</c:v>
                </c:pt>
                <c:pt idx="53">
                  <c:v>2361.4458</c:v>
                </c:pt>
                <c:pt idx="54">
                  <c:v>2349.3975999999998</c:v>
                </c:pt>
                <c:pt idx="55">
                  <c:v>2337.3494000000001</c:v>
                </c:pt>
                <c:pt idx="56">
                  <c:v>2325.3011999999999</c:v>
                </c:pt>
                <c:pt idx="57">
                  <c:v>2313.2530000000002</c:v>
                </c:pt>
                <c:pt idx="58">
                  <c:v>2301.2048</c:v>
                </c:pt>
                <c:pt idx="59">
                  <c:v>2289.1565999999998</c:v>
                </c:pt>
                <c:pt idx="60">
                  <c:v>2277.1084000000001</c:v>
                </c:pt>
                <c:pt idx="61">
                  <c:v>2265.0601999999999</c:v>
                </c:pt>
                <c:pt idx="62">
                  <c:v>2253.0120000000002</c:v>
                </c:pt>
                <c:pt idx="63">
                  <c:v>2240.9639000000002</c:v>
                </c:pt>
                <c:pt idx="64">
                  <c:v>2228.9157</c:v>
                </c:pt>
                <c:pt idx="65">
                  <c:v>2216.8674999999998</c:v>
                </c:pt>
                <c:pt idx="66">
                  <c:v>2204.8193000000001</c:v>
                </c:pt>
                <c:pt idx="67">
                  <c:v>2192.7710999999999</c:v>
                </c:pt>
                <c:pt idx="68">
                  <c:v>2180.7229000000002</c:v>
                </c:pt>
                <c:pt idx="69">
                  <c:v>2168.6747</c:v>
                </c:pt>
                <c:pt idx="70">
                  <c:v>2156.6264999999999</c:v>
                </c:pt>
                <c:pt idx="71">
                  <c:v>2144.5783000000001</c:v>
                </c:pt>
                <c:pt idx="72">
                  <c:v>2132.5300999999999</c:v>
                </c:pt>
                <c:pt idx="73">
                  <c:v>2120.4819000000002</c:v>
                </c:pt>
                <c:pt idx="74">
                  <c:v>2108.4337</c:v>
                </c:pt>
                <c:pt idx="75">
                  <c:v>2096.3854999999999</c:v>
                </c:pt>
                <c:pt idx="76">
                  <c:v>2084.3373000000001</c:v>
                </c:pt>
                <c:pt idx="77">
                  <c:v>2072.2892000000002</c:v>
                </c:pt>
                <c:pt idx="78">
                  <c:v>2060.241</c:v>
                </c:pt>
                <c:pt idx="79">
                  <c:v>2048.1927999999998</c:v>
                </c:pt>
                <c:pt idx="80">
                  <c:v>2036.1446000000001</c:v>
                </c:pt>
                <c:pt idx="81">
                  <c:v>2024.0963999999999</c:v>
                </c:pt>
                <c:pt idx="82">
                  <c:v>2012.0482</c:v>
                </c:pt>
                <c:pt idx="83">
                  <c:v>2000</c:v>
                </c:pt>
                <c:pt idx="84">
                  <c:v>1987.9518</c:v>
                </c:pt>
                <c:pt idx="85">
                  <c:v>1975.9036000000001</c:v>
                </c:pt>
                <c:pt idx="86">
                  <c:v>1963.8553999999999</c:v>
                </c:pt>
                <c:pt idx="87">
                  <c:v>1951.8072</c:v>
                </c:pt>
                <c:pt idx="88">
                  <c:v>1939.759</c:v>
                </c:pt>
                <c:pt idx="89">
                  <c:v>1927.7108000000001</c:v>
                </c:pt>
                <c:pt idx="90">
                  <c:v>1915.6627000000001</c:v>
                </c:pt>
                <c:pt idx="91">
                  <c:v>1903.6144999999999</c:v>
                </c:pt>
                <c:pt idx="92">
                  <c:v>1891.5663</c:v>
                </c:pt>
                <c:pt idx="93">
                  <c:v>1879.5181</c:v>
                </c:pt>
                <c:pt idx="94">
                  <c:v>1867.4699000000001</c:v>
                </c:pt>
                <c:pt idx="95">
                  <c:v>1855.4217000000001</c:v>
                </c:pt>
                <c:pt idx="96">
                  <c:v>1843.3734999999999</c:v>
                </c:pt>
                <c:pt idx="97">
                  <c:v>1831.3253</c:v>
                </c:pt>
                <c:pt idx="98">
                  <c:v>1819.2771</c:v>
                </c:pt>
                <c:pt idx="99">
                  <c:v>1807.2289000000001</c:v>
                </c:pt>
                <c:pt idx="100">
                  <c:v>1795.1806999999999</c:v>
                </c:pt>
                <c:pt idx="101">
                  <c:v>1783.1324999999999</c:v>
                </c:pt>
                <c:pt idx="102">
                  <c:v>1771.0843</c:v>
                </c:pt>
                <c:pt idx="103">
                  <c:v>1759.0361</c:v>
                </c:pt>
                <c:pt idx="104">
                  <c:v>1746.9880000000001</c:v>
                </c:pt>
                <c:pt idx="105">
                  <c:v>1734.9398000000001</c:v>
                </c:pt>
                <c:pt idx="106">
                  <c:v>1722.8915999999999</c:v>
                </c:pt>
                <c:pt idx="107">
                  <c:v>1710.8434</c:v>
                </c:pt>
                <c:pt idx="108">
                  <c:v>1698.7952</c:v>
                </c:pt>
                <c:pt idx="109">
                  <c:v>1686.7470000000001</c:v>
                </c:pt>
                <c:pt idx="110">
                  <c:v>1674.6987999999999</c:v>
                </c:pt>
                <c:pt idx="111">
                  <c:v>1662.6505999999999</c:v>
                </c:pt>
                <c:pt idx="112">
                  <c:v>1650.6024</c:v>
                </c:pt>
                <c:pt idx="113">
                  <c:v>1638.5542</c:v>
                </c:pt>
                <c:pt idx="114">
                  <c:v>1626.5060000000001</c:v>
                </c:pt>
                <c:pt idx="115">
                  <c:v>1614.4577999999999</c:v>
                </c:pt>
                <c:pt idx="116">
                  <c:v>1602.4096</c:v>
                </c:pt>
                <c:pt idx="117">
                  <c:v>1590.3614</c:v>
                </c:pt>
                <c:pt idx="118">
                  <c:v>1578.3133</c:v>
                </c:pt>
                <c:pt idx="119">
                  <c:v>1566.2651000000001</c:v>
                </c:pt>
                <c:pt idx="120">
                  <c:v>1554.2168999999999</c:v>
                </c:pt>
                <c:pt idx="121">
                  <c:v>1542.1686999999999</c:v>
                </c:pt>
                <c:pt idx="122">
                  <c:v>1530.1205</c:v>
                </c:pt>
                <c:pt idx="123">
                  <c:v>1518.0723</c:v>
                </c:pt>
                <c:pt idx="124">
                  <c:v>1506.0241000000001</c:v>
                </c:pt>
                <c:pt idx="125">
                  <c:v>1493.9758999999999</c:v>
                </c:pt>
                <c:pt idx="126">
                  <c:v>1481.9277</c:v>
                </c:pt>
                <c:pt idx="127">
                  <c:v>1469.8795</c:v>
                </c:pt>
                <c:pt idx="128">
                  <c:v>1457.8313000000001</c:v>
                </c:pt>
                <c:pt idx="129">
                  <c:v>1445.7831000000001</c:v>
                </c:pt>
                <c:pt idx="130">
                  <c:v>1433.7348999999999</c:v>
                </c:pt>
                <c:pt idx="131">
                  <c:v>1421.6867</c:v>
                </c:pt>
                <c:pt idx="132">
                  <c:v>1409.6386</c:v>
                </c:pt>
                <c:pt idx="133">
                  <c:v>1397.5904</c:v>
                </c:pt>
                <c:pt idx="134">
                  <c:v>1385.5422000000001</c:v>
                </c:pt>
                <c:pt idx="135">
                  <c:v>1373.4939999999999</c:v>
                </c:pt>
                <c:pt idx="136">
                  <c:v>1361.4458</c:v>
                </c:pt>
                <c:pt idx="137">
                  <c:v>1349.3976</c:v>
                </c:pt>
                <c:pt idx="138">
                  <c:v>1337.3494000000001</c:v>
                </c:pt>
                <c:pt idx="139">
                  <c:v>1325.3012000000001</c:v>
                </c:pt>
                <c:pt idx="140">
                  <c:v>1313.2529999999999</c:v>
                </c:pt>
                <c:pt idx="141">
                  <c:v>1301.2048</c:v>
                </c:pt>
                <c:pt idx="142">
                  <c:v>1289.1566</c:v>
                </c:pt>
                <c:pt idx="143">
                  <c:v>1277.1084000000001</c:v>
                </c:pt>
                <c:pt idx="144">
                  <c:v>1265.0601999999999</c:v>
                </c:pt>
                <c:pt idx="145">
                  <c:v>1253.0119999999999</c:v>
                </c:pt>
                <c:pt idx="146">
                  <c:v>1240.9639</c:v>
                </c:pt>
                <c:pt idx="147">
                  <c:v>1228.9157</c:v>
                </c:pt>
                <c:pt idx="148">
                  <c:v>1216.8675000000001</c:v>
                </c:pt>
                <c:pt idx="149">
                  <c:v>1204.8193000000001</c:v>
                </c:pt>
                <c:pt idx="150">
                  <c:v>1192.7710999999999</c:v>
                </c:pt>
                <c:pt idx="151">
                  <c:v>1180.7229</c:v>
                </c:pt>
                <c:pt idx="152">
                  <c:v>1168.6747</c:v>
                </c:pt>
                <c:pt idx="153">
                  <c:v>1156.6265000000001</c:v>
                </c:pt>
                <c:pt idx="154">
                  <c:v>1144.5782999999999</c:v>
                </c:pt>
                <c:pt idx="155">
                  <c:v>1132.5300999999999</c:v>
                </c:pt>
                <c:pt idx="156">
                  <c:v>1120.4819</c:v>
                </c:pt>
                <c:pt idx="157">
                  <c:v>1108.4337</c:v>
                </c:pt>
                <c:pt idx="158">
                  <c:v>1096.3855000000001</c:v>
                </c:pt>
                <c:pt idx="159">
                  <c:v>1084.3372999999999</c:v>
                </c:pt>
                <c:pt idx="160">
                  <c:v>1072.2891999999999</c:v>
                </c:pt>
                <c:pt idx="161">
                  <c:v>1060.241</c:v>
                </c:pt>
                <c:pt idx="162">
                  <c:v>1048.1928</c:v>
                </c:pt>
                <c:pt idx="163">
                  <c:v>1036.1446000000001</c:v>
                </c:pt>
                <c:pt idx="164">
                  <c:v>1024.0963999999999</c:v>
                </c:pt>
                <c:pt idx="165">
                  <c:v>1012.0482</c:v>
                </c:pt>
                <c:pt idx="166">
                  <c:v>1000</c:v>
                </c:pt>
                <c:pt idx="167">
                  <c:v>987.95181000000002</c:v>
                </c:pt>
                <c:pt idx="168">
                  <c:v>975.90360999999996</c:v>
                </c:pt>
                <c:pt idx="169">
                  <c:v>963.85541999999998</c:v>
                </c:pt>
                <c:pt idx="170">
                  <c:v>951.80723</c:v>
                </c:pt>
                <c:pt idx="171">
                  <c:v>939.75904000000003</c:v>
                </c:pt>
                <c:pt idx="172">
                  <c:v>927.71083999999996</c:v>
                </c:pt>
                <c:pt idx="173">
                  <c:v>915.66264999999999</c:v>
                </c:pt>
                <c:pt idx="174">
                  <c:v>903.61446000000001</c:v>
                </c:pt>
                <c:pt idx="175">
                  <c:v>891.56627000000003</c:v>
                </c:pt>
                <c:pt idx="176">
                  <c:v>879.51806999999997</c:v>
                </c:pt>
                <c:pt idx="177">
                  <c:v>867.46987999999999</c:v>
                </c:pt>
                <c:pt idx="178">
                  <c:v>855.42169000000001</c:v>
                </c:pt>
                <c:pt idx="179">
                  <c:v>843.37348999999995</c:v>
                </c:pt>
                <c:pt idx="180">
                  <c:v>831.32529999999997</c:v>
                </c:pt>
                <c:pt idx="181">
                  <c:v>819.27710999999999</c:v>
                </c:pt>
                <c:pt idx="182">
                  <c:v>807.22892000000002</c:v>
                </c:pt>
                <c:pt idx="183">
                  <c:v>795.18071999999995</c:v>
                </c:pt>
                <c:pt idx="184">
                  <c:v>783.13252999999997</c:v>
                </c:pt>
                <c:pt idx="185">
                  <c:v>771.08434</c:v>
                </c:pt>
                <c:pt idx="186">
                  <c:v>759.03614000000005</c:v>
                </c:pt>
                <c:pt idx="187">
                  <c:v>746.98794999999996</c:v>
                </c:pt>
                <c:pt idx="188">
                  <c:v>734.93975999999998</c:v>
                </c:pt>
                <c:pt idx="189">
                  <c:v>722.89157</c:v>
                </c:pt>
                <c:pt idx="190">
                  <c:v>710.84337000000005</c:v>
                </c:pt>
                <c:pt idx="191">
                  <c:v>698.79517999999996</c:v>
                </c:pt>
                <c:pt idx="192">
                  <c:v>686.74698999999998</c:v>
                </c:pt>
                <c:pt idx="193">
                  <c:v>674.69880000000001</c:v>
                </c:pt>
                <c:pt idx="194">
                  <c:v>662.65060000000005</c:v>
                </c:pt>
                <c:pt idx="195">
                  <c:v>650.60240999999996</c:v>
                </c:pt>
                <c:pt idx="196">
                  <c:v>638.55421999999999</c:v>
                </c:pt>
                <c:pt idx="197">
                  <c:v>626.50602000000003</c:v>
                </c:pt>
                <c:pt idx="198">
                  <c:v>614.45782999999994</c:v>
                </c:pt>
                <c:pt idx="199">
                  <c:v>602.40963999999997</c:v>
                </c:pt>
                <c:pt idx="200">
                  <c:v>590.36144999999999</c:v>
                </c:pt>
                <c:pt idx="201">
                  <c:v>578.31325000000004</c:v>
                </c:pt>
                <c:pt idx="202">
                  <c:v>566.26505999999995</c:v>
                </c:pt>
                <c:pt idx="203">
                  <c:v>554.21686999999997</c:v>
                </c:pt>
                <c:pt idx="204">
                  <c:v>542.16867000000002</c:v>
                </c:pt>
                <c:pt idx="205">
                  <c:v>530.12048000000004</c:v>
                </c:pt>
                <c:pt idx="206">
                  <c:v>518.07228999999995</c:v>
                </c:pt>
                <c:pt idx="207">
                  <c:v>506.02409999999998</c:v>
                </c:pt>
                <c:pt idx="208">
                  <c:v>493.97590000000002</c:v>
                </c:pt>
                <c:pt idx="209">
                  <c:v>481.92770999999999</c:v>
                </c:pt>
                <c:pt idx="210">
                  <c:v>469.87952000000001</c:v>
                </c:pt>
                <c:pt idx="211">
                  <c:v>457.83132999999998</c:v>
                </c:pt>
                <c:pt idx="212">
                  <c:v>445.78313000000003</c:v>
                </c:pt>
                <c:pt idx="213">
                  <c:v>433.73493999999999</c:v>
                </c:pt>
                <c:pt idx="214">
                  <c:v>421.68675000000002</c:v>
                </c:pt>
                <c:pt idx="215">
                  <c:v>409.63855000000001</c:v>
                </c:pt>
                <c:pt idx="216">
                  <c:v>397.59035999999998</c:v>
                </c:pt>
                <c:pt idx="217">
                  <c:v>385.54217</c:v>
                </c:pt>
                <c:pt idx="218">
                  <c:v>373.49398000000002</c:v>
                </c:pt>
                <c:pt idx="219">
                  <c:v>361.44578000000001</c:v>
                </c:pt>
                <c:pt idx="220">
                  <c:v>349.39758999999998</c:v>
                </c:pt>
                <c:pt idx="221">
                  <c:v>337.3494</c:v>
                </c:pt>
                <c:pt idx="222">
                  <c:v>325.30119999999999</c:v>
                </c:pt>
                <c:pt idx="223">
                  <c:v>313.25301000000002</c:v>
                </c:pt>
                <c:pt idx="224">
                  <c:v>301.20481999999998</c:v>
                </c:pt>
                <c:pt idx="225">
                  <c:v>289.15663000000001</c:v>
                </c:pt>
                <c:pt idx="226">
                  <c:v>277.10843</c:v>
                </c:pt>
                <c:pt idx="227">
                  <c:v>265.06024000000002</c:v>
                </c:pt>
                <c:pt idx="228">
                  <c:v>253.01204999999999</c:v>
                </c:pt>
                <c:pt idx="229">
                  <c:v>240.96386000000001</c:v>
                </c:pt>
                <c:pt idx="230">
                  <c:v>228.91566</c:v>
                </c:pt>
                <c:pt idx="231">
                  <c:v>216.86747</c:v>
                </c:pt>
                <c:pt idx="232">
                  <c:v>204.81927999999999</c:v>
                </c:pt>
                <c:pt idx="233">
                  <c:v>192.77108000000001</c:v>
                </c:pt>
                <c:pt idx="234">
                  <c:v>180.72289000000001</c:v>
                </c:pt>
                <c:pt idx="235">
                  <c:v>168.6747</c:v>
                </c:pt>
                <c:pt idx="236">
                  <c:v>156.62651</c:v>
                </c:pt>
                <c:pt idx="237">
                  <c:v>144.57830999999999</c:v>
                </c:pt>
                <c:pt idx="238">
                  <c:v>132.53012000000001</c:v>
                </c:pt>
                <c:pt idx="239">
                  <c:v>120.48193000000001</c:v>
                </c:pt>
                <c:pt idx="240">
                  <c:v>108.43373</c:v>
                </c:pt>
                <c:pt idx="241">
                  <c:v>96.385542000000001</c:v>
                </c:pt>
                <c:pt idx="242">
                  <c:v>84.337349000000003</c:v>
                </c:pt>
                <c:pt idx="243">
                  <c:v>72.289157000000003</c:v>
                </c:pt>
                <c:pt idx="244">
                  <c:v>60.240963999999998</c:v>
                </c:pt>
                <c:pt idx="245">
                  <c:v>48.192771</c:v>
                </c:pt>
                <c:pt idx="246">
                  <c:v>36.144578000000003</c:v>
                </c:pt>
                <c:pt idx="247">
                  <c:v>24.096385999999999</c:v>
                </c:pt>
                <c:pt idx="248">
                  <c:v>12.048192999999999</c:v>
                </c:pt>
                <c:pt idx="249">
                  <c:v>0</c:v>
                </c:pt>
              </c:numCache>
            </c:numRef>
          </c:xVal>
          <c:yVal>
            <c:numRef>
              <c:f>Recombination!$G:$G</c:f>
              <c:numCache>
                <c:formatCode>General</c:formatCode>
                <c:ptCount val="1048576"/>
                <c:pt idx="0">
                  <c:v>3.4590118319625177E-2</c:v>
                </c:pt>
                <c:pt idx="1">
                  <c:v>3.4548608074522834E-2</c:v>
                </c:pt>
                <c:pt idx="2">
                  <c:v>3.4542631876772027E-2</c:v>
                </c:pt>
                <c:pt idx="3">
                  <c:v>3.453573307643789E-2</c:v>
                </c:pt>
                <c:pt idx="4">
                  <c:v>3.4527751188143795E-2</c:v>
                </c:pt>
                <c:pt idx="5">
                  <c:v>3.4518525707353989E-2</c:v>
                </c:pt>
                <c:pt idx="6">
                  <c:v>3.4507896106073375E-2</c:v>
                </c:pt>
                <c:pt idx="7">
                  <c:v>3.4495621601305849E-2</c:v>
                </c:pt>
                <c:pt idx="8">
                  <c:v>3.4481421251201599E-2</c:v>
                </c:pt>
                <c:pt idx="9">
                  <c:v>3.4465054170015823E-2</c:v>
                </c:pt>
                <c:pt idx="10">
                  <c:v>3.4446199169764463E-2</c:v>
                </c:pt>
                <c:pt idx="11">
                  <c:v>3.4424494847491292E-2</c:v>
                </c:pt>
                <c:pt idx="12">
                  <c:v>3.4399539554178231E-2</c:v>
                </c:pt>
                <c:pt idx="13">
                  <c:v>3.437093148116252E-2</c:v>
                </c:pt>
                <c:pt idx="14">
                  <c:v>3.433826862818623E-2</c:v>
                </c:pt>
                <c:pt idx="15">
                  <c:v>3.4301148767705111E-2</c:v>
                </c:pt>
                <c:pt idx="16">
                  <c:v>3.4259169405447709E-2</c:v>
                </c:pt>
                <c:pt idx="17">
                  <c:v>3.4211927737212947E-2</c:v>
                </c:pt>
                <c:pt idx="18">
                  <c:v>3.4159100890742547E-2</c:v>
                </c:pt>
                <c:pt idx="19">
                  <c:v>3.4100445929319337E-2</c:v>
                </c:pt>
                <c:pt idx="20">
                  <c:v>3.4035840024682178E-2</c:v>
                </c:pt>
                <c:pt idx="21">
                  <c:v>3.396511987245468E-2</c:v>
                </c:pt>
                <c:pt idx="22">
                  <c:v>3.3888282486844869E-2</c:v>
                </c:pt>
                <c:pt idx="23">
                  <c:v>3.3805445153900902E-2</c:v>
                </c:pt>
                <c:pt idx="24">
                  <c:v>3.3716724998360856E-2</c:v>
                </c:pt>
                <c:pt idx="25">
                  <c:v>3.3622359581938238E-2</c:v>
                </c:pt>
                <c:pt idx="26">
                  <c:v>3.3522586447863933E-2</c:v>
                </c:pt>
                <c:pt idx="27">
                  <c:v>3.3417763790265828E-2</c:v>
                </c:pt>
                <c:pt idx="28">
                  <c:v>3.3308169519783701E-2</c:v>
                </c:pt>
                <c:pt idx="29">
                  <c:v>3.3194121899539901E-2</c:v>
                </c:pt>
                <c:pt idx="30">
                  <c:v>3.3076019874408016E-2</c:v>
                </c:pt>
                <c:pt idx="31">
                  <c:v>3.2954182191852116E-2</c:v>
                </c:pt>
                <c:pt idx="32">
                  <c:v>3.2828887589188512E-2</c:v>
                </c:pt>
                <c:pt idx="33">
                  <c:v>3.2700455319523709E-2</c:v>
                </c:pt>
                <c:pt idx="34">
                  <c:v>3.2569204942537684E-2</c:v>
                </c:pt>
                <c:pt idx="35">
                  <c:v>3.2435295130383707E-2</c:v>
                </c:pt>
                <c:pt idx="36">
                  <c:v>3.2299045968566469E-2</c:v>
                </c:pt>
                <c:pt idx="37">
                  <c:v>3.2160616586068877E-2</c:v>
                </c:pt>
                <c:pt idx="38">
                  <c:v>3.2020166281680557E-2</c:v>
                </c:pt>
                <c:pt idx="39">
                  <c:v>3.1877814176017136E-2</c:v>
                </c:pt>
                <c:pt idx="40">
                  <c:v>3.1733719890348136E-2</c:v>
                </c:pt>
                <c:pt idx="41">
                  <c:v>3.1587962471159858E-2</c:v>
                </c:pt>
                <c:pt idx="42">
                  <c:v>3.144062105249356E-2</c:v>
                </c:pt>
                <c:pt idx="43">
                  <c:v>3.1291694038301336E-2</c:v>
                </c:pt>
                <c:pt idx="44">
                  <c:v>3.1141260662787586E-2</c:v>
                </c:pt>
                <c:pt idx="45">
                  <c:v>3.0989278939351321E-2</c:v>
                </c:pt>
                <c:pt idx="46">
                  <c:v>3.0835747260221497E-2</c:v>
                </c:pt>
                <c:pt idx="47">
                  <c:v>3.0680663999901367E-2</c:v>
                </c:pt>
                <c:pt idx="48">
                  <c:v>3.0523987033264234E-2</c:v>
                </c:pt>
                <c:pt idx="49">
                  <c:v>3.0365633661715546E-2</c:v>
                </c:pt>
                <c:pt idx="50">
                  <c:v>3.0205561560012164E-2</c:v>
                </c:pt>
                <c:pt idx="51">
                  <c:v>3.0043647268469285E-2</c:v>
                </c:pt>
                <c:pt idx="52">
                  <c:v>2.9879888748024271E-2</c:v>
                </c:pt>
                <c:pt idx="53">
                  <c:v>2.9714081147579525E-2</c:v>
                </c:pt>
                <c:pt idx="54">
                  <c:v>2.954618156994392E-2</c:v>
                </c:pt>
                <c:pt idx="55">
                  <c:v>2.9376065845565881E-2</c:v>
                </c:pt>
                <c:pt idx="56">
                  <c:v>2.9203609579475483E-2</c:v>
                </c:pt>
                <c:pt idx="57">
                  <c:v>2.9028728766037511E-2</c:v>
                </c:pt>
                <c:pt idx="58">
                  <c:v>2.885117667452726E-2</c:v>
                </c:pt>
                <c:pt idx="59">
                  <c:v>2.8670909401387681E-2</c:v>
                </c:pt>
                <c:pt idx="60">
                  <c:v>2.8487760906169474E-2</c:v>
                </c:pt>
                <c:pt idx="61">
                  <c:v>2.8301564815865581E-2</c:v>
                </c:pt>
                <c:pt idx="62">
                  <c:v>2.8112195120548255E-2</c:v>
                </c:pt>
                <c:pt idx="63">
                  <c:v>2.7919403349982139E-2</c:v>
                </c:pt>
                <c:pt idx="64">
                  <c:v>2.7723144237990046E-2</c:v>
                </c:pt>
                <c:pt idx="65">
                  <c:v>2.7523127783112493E-2</c:v>
                </c:pt>
                <c:pt idx="66">
                  <c:v>2.7319267269466829E-2</c:v>
                </c:pt>
                <c:pt idx="67">
                  <c:v>2.7111312517725625E-2</c:v>
                </c:pt>
                <c:pt idx="68">
                  <c:v>2.6899094405412265E-2</c:v>
                </c:pt>
                <c:pt idx="69">
                  <c:v>2.6682443362708304E-2</c:v>
                </c:pt>
                <c:pt idx="70">
                  <c:v>2.6461148492749449E-2</c:v>
                </c:pt>
                <c:pt idx="71">
                  <c:v>2.6234957447123987E-2</c:v>
                </c:pt>
                <c:pt idx="72">
                  <c:v>2.6003699009516972E-2</c:v>
                </c:pt>
                <c:pt idx="73">
                  <c:v>2.576711957795022E-2</c:v>
                </c:pt>
                <c:pt idx="74">
                  <c:v>2.5525046717790351E-2</c:v>
                </c:pt>
                <c:pt idx="75">
                  <c:v>2.5277225467358055E-2</c:v>
                </c:pt>
                <c:pt idx="76">
                  <c:v>2.50234000713884E-2</c:v>
                </c:pt>
                <c:pt idx="77">
                  <c:v>2.4763313945611817E-2</c:v>
                </c:pt>
                <c:pt idx="78">
                  <c:v>2.4496750687249852E-2</c:v>
                </c:pt>
                <c:pt idx="79">
                  <c:v>2.4223410945182849E-2</c:v>
                </c:pt>
                <c:pt idx="80">
                  <c:v>2.3943076520818896E-2</c:v>
                </c:pt>
                <c:pt idx="81">
                  <c:v>2.3655446082651153E-2</c:v>
                </c:pt>
                <c:pt idx="82">
                  <c:v>2.3360217160237888E-2</c:v>
                </c:pt>
                <c:pt idx="83">
                  <c:v>2.3057127274921364E-2</c:v>
                </c:pt>
                <c:pt idx="84">
                  <c:v>2.2745830391717632E-2</c:v>
                </c:pt>
                <c:pt idx="85">
                  <c:v>2.2426102784832622E-2</c:v>
                </c:pt>
                <c:pt idx="86">
                  <c:v>2.2097595787299106E-2</c:v>
                </c:pt>
                <c:pt idx="87">
                  <c:v>2.1760000492533273E-2</c:v>
                </c:pt>
                <c:pt idx="88">
                  <c:v>2.1412965165136428E-2</c:v>
                </c:pt>
                <c:pt idx="89">
                  <c:v>2.1056177751280089E-2</c:v>
                </c:pt>
                <c:pt idx="90">
                  <c:v>2.0689283155070137E-2</c:v>
                </c:pt>
                <c:pt idx="91">
                  <c:v>2.0312007320062841E-2</c:v>
                </c:pt>
                <c:pt idx="92">
                  <c:v>1.9923867138336097E-2</c:v>
                </c:pt>
                <c:pt idx="93">
                  <c:v>1.9524626150577894E-2</c:v>
                </c:pt>
                <c:pt idx="94">
                  <c:v>1.911383844259756E-2</c:v>
                </c:pt>
                <c:pt idx="95">
                  <c:v>1.8691138770513441E-2</c:v>
                </c:pt>
                <c:pt idx="96">
                  <c:v>1.8256159568986928E-2</c:v>
                </c:pt>
                <c:pt idx="97">
                  <c:v>1.7808447476341357E-2</c:v>
                </c:pt>
                <c:pt idx="98">
                  <c:v>1.7347546240131507E-2</c:v>
                </c:pt>
                <c:pt idx="99">
                  <c:v>1.6872996576393698E-2</c:v>
                </c:pt>
                <c:pt idx="100">
                  <c:v>1.6384294201323847E-2</c:v>
                </c:pt>
                <c:pt idx="101">
                  <c:v>1.5880805695712926E-2</c:v>
                </c:pt>
                <c:pt idx="102">
                  <c:v>1.5361851419995609E-2</c:v>
                </c:pt>
                <c:pt idx="103">
                  <c:v>1.4826663054107406E-2</c:v>
                </c:pt>
                <c:pt idx="104">
                  <c:v>1.4274172679053397E-2</c:v>
                </c:pt>
                <c:pt idx="105">
                  <c:v>1.3703263019053214E-2</c:v>
                </c:pt>
                <c:pt idx="106">
                  <c:v>1.3112303181151527E-2</c:v>
                </c:pt>
                <c:pt idx="107">
                  <c:v>1.2499355565229979E-2</c:v>
                </c:pt>
                <c:pt idx="108">
                  <c:v>1.1861792544995673E-2</c:v>
                </c:pt>
                <c:pt idx="109">
                  <c:v>1.1196163251775465E-2</c:v>
                </c:pt>
                <c:pt idx="110">
                  <c:v>1.0497973524206432E-2</c:v>
                </c:pt>
                <c:pt idx="111">
                  <c:v>9.7610803346944199E-3</c:v>
                </c:pt>
                <c:pt idx="112">
                  <c:v>8.9773332068348276E-3</c:v>
                </c:pt>
                <c:pt idx="113">
                  <c:v>8.1358672289116151E-3</c:v>
                </c:pt>
                <c:pt idx="114">
                  <c:v>7.2219976662463003E-3</c:v>
                </c:pt>
                <c:pt idx="115">
                  <c:v>6.2162189911085276E-3</c:v>
                </c:pt>
                <c:pt idx="116">
                  <c:v>5.0925289193810312E-3</c:v>
                </c:pt>
                <c:pt idx="117">
                  <c:v>3.8168262205892176E-3</c:v>
                </c:pt>
                <c:pt idx="118">
                  <c:v>2.3449283163798984E-3</c:v>
                </c:pt>
                <c:pt idx="119">
                  <c:v>6.2085769211605169E-4</c:v>
                </c:pt>
                <c:pt idx="120">
                  <c:v>-1.4243130603007277E-3</c:v>
                </c:pt>
                <c:pt idx="121">
                  <c:v>-3.8718101414852162E-3</c:v>
                </c:pt>
                <c:pt idx="122">
                  <c:v>-6.8130114052640462E-3</c:v>
                </c:pt>
                <c:pt idx="123">
                  <c:v>-1.0344844301741809E-2</c:v>
                </c:pt>
                <c:pt idx="124">
                  <c:v>-1.4563928429377343E-2</c:v>
                </c:pt>
                <c:pt idx="125">
                  <c:v>-1.9560824583967396E-2</c:v>
                </c:pt>
                <c:pt idx="126">
                  <c:v>-2.5415671482852415E-2</c:v>
                </c:pt>
                <c:pt idx="127">
                  <c:v>-3.2196019941629989E-2</c:v>
                </c:pt>
                <c:pt idx="128">
                  <c:v>-3.995664911606546E-2</c:v>
                </c:pt>
                <c:pt idx="129">
                  <c:v>-4.874076328110033E-2</c:v>
                </c:pt>
                <c:pt idx="130">
                  <c:v>-5.8581841375804307E-2</c:v>
                </c:pt>
                <c:pt idx="131">
                  <c:v>-6.9505693691773229E-2</c:v>
                </c:pt>
                <c:pt idx="132">
                  <c:v>-8.1532373711920264E-2</c:v>
                </c:pt>
                <c:pt idx="133">
                  <c:v>-9.4677920823184269E-2</c:v>
                </c:pt>
                <c:pt idx="134">
                  <c:v>-0.10895584418456232</c:v>
                </c:pt>
                <c:pt idx="135">
                  <c:v>-0.12437842403615651</c:v>
                </c:pt>
                <c:pt idx="136">
                  <c:v>-0.14095780474596056</c:v>
                </c:pt>
                <c:pt idx="137">
                  <c:v>-0.15870697417403085</c:v>
                </c:pt>
                <c:pt idx="138">
                  <c:v>-0.17764050043841464</c:v>
                </c:pt>
                <c:pt idx="139">
                  <c:v>-0.19777517298077768</c:v>
                </c:pt>
                <c:pt idx="140">
                  <c:v>-0.21913046958315643</c:v>
                </c:pt>
                <c:pt idx="141">
                  <c:v>-0.24172890723134466</c:v>
                </c:pt>
                <c:pt idx="142">
                  <c:v>-0.26559619874628193</c:v>
                </c:pt>
                <c:pt idx="143">
                  <c:v>-0.29076133140821681</c:v>
                </c:pt>
                <c:pt idx="144">
                  <c:v>-0.31725649729017874</c:v>
                </c:pt>
                <c:pt idx="145">
                  <c:v>-0.34511685547336918</c:v>
                </c:pt>
                <c:pt idx="146">
                  <c:v>-0.37438027606884572</c:v>
                </c:pt>
                <c:pt idx="147">
                  <c:v>-0.40508688462610459</c:v>
                </c:pt>
                <c:pt idx="148">
                  <c:v>-0.43727858536482889</c:v>
                </c:pt>
                <c:pt idx="149">
                  <c:v>-0.47099847924346244</c:v>
                </c:pt>
                <c:pt idx="150">
                  <c:v>-0.5062902844989523</c:v>
                </c:pt>
                <c:pt idx="151">
                  <c:v>-0.54319767458432411</c:v>
                </c:pt>
                <c:pt idx="152">
                  <c:v>-0.58176359248112963</c:v>
                </c:pt>
                <c:pt idx="153">
                  <c:v>-0.6220297170575394</c:v>
                </c:pt>
                <c:pt idx="154">
                  <c:v>-0.66403564428005357</c:v>
                </c:pt>
                <c:pt idx="155">
                  <c:v>-0.70781849631675375</c:v>
                </c:pt>
                <c:pt idx="156">
                  <c:v>-0.75341210750496579</c:v>
                </c:pt>
                <c:pt idx="157">
                  <c:v>-0.80084650689919312</c:v>
                </c:pt>
                <c:pt idx="158">
                  <c:v>-0.85014737209044433</c:v>
                </c:pt>
                <c:pt idx="159">
                  <c:v>-0.90133516556175708</c:v>
                </c:pt>
                <c:pt idx="160">
                  <c:v>-0.95442453868430832</c:v>
                </c:pt>
                <c:pt idx="161">
                  <c:v>-1.0094234052026934</c:v>
                </c:pt>
                <c:pt idx="162">
                  <c:v>-1.0663317179118936</c:v>
                </c:pt>
                <c:pt idx="163">
                  <c:v>-1.1251402149073733</c:v>
                </c:pt>
                <c:pt idx="164">
                  <c:v>-1.1858285723443329</c:v>
                </c:pt>
                <c:pt idx="165">
                  <c:v>-1.2483631893367422</c:v>
                </c:pt>
                <c:pt idx="166">
                  <c:v>-1.3126942896332823</c:v>
                </c:pt>
                <c:pt idx="167">
                  <c:v>-1.3787524187423854</c:v>
                </c:pt>
                <c:pt idx="168">
                  <c:v>-1.4464440183090059</c:v>
                </c:pt>
                <c:pt idx="169">
                  <c:v>-1.5156463399508349</c:v>
                </c:pt>
                <c:pt idx="170">
                  <c:v>-1.5862013857014901</c:v>
                </c:pt>
                <c:pt idx="171">
                  <c:v>-1.6579095828224459</c:v>
                </c:pt>
                <c:pt idx="172">
                  <c:v>-1.7305233185503002</c:v>
                </c:pt>
                <c:pt idx="173">
                  <c:v>-1.8037414975570754</c:v>
                </c:pt>
                <c:pt idx="174">
                  <c:v>-1.8772064192036204</c:v>
                </c:pt>
                <c:pt idx="175">
                  <c:v>-1.9505046215366684</c:v>
                </c:pt>
                <c:pt idx="176">
                  <c:v>-2.0231736636359785</c:v>
                </c:pt>
                <c:pt idx="177">
                  <c:v>-2.0947166088452738</c:v>
                </c:pt>
                <c:pt idx="178">
                  <c:v>-2.1646242253772456</c:v>
                </c:pt>
                <c:pt idx="179">
                  <c:v>-2.2324039675996445</c:v>
                </c:pt>
                <c:pt idx="180">
                  <c:v>-2.2976119558333772</c:v>
                </c:pt>
                <c:pt idx="181">
                  <c:v>-2.3598826981452725</c:v>
                </c:pt>
                <c:pt idx="182">
                  <c:v>-2.4189511483781345</c:v>
                </c:pt>
                <c:pt idx="183">
                  <c:v>-2.4746630823391422</c:v>
                </c:pt>
                <c:pt idx="184">
                  <c:v>-2.5269730124736571</c:v>
                </c:pt>
                <c:pt idx="185">
                  <c:v>-2.5759309435488422</c:v>
                </c:pt>
                <c:pt idx="186">
                  <c:v>-2.6216630862744656</c:v>
                </c:pt>
                <c:pt idx="187">
                  <c:v>-2.6643490667245735</c:v>
                </c:pt>
                <c:pt idx="188">
                  <c:v>-2.7042016091187251</c:v>
                </c:pt>
                <c:pt idx="189">
                  <c:v>-2.7414480283688514</c:v>
                </c:pt>
                <c:pt idx="190">
                  <c:v>-2.7763175834854841</c:v>
                </c:pt>
                <c:pt idx="191">
                  <c:v>-2.8090311970523931</c:v>
                </c:pt>
                <c:pt idx="192">
                  <c:v>-2.8397967786755212</c:v>
                </c:pt>
                <c:pt idx="193">
                  <c:v>-2.8688044495781555</c:v>
                </c:pt>
                <c:pt idx="194">
                  <c:v>-2.8962279118807457</c:v>
                </c:pt>
                <c:pt idx="195">
                  <c:v>-2.9222207092844363</c:v>
                </c:pt>
                <c:pt idx="196">
                  <c:v>-2.9469226710790704</c:v>
                </c:pt>
                <c:pt idx="197">
                  <c:v>-2.9704536561377095</c:v>
                </c:pt>
                <c:pt idx="198">
                  <c:v>-2.9929248324892712</c:v>
                </c:pt>
                <c:pt idx="199">
                  <c:v>-3.0144294242400265</c:v>
                </c:pt>
                <c:pt idx="200">
                  <c:v>-3.0350533748358592</c:v>
                </c:pt>
                <c:pt idx="201">
                  <c:v>-3.0548713808663694</c:v>
                </c:pt>
                <c:pt idx="202">
                  <c:v>-3.0739499875677554</c:v>
                </c:pt>
                <c:pt idx="203">
                  <c:v>-3.0923484300956479</c:v>
                </c:pt>
                <c:pt idx="204">
                  <c:v>-3.1101196257466674</c:v>
                </c:pt>
                <c:pt idx="205">
                  <c:v>-3.1273111076201197</c:v>
                </c:pt>
                <c:pt idx="206">
                  <c:v>-3.1439655208905504</c:v>
                </c:pt>
                <c:pt idx="207">
                  <c:v>-3.1601212793038296</c:v>
                </c:pt>
                <c:pt idx="208">
                  <c:v>-3.1758134472346828</c:v>
                </c:pt>
                <c:pt idx="209">
                  <c:v>-3.1910736453338471</c:v>
                </c:pt>
                <c:pt idx="210">
                  <c:v>-3.2059309044603794</c:v>
                </c:pt>
                <c:pt idx="211">
                  <c:v>-3.2204119422169053</c:v>
                </c:pt>
                <c:pt idx="212">
                  <c:v>-3.2345411863663749</c:v>
                </c:pt>
                <c:pt idx="213">
                  <c:v>-3.2483413237748877</c:v>
                </c:pt>
                <c:pt idx="214">
                  <c:v>-3.2618334192942027</c:v>
                </c:pt>
                <c:pt idx="215">
                  <c:v>-3.2750371449012445</c:v>
                </c:pt>
                <c:pt idx="216">
                  <c:v>-3.2879709410896338</c:v>
                </c:pt>
                <c:pt idx="217">
                  <c:v>-3.30065217619646</c:v>
                </c:pt>
                <c:pt idx="218">
                  <c:v>-3.3130973558018333</c:v>
                </c:pt>
                <c:pt idx="219">
                  <c:v>-3.3253221922602711</c:v>
                </c:pt>
                <c:pt idx="220">
                  <c:v>-3.337341774794166</c:v>
                </c:pt>
                <c:pt idx="221">
                  <c:v>-3.3491707140419043</c:v>
                </c:pt>
                <c:pt idx="222">
                  <c:v>-3.3608232252940891</c:v>
                </c:pt>
                <c:pt idx="223">
                  <c:v>-3.3723133142213246</c:v>
                </c:pt>
                <c:pt idx="224">
                  <c:v>-3.3836548780515057</c:v>
                </c:pt>
                <c:pt idx="225">
                  <c:v>-3.3948618390570995</c:v>
                </c:pt>
                <c:pt idx="226">
                  <c:v>-3.4059483332533356</c:v>
                </c:pt>
                <c:pt idx="227">
                  <c:v>-3.4169288684004751</c:v>
                </c:pt>
                <c:pt idx="228">
                  <c:v>-3.4278185218664747</c:v>
                </c:pt>
                <c:pt idx="229">
                  <c:v>-3.4386331812903612</c:v>
                </c:pt>
                <c:pt idx="230">
                  <c:v>-3.4493898192044736</c:v>
                </c:pt>
                <c:pt idx="231">
                  <c:v>-3.4601068034656635</c:v>
                </c:pt>
                <c:pt idx="232">
                  <c:v>-3.4708043743801325</c:v>
                </c:pt>
                <c:pt idx="233">
                  <c:v>-3.4815050773726099</c:v>
                </c:pt>
                <c:pt idx="234">
                  <c:v>-3.49223451681909</c:v>
                </c:pt>
                <c:pt idx="235">
                  <c:v>-3.5030221672758666</c:v>
                </c:pt>
                <c:pt idx="236">
                  <c:v>-3.5139025464997795</c:v>
                </c:pt>
                <c:pt idx="237">
                  <c:v>-3.5249167852544172</c:v>
                </c:pt>
                <c:pt idx="238">
                  <c:v>-3.5361148164455414</c:v>
                </c:pt>
                <c:pt idx="239">
                  <c:v>-3.5475584736260934</c:v>
                </c:pt>
                <c:pt idx="240">
                  <c:v>-3.5593261615384302</c:v>
                </c:pt>
                <c:pt idx="241">
                  <c:v>-3.5715199171064658</c:v>
                </c:pt>
                <c:pt idx="242">
                  <c:v>-3.5842768721662934</c:v>
                </c:pt>
                <c:pt idx="243">
                  <c:v>-3.5977885513814116</c:v>
                </c:pt>
                <c:pt idx="244">
                  <c:v>-3.6123363163201518</c:v>
                </c:pt>
                <c:pt idx="245">
                  <c:v>-3.6283622738730821</c:v>
                </c:pt>
                <c:pt idx="246">
                  <c:v>-3.6466317409453977</c:v>
                </c:pt>
                <c:pt idx="247">
                  <c:v>-3.6686877409491894</c:v>
                </c:pt>
                <c:pt idx="248">
                  <c:v>-3.6986761081517856</c:v>
                </c:pt>
                <c:pt idx="249">
                  <c:v>-3.7638711521870434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23-4461-B352-5FB62586E617}"/>
            </c:ext>
          </c:extLst>
        </c:ser>
        <c:ser>
          <c:idx val="1"/>
          <c:order val="2"/>
          <c:tx>
            <c:v>Milestone</c:v>
          </c:tx>
          <c:spPr>
            <a:ln w="19050" cap="rnd">
              <a:solidFill>
                <a:schemeClr val="bg1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4349612548431444E-2"/>
                  <c:y val="0.2593724482356372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Universe is 90% Neutral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592269716285458"/>
                      <c:h val="0.17083333333333331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0-6A95-426D-8522-EEC6A386F9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Recombination!$A$136</c:f>
              <c:numCache>
                <c:formatCode>0</c:formatCode>
                <c:ptCount val="1"/>
                <c:pt idx="0">
                  <c:v>1373.4939999999999</c:v>
                </c:pt>
              </c:numCache>
            </c:numRef>
          </c:xVal>
          <c:yVal>
            <c:numRef>
              <c:f>Recombination!$C$136</c:f>
              <c:numCache>
                <c:formatCode>General</c:formatCode>
                <c:ptCount val="1"/>
                <c:pt idx="0">
                  <c:v>-1.0462835707895366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F1-4339-8E09-7CF4954F0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439856"/>
        <c:axId val="490440184"/>
      </c:scatterChart>
      <c:valAx>
        <c:axId val="490439856"/>
        <c:scaling>
          <c:orientation val="minMax"/>
          <c:max val="2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Redshift (z)</a:t>
                </a:r>
              </a:p>
            </c:rich>
          </c:tx>
          <c:layout>
            <c:manualLayout>
              <c:xMode val="edge"/>
              <c:yMode val="edge"/>
              <c:x val="0.47182852143482062"/>
              <c:y val="0.92941637503645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0440184"/>
        <c:crossesAt val="-7"/>
        <c:crossBetween val="midCat"/>
        <c:majorUnit val="500"/>
        <c:minorUnit val="100"/>
      </c:valAx>
      <c:valAx>
        <c:axId val="490440184"/>
        <c:scaling>
          <c:orientation val="minMax"/>
          <c:max val="0.2"/>
          <c:min val="-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Xe (Log10)</a:t>
                </a:r>
              </a:p>
            </c:rich>
          </c:tx>
          <c:layout>
            <c:manualLayout>
              <c:xMode val="edge"/>
              <c:yMode val="edge"/>
              <c:x val="6.1729783777027874E-3"/>
              <c:y val="0.350425780110819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0439856"/>
        <c:crossesAt val="0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41480752405949"/>
          <c:y val="2.0938308906841566E-2"/>
          <c:w val="0.78991852580927402"/>
          <c:h val="0.84502042570208435"/>
        </c:manualLayout>
      </c:layout>
      <c:scatterChart>
        <c:scatterStyle val="smoothMarker"/>
        <c:varyColors val="0"/>
        <c:ser>
          <c:idx val="5"/>
          <c:order val="0"/>
          <c:tx>
            <c:strRef>
              <c:f>'Rotation Curves'!$I$7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Curves'!$I$9:$I$106</c:f>
              <c:numCache>
                <c:formatCode>0</c:formatCode>
                <c:ptCount val="98"/>
                <c:pt idx="0">
                  <c:v>13.198552471142545</c:v>
                </c:pt>
                <c:pt idx="1">
                  <c:v>35.628178501539665</c:v>
                </c:pt>
                <c:pt idx="2">
                  <c:v>54.789647617170694</c:v>
                </c:pt>
                <c:pt idx="3">
                  <c:v>73.292679957564644</c:v>
                </c:pt>
                <c:pt idx="4">
                  <c:v>91.537431968470429</c:v>
                </c:pt>
                <c:pt idx="5">
                  <c:v>109.65290253374415</c:v>
                </c:pt>
                <c:pt idx="6">
                  <c:v>127.69412548523655</c:v>
                </c:pt>
                <c:pt idx="7">
                  <c:v>145.68868658710591</c:v>
                </c:pt>
                <c:pt idx="8">
                  <c:v>163.65197885202826</c:v>
                </c:pt>
                <c:pt idx="9">
                  <c:v>181.59328190097102</c:v>
                </c:pt>
                <c:pt idx="10">
                  <c:v>199.51852783042091</c:v>
                </c:pt>
                <c:pt idx="11">
                  <c:v>217.43168796277936</c:v>
                </c:pt>
                <c:pt idx="12">
                  <c:v>235.33552213752296</c:v>
                </c:pt>
                <c:pt idx="13">
                  <c:v>253.23200843457721</c:v>
                </c:pt>
                <c:pt idx="14">
                  <c:v>271.1226019323197</c:v>
                </c:pt>
                <c:pt idx="15">
                  <c:v>282.73716328924013</c:v>
                </c:pt>
                <c:pt idx="16">
                  <c:v>276.07461613488687</c:v>
                </c:pt>
                <c:pt idx="17">
                  <c:v>270.18012638795102</c:v>
                </c:pt>
                <c:pt idx="18">
                  <c:v>264.9488705192374</c:v>
                </c:pt>
                <c:pt idx="19">
                  <c:v>260.29497050555693</c:v>
                </c:pt>
                <c:pt idx="20">
                  <c:v>256.14725534675262</c:v>
                </c:pt>
                <c:pt idx="21">
                  <c:v>252.4461323043611</c:v>
                </c:pt>
                <c:pt idx="22">
                  <c:v>249.14123979430437</c:v>
                </c:pt>
                <c:pt idx="23">
                  <c:v>246.18966090088082</c:v>
                </c:pt>
                <c:pt idx="24">
                  <c:v>243.55454558629941</c:v>
                </c:pt>
                <c:pt idx="25">
                  <c:v>241.20403527065599</c:v>
                </c:pt>
                <c:pt idx="26">
                  <c:v>239.1104141447874</c:v>
                </c:pt>
                <c:pt idx="27">
                  <c:v>237.24943260217015</c:v>
                </c:pt>
                <c:pt idx="28">
                  <c:v>235.59976281573083</c:v>
                </c:pt>
                <c:pt idx="29">
                  <c:v>234.14255683287519</c:v>
                </c:pt>
                <c:pt idx="30">
                  <c:v>232.86108497662903</c:v>
                </c:pt>
                <c:pt idx="31">
                  <c:v>231.74043772137196</c:v>
                </c:pt>
                <c:pt idx="32">
                  <c:v>230.76727816212104</c:v>
                </c:pt>
                <c:pt idx="33">
                  <c:v>229.92963512840825</c:v>
                </c:pt>
                <c:pt idx="34">
                  <c:v>229.21672919208052</c:v>
                </c:pt>
                <c:pt idx="35">
                  <c:v>228.61882548204935</c:v>
                </c:pt>
                <c:pt idx="36">
                  <c:v>228.12710848925087</c:v>
                </c:pt>
                <c:pt idx="37">
                  <c:v>227.73357502292538</c:v>
                </c:pt>
                <c:pt idx="38">
                  <c:v>227.43094223794492</c:v>
                </c:pt>
                <c:pt idx="39">
                  <c:v>227.21256824576946</c:v>
                </c:pt>
                <c:pt idx="40">
                  <c:v>227.07238328811982</c:v>
                </c:pt>
                <c:pt idx="41">
                  <c:v>227.00482982195501</c:v>
                </c:pt>
                <c:pt idx="42">
                  <c:v>227.00481015881678</c:v>
                </c:pt>
                <c:pt idx="43">
                  <c:v>227.06764053768316</c:v>
                </c:pt>
                <c:pt idx="44">
                  <c:v>227.1890107007973</c:v>
                </c:pt>
                <c:pt idx="45">
                  <c:v>227.36494819620543</c:v>
                </c:pt>
                <c:pt idx="46">
                  <c:v>227.59178675642451</c:v>
                </c:pt>
                <c:pt idx="47">
                  <c:v>227.86613820556502</c:v>
                </c:pt>
                <c:pt idx="48">
                  <c:v>228.1848674318918</c:v>
                </c:pt>
                <c:pt idx="49">
                  <c:v>228.54507003276709</c:v>
                </c:pt>
                <c:pt idx="50">
                  <c:v>228.94405229699098</c:v>
                </c:pt>
                <c:pt idx="51">
                  <c:v>229.37931323796434</c:v>
                </c:pt>
                <c:pt idx="52">
                  <c:v>229.84852843161747</c:v>
                </c:pt>
                <c:pt idx="53">
                  <c:v>230.3495354470964</c:v>
                </c:pt>
                <c:pt idx="54">
                  <c:v>230.88032068692212</c:v>
                </c:pt>
                <c:pt idx="55">
                  <c:v>231.43900747765639</c:v>
                </c:pt>
                <c:pt idx="56">
                  <c:v>232.02384527277107</c:v>
                </c:pt>
                <c:pt idx="57">
                  <c:v>232.63319984703952</c:v>
                </c:pt>
                <c:pt idx="58">
                  <c:v>233.26554437683959</c:v>
                </c:pt>
                <c:pt idx="59">
                  <c:v>233.91945131369772</c:v>
                </c:pt>
                <c:pt idx="60">
                  <c:v>234.59358496954161</c:v>
                </c:pt>
                <c:pt idx="61">
                  <c:v>235.28669474174791</c:v>
                </c:pt>
                <c:pt idx="62">
                  <c:v>235.9976089144036</c:v>
                </c:pt>
                <c:pt idx="63">
                  <c:v>236.7252289794354</c:v>
                </c:pt>
                <c:pt idx="64">
                  <c:v>237.46852442756284</c:v>
                </c:pt>
                <c:pt idx="65">
                  <c:v>238.22652796453397</c:v>
                </c:pt>
                <c:pt idx="66">
                  <c:v>238.99833111291983</c:v>
                </c:pt>
                <c:pt idx="67">
                  <c:v>239.78308016396937</c:v>
                </c:pt>
                <c:pt idx="68">
                  <c:v>240.57997244774626</c:v>
                </c:pt>
                <c:pt idx="69">
                  <c:v>241.38825289304526</c:v>
                </c:pt>
                <c:pt idx="70">
                  <c:v>242.20721085148182</c:v>
                </c:pt>
                <c:pt idx="71">
                  <c:v>243.03617716271245</c:v>
                </c:pt>
                <c:pt idx="72">
                  <c:v>243.87452144001702</c:v>
                </c:pt>
                <c:pt idx="73">
                  <c:v>244.72164955749636</c:v>
                </c:pt>
                <c:pt idx="74">
                  <c:v>245.57700132193736</c:v>
                </c:pt>
                <c:pt idx="75">
                  <c:v>246.44004831400417</c:v>
                </c:pt>
                <c:pt idx="76">
                  <c:v>247.31029188484908</c:v>
                </c:pt>
                <c:pt idx="77">
                  <c:v>248.18726129552044</c:v>
                </c:pt>
                <c:pt idx="78">
                  <c:v>249.07051198769693</c:v>
                </c:pt>
                <c:pt idx="79">
                  <c:v>249.9596239753111</c:v>
                </c:pt>
                <c:pt idx="80">
                  <c:v>250.85420034755501</c:v>
                </c:pt>
                <c:pt idx="81">
                  <c:v>251.75386587459781</c:v>
                </c:pt>
                <c:pt idx="82">
                  <c:v>252.65826570810023</c:v>
                </c:pt>
                <c:pt idx="83">
                  <c:v>253.56706416929285</c:v>
                </c:pt>
                <c:pt idx="84">
                  <c:v>254.47994361800068</c:v>
                </c:pt>
                <c:pt idx="85">
                  <c:v>255.39660339655538</c:v>
                </c:pt>
                <c:pt idx="86">
                  <c:v>256.31675884304127</c:v>
                </c:pt>
                <c:pt idx="87">
                  <c:v>257.24014036878106</c:v>
                </c:pt>
                <c:pt idx="88">
                  <c:v>258.16649259538258</c:v>
                </c:pt>
                <c:pt idx="89">
                  <c:v>259.09557354704845</c:v>
                </c:pt>
                <c:pt idx="90">
                  <c:v>260.0271538941937</c:v>
                </c:pt>
                <c:pt idx="91">
                  <c:v>260.96101624473312</c:v>
                </c:pt>
                <c:pt idx="92">
                  <c:v>261.89695447968342</c:v>
                </c:pt>
                <c:pt idx="93">
                  <c:v>262.83477312999105</c:v>
                </c:pt>
                <c:pt idx="94">
                  <c:v>263.77428679173227</c:v>
                </c:pt>
                <c:pt idx="95">
                  <c:v>264.71531957705264</c:v>
                </c:pt>
                <c:pt idx="96">
                  <c:v>265.65770459841303</c:v>
                </c:pt>
                <c:pt idx="97">
                  <c:v>266.60128348389208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CE-4AC7-8A3F-CD464D60013A}"/>
            </c:ext>
          </c:extLst>
        </c:ser>
        <c:ser>
          <c:idx val="4"/>
          <c:order val="1"/>
          <c:tx>
            <c:strRef>
              <c:f>'Rotation Curves'!$H$7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Curves'!$H$9:$H$106</c:f>
              <c:numCache>
                <c:formatCode>0</c:formatCode>
                <c:ptCount val="98"/>
                <c:pt idx="0">
                  <c:v>11.972677709414171</c:v>
                </c:pt>
                <c:pt idx="1">
                  <c:v>33.392861877017573</c:v>
                </c:pt>
                <c:pt idx="2">
                  <c:v>52.193816720122491</c:v>
                </c:pt>
                <c:pt idx="3">
                  <c:v>70.503041423487517</c:v>
                </c:pt>
                <c:pt idx="4">
                  <c:v>88.625821647995735</c:v>
                </c:pt>
                <c:pt idx="5">
                  <c:v>106.65723952116328</c:v>
                </c:pt>
                <c:pt idx="6">
                  <c:v>124.63695394400226</c:v>
                </c:pt>
                <c:pt idx="7">
                  <c:v>142.58452546218319</c:v>
                </c:pt>
                <c:pt idx="8">
                  <c:v>160.51073665267597</c:v>
                </c:pt>
                <c:pt idx="9">
                  <c:v>178.42202590197638</c:v>
                </c:pt>
                <c:pt idx="10">
                  <c:v>196.32247741870628</c:v>
                </c:pt>
                <c:pt idx="11">
                  <c:v>214.21480812339621</c:v>
                </c:pt>
                <c:pt idx="12">
                  <c:v>232.10089608948209</c:v>
                </c:pt>
                <c:pt idx="13">
                  <c:v>249.98208131466097</c:v>
                </c:pt>
                <c:pt idx="14">
                  <c:v>267.85934566102236</c:v>
                </c:pt>
                <c:pt idx="15">
                  <c:v>279.38869014519258</c:v>
                </c:pt>
                <c:pt idx="16">
                  <c:v>272.41788349340266</c:v>
                </c:pt>
                <c:pt idx="17">
                  <c:v>266.2107870932528</c:v>
                </c:pt>
                <c:pt idx="18">
                  <c:v>260.66330650097194</c:v>
                </c:pt>
                <c:pt idx="19">
                  <c:v>255.69024215618543</c:v>
                </c:pt>
                <c:pt idx="20">
                  <c:v>251.22105322180798</c:v>
                </c:pt>
                <c:pt idx="21">
                  <c:v>247.19673090967643</c:v>
                </c:pt>
                <c:pt idx="22">
                  <c:v>243.56745332667717</c:v>
                </c:pt>
                <c:pt idx="23">
                  <c:v>240.29080087487887</c:v>
                </c:pt>
                <c:pt idx="24">
                  <c:v>237.33038032065932</c:v>
                </c:pt>
                <c:pt idx="25">
                  <c:v>234.65475123050004</c:v>
                </c:pt>
                <c:pt idx="26">
                  <c:v>232.23657914611934</c:v>
                </c:pt>
                <c:pt idx="27">
                  <c:v>230.05196088677812</c:v>
                </c:pt>
                <c:pt idx="28">
                  <c:v>228.07988200064602</c:v>
                </c:pt>
                <c:pt idx="29">
                  <c:v>226.30177673106368</c:v>
                </c:pt>
                <c:pt idx="30">
                  <c:v>224.70116827620822</c:v>
                </c:pt>
                <c:pt idx="31">
                  <c:v>223.26337250049116</c:v>
                </c:pt>
                <c:pt idx="32">
                  <c:v>221.97525220653259</c:v>
                </c:pt>
                <c:pt idx="33">
                  <c:v>220.82501200924443</c:v>
                </c:pt>
                <c:pt idx="34">
                  <c:v>219.80202605279953</c:v>
                </c:pt>
                <c:pt idx="35">
                  <c:v>218.89669247613526</c:v>
                </c:pt>
                <c:pt idx="36">
                  <c:v>218.10030980415056</c:v>
                </c:pt>
                <c:pt idx="37">
                  <c:v>217.40497142090007</c:v>
                </c:pt>
                <c:pt idx="38">
                  <c:v>216.80347504096753</c:v>
                </c:pt>
                <c:pt idx="39">
                  <c:v>216.28924468923191</c:v>
                </c:pt>
                <c:pt idx="40">
                  <c:v>215.85626316682777</c:v>
                </c:pt>
                <c:pt idx="41">
                  <c:v>215.49901335155749</c:v>
                </c:pt>
                <c:pt idx="42">
                  <c:v>215.21242697632596</c:v>
                </c:pt>
                <c:pt idx="43">
                  <c:v>214.99183976595594</c:v>
                </c:pt>
                <c:pt idx="44">
                  <c:v>214.83295200366024</c:v>
                </c:pt>
                <c:pt idx="45">
                  <c:v>214.73179375319151</c:v>
                </c:pt>
                <c:pt idx="46">
                  <c:v>214.68469408875384</c:v>
                </c:pt>
                <c:pt idx="47">
                  <c:v>214.68825378794631</c:v>
                </c:pt>
                <c:pt idx="48">
                  <c:v>214.73932102786864</c:v>
                </c:pt>
                <c:pt idx="49">
                  <c:v>214.83496969460629</c:v>
                </c:pt>
                <c:pt idx="50">
                  <c:v>214.9724799744547</c:v>
                </c:pt>
                <c:pt idx="51">
                  <c:v>215.149320943665</c:v>
                </c:pt>
                <c:pt idx="52">
                  <c:v>215.36313491398676</c:v>
                </c:pt>
                <c:pt idx="53">
                  <c:v>215.61172332527079</c:v>
                </c:pt>
                <c:pt idx="54">
                  <c:v>215.8930340050276</c:v>
                </c:pt>
                <c:pt idx="55">
                  <c:v>216.20514963904697</c:v>
                </c:pt>
                <c:pt idx="56">
                  <c:v>216.54627731771978</c:v>
                </c:pt>
                <c:pt idx="57">
                  <c:v>216.91473904018747</c:v>
                </c:pt>
                <c:pt idx="58">
                  <c:v>217.30896307337008</c:v>
                </c:pt>
                <c:pt idx="59">
                  <c:v>217.72747607571583</c:v>
                </c:pt>
                <c:pt idx="60">
                  <c:v>218.16889590650069</c:v>
                </c:pt>
                <c:pt idx="61">
                  <c:v>218.631925050978</c:v>
                </c:pt>
                <c:pt idx="62">
                  <c:v>219.11534459986089</c:v>
                </c:pt>
                <c:pt idx="63">
                  <c:v>219.61800872871544</c:v>
                </c:pt>
                <c:pt idx="64">
                  <c:v>220.13883962900326</c:v>
                </c:pt>
                <c:pt idx="65">
                  <c:v>220.67682284788518</c:v>
                </c:pt>
                <c:pt idx="66">
                  <c:v>221.23100299858712</c:v>
                </c:pt>
                <c:pt idx="67">
                  <c:v>221.80047980723702</c:v>
                </c:pt>
                <c:pt idx="68">
                  <c:v>222.38440446568717</c:v>
                </c:pt>
                <c:pt idx="69">
                  <c:v>222.98197626300828</c:v>
                </c:pt>
                <c:pt idx="70">
                  <c:v>223.59243947113728</c:v>
                </c:pt>
                <c:pt idx="71">
                  <c:v>224.21508046263381</c:v>
                </c:pt>
                <c:pt idx="72">
                  <c:v>224.8492250406866</c:v>
                </c:pt>
                <c:pt idx="73">
                  <c:v>225.49423596345443</c:v>
                </c:pt>
                <c:pt idx="74">
                  <c:v>226.14951064655179</c:v>
                </c:pt>
                <c:pt idx="75">
                  <c:v>226.81447902902653</c:v>
                </c:pt>
                <c:pt idx="76">
                  <c:v>227.48860158955057</c:v>
                </c:pt>
                <c:pt idx="77">
                  <c:v>228.17136750076892</c:v>
                </c:pt>
                <c:pt idx="78">
                  <c:v>228.86229291085391</c:v>
                </c:pt>
                <c:pt idx="79">
                  <c:v>229.56091934229337</c:v>
                </c:pt>
                <c:pt idx="80">
                  <c:v>230.26681219883008</c:v>
                </c:pt>
                <c:pt idx="81">
                  <c:v>230.97955937226351</c:v>
                </c:pt>
                <c:pt idx="82">
                  <c:v>231.69876994154498</c:v>
                </c:pt>
                <c:pt idx="83">
                  <c:v>232.42407295724399</c:v>
                </c:pt>
                <c:pt idx="84">
                  <c:v>233.15511630504878</c:v>
                </c:pt>
                <c:pt idx="85">
                  <c:v>233.8915656424947</c:v>
                </c:pt>
                <c:pt idx="86">
                  <c:v>234.6331034035943</c:v>
                </c:pt>
                <c:pt idx="87">
                  <c:v>235.3794278664773</c:v>
                </c:pt>
                <c:pt idx="88">
                  <c:v>236.13025227954537</c:v>
                </c:pt>
                <c:pt idx="89">
                  <c:v>236.88530404200679</c:v>
                </c:pt>
                <c:pt idx="90">
                  <c:v>237.64432393498211</c:v>
                </c:pt>
                <c:pt idx="91">
                  <c:v>238.4070653996728</c:v>
                </c:pt>
                <c:pt idx="92">
                  <c:v>239.17329385935497</c:v>
                </c:pt>
                <c:pt idx="93">
                  <c:v>239.9427860822114</c:v>
                </c:pt>
                <c:pt idx="94">
                  <c:v>240.71532958224125</c:v>
                </c:pt>
                <c:pt idx="95">
                  <c:v>241.49072205569539</c:v>
                </c:pt>
                <c:pt idx="96">
                  <c:v>242.26877085067667</c:v>
                </c:pt>
                <c:pt idx="97">
                  <c:v>243.04929246771863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846-40CC-B8A8-710436CB7D6D}"/>
            </c:ext>
          </c:extLst>
        </c:ser>
        <c:ser>
          <c:idx val="3"/>
          <c:order val="2"/>
          <c:tx>
            <c:strRef>
              <c:f>'Rotation Curves'!$G$7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Curves'!$G$9:$G$106</c:f>
              <c:numCache>
                <c:formatCode>0</c:formatCode>
                <c:ptCount val="98"/>
                <c:pt idx="0">
                  <c:v>10.606047130458309</c:v>
                </c:pt>
                <c:pt idx="1">
                  <c:v>30.996763465522871</c:v>
                </c:pt>
                <c:pt idx="2">
                  <c:v>49.461940131921018</c:v>
                </c:pt>
                <c:pt idx="3">
                  <c:v>67.598378416660253</c:v>
                </c:pt>
                <c:pt idx="4">
                  <c:v>85.615250243063301</c:v>
                </c:pt>
                <c:pt idx="5">
                  <c:v>103.57497019297084</c:v>
                </c:pt>
                <c:pt idx="6">
                  <c:v>121.50288430090596</c:v>
                </c:pt>
                <c:pt idx="7">
                  <c:v>139.41126354450694</c:v>
                </c:pt>
                <c:pt idx="8">
                  <c:v>157.30677982650556</c:v>
                </c:pt>
                <c:pt idx="9">
                  <c:v>175.19337493856762</c:v>
                </c:pt>
                <c:pt idx="10">
                  <c:v>193.07352830468096</c:v>
                </c:pt>
                <c:pt idx="11">
                  <c:v>210.94887794995134</c:v>
                </c:pt>
                <c:pt idx="12">
                  <c:v>228.82054967013028</c:v>
                </c:pt>
                <c:pt idx="13">
                  <c:v>246.68934282009383</c:v>
                </c:pt>
                <c:pt idx="14">
                  <c:v>264.55584067895961</c:v>
                </c:pt>
                <c:pt idx="15">
                  <c:v>275.99959575558523</c:v>
                </c:pt>
                <c:pt idx="16">
                  <c:v>268.71139317123328</c:v>
                </c:pt>
                <c:pt idx="17">
                  <c:v>262.18136019673324</c:v>
                </c:pt>
                <c:pt idx="18">
                  <c:v>256.30609575782552</c:v>
                </c:pt>
                <c:pt idx="19">
                  <c:v>251.00105218362881</c:v>
                </c:pt>
                <c:pt idx="20">
                  <c:v>246.19630123556789</c:v>
                </c:pt>
                <c:pt idx="21">
                  <c:v>241.83340924990281</c:v>
                </c:pt>
                <c:pt idx="22">
                  <c:v>237.8630935514021</c:v>
                </c:pt>
                <c:pt idx="23">
                  <c:v>234.2434392585856</c:v>
                </c:pt>
                <c:pt idx="24">
                  <c:v>230.93852465656047</c:v>
                </c:pt>
                <c:pt idx="25">
                  <c:v>227.91734887728018</c:v>
                </c:pt>
                <c:pt idx="26">
                  <c:v>225.15298628819417</c:v>
                </c:pt>
                <c:pt idx="27">
                  <c:v>222.62191299522084</c:v>
                </c:pt>
                <c:pt idx="28">
                  <c:v>220.30346549255327</c:v>
                </c:pt>
                <c:pt idx="29">
                  <c:v>218.17940183031988</c:v>
                </c:pt>
                <c:pt idx="30">
                  <c:v>216.23354307991357</c:v>
                </c:pt>
                <c:pt idx="31">
                  <c:v>214.4514782539236</c:v>
                </c:pt>
                <c:pt idx="32">
                  <c:v>212.82031978632529</c:v>
                </c:pt>
                <c:pt idx="33">
                  <c:v>211.32849961016368</c:v>
                </c:pt>
                <c:pt idx="34">
                  <c:v>209.96559806862544</c:v>
                </c:pt>
                <c:pt idx="35">
                  <c:v>208.72219956006532</c:v>
                </c:pt>
                <c:pt idx="36">
                  <c:v>207.5897700891507</c:v>
                </c:pt>
                <c:pt idx="37">
                  <c:v>206.5605528757182</c:v>
                </c:pt>
                <c:pt idx="38">
                  <c:v>205.62747893323848</c:v>
                </c:pt>
                <c:pt idx="39">
                  <c:v>204.78409012332583</c:v>
                </c:pt>
                <c:pt idx="40">
                  <c:v>204.02447266087174</c:v>
                </c:pt>
                <c:pt idx="41">
                  <c:v>203.34319941540889</c:v>
                </c:pt>
                <c:pt idx="42">
                  <c:v>202.73527965018926</c:v>
                </c:pt>
                <c:pt idx="43">
                  <c:v>202.19611507778899</c:v>
                </c:pt>
                <c:pt idx="44">
                  <c:v>201.72146130247759</c:v>
                </c:pt>
                <c:pt idx="45">
                  <c:v>201.30739387479829</c:v>
                </c:pt>
                <c:pt idx="46">
                  <c:v>200.95027831028702</c:v>
                </c:pt>
                <c:pt idx="47">
                  <c:v>200.64674352781716</c:v>
                </c:pt>
                <c:pt idx="48">
                  <c:v>200.39365824823406</c:v>
                </c:pt>
                <c:pt idx="49">
                  <c:v>200.18810996430935</c:v>
                </c:pt>
                <c:pt idx="50">
                  <c:v>200.02738615141513</c:v>
                </c:pt>
                <c:pt idx="51">
                  <c:v>199.90895743692968</c:v>
                </c:pt>
                <c:pt idx="52">
                  <c:v>199.83046248702942</c:v>
                </c:pt>
                <c:pt idx="53">
                  <c:v>199.78969440362314</c:v>
                </c:pt>
                <c:pt idx="54">
                  <c:v>199.78458845290348</c:v>
                </c:pt>
                <c:pt idx="55">
                  <c:v>199.81321097125357</c:v>
                </c:pt>
                <c:pt idx="56">
                  <c:v>199.8737493148183</c:v>
                </c:pt>
                <c:pt idx="57">
                  <c:v>199.96450273654233</c:v>
                </c:pt>
                <c:pt idx="58">
                  <c:v>200.08387408940112</c:v>
                </c:pt>
                <c:pt idx="59">
                  <c:v>200.23036226731801</c:v>
                </c:pt>
                <c:pt idx="60">
                  <c:v>200.40255530621747</c:v>
                </c:pt>
                <c:pt idx="61">
                  <c:v>200.59912407709177</c:v>
                </c:pt>
                <c:pt idx="62">
                  <c:v>200.81881651109242</c:v>
                </c:pt>
                <c:pt idx="63">
                  <c:v>201.06045230369432</c:v>
                </c:pt>
                <c:pt idx="64">
                  <c:v>201.32291805108531</c:v>
                </c:pt>
                <c:pt idx="65">
                  <c:v>201.60516277723866</c:v>
                </c:pt>
                <c:pt idx="66">
                  <c:v>201.90619381475369</c:v>
                </c:pt>
                <c:pt idx="67">
                  <c:v>202.22507300658978</c:v>
                </c:pt>
                <c:pt idx="68">
                  <c:v>202.56091319935925</c:v>
                </c:pt>
                <c:pt idx="69">
                  <c:v>202.91287500194952</c:v>
                </c:pt>
                <c:pt idx="70">
                  <c:v>203.2801637859784</c:v>
                </c:pt>
                <c:pt idx="71">
                  <c:v>203.66202690699456</c:v>
                </c:pt>
                <c:pt idx="72">
                  <c:v>204.0577511274623</c:v>
                </c:pt>
                <c:pt idx="73">
                  <c:v>204.46666022445339</c:v>
                </c:pt>
                <c:pt idx="74">
                  <c:v>204.88811276663867</c:v>
                </c:pt>
                <c:pt idx="75">
                  <c:v>205.32150004665544</c:v>
                </c:pt>
                <c:pt idx="76">
                  <c:v>205.76624415624948</c:v>
                </c:pt>
                <c:pt idx="77">
                  <c:v>206.22179619276659</c:v>
                </c:pt>
                <c:pt idx="78">
                  <c:v>206.68763458662329</c:v>
                </c:pt>
                <c:pt idx="79">
                  <c:v>207.16326354032694</c:v>
                </c:pt>
                <c:pt idx="80">
                  <c:v>207.64821157046188</c:v>
                </c:pt>
                <c:pt idx="81">
                  <c:v>208.14203014481484</c:v>
                </c:pt>
                <c:pt idx="82">
                  <c:v>208.64429240749675</c:v>
                </c:pt>
                <c:pt idx="83">
                  <c:v>209.15459198553185</c:v>
                </c:pt>
                <c:pt idx="84">
                  <c:v>209.67254187093943</c:v>
                </c:pt>
                <c:pt idx="85">
                  <c:v>210.19777337283435</c:v>
                </c:pt>
                <c:pt idx="86">
                  <c:v>210.72993513452664</c:v>
                </c:pt>
                <c:pt idx="87">
                  <c:v>211.26869221100938</c:v>
                </c:pt>
                <c:pt idx="88">
                  <c:v>211.81372520259816</c:v>
                </c:pt>
                <c:pt idx="89">
                  <c:v>212.36472944082314</c:v>
                </c:pt>
                <c:pt idx="90">
                  <c:v>212.92141422298212</c:v>
                </c:pt>
                <c:pt idx="91">
                  <c:v>213.48350209204432</c:v>
                </c:pt>
                <c:pt idx="92">
                  <c:v>214.05072815884878</c:v>
                </c:pt>
                <c:pt idx="93">
                  <c:v>214.62283946377627</c:v>
                </c:pt>
                <c:pt idx="94">
                  <c:v>215.19959437528465</c:v>
                </c:pt>
                <c:pt idx="95">
                  <c:v>215.78076202289478</c:v>
                </c:pt>
                <c:pt idx="96">
                  <c:v>216.36612176239078</c:v>
                </c:pt>
                <c:pt idx="97">
                  <c:v>216.95546267116359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46-40CC-B8A8-710436CB7D6D}"/>
            </c:ext>
          </c:extLst>
        </c:ser>
        <c:ser>
          <c:idx val="2"/>
          <c:order val="3"/>
          <c:tx>
            <c:strRef>
              <c:f>'Rotation Curves'!$F$7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bg2">
                  <a:lumMod val="2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Curves'!$F$9:$F$106</c:f>
              <c:numCache>
                <c:formatCode>0</c:formatCode>
                <c:ptCount val="98"/>
                <c:pt idx="0">
                  <c:v>9.0350130012913077</c:v>
                </c:pt>
                <c:pt idx="1">
                  <c:v>28.399215945824519</c:v>
                </c:pt>
                <c:pt idx="2">
                  <c:v>46.570082020689398</c:v>
                </c:pt>
                <c:pt idx="3">
                  <c:v>64.563168131388949</c:v>
                </c:pt>
                <c:pt idx="4">
                  <c:v>82.494883996417315</c:v>
                </c:pt>
                <c:pt idx="5">
                  <c:v>100.39811830246022</c:v>
                </c:pt>
                <c:pt idx="6">
                  <c:v>118.28580429806166</c:v>
                </c:pt>
                <c:pt idx="7">
                  <c:v>136.16406980138328</c:v>
                </c:pt>
                <c:pt idx="8">
                  <c:v>154.03619502566499</c:v>
                </c:pt>
                <c:pt idx="9">
                  <c:v>171.90409511633376</c:v>
                </c:pt>
                <c:pt idx="10">
                  <c:v>189.76896354308951</c:v>
                </c:pt>
                <c:pt idx="11">
                  <c:v>207.63158285131738</c:v>
                </c:pt>
                <c:pt idx="12">
                  <c:v>225.49248754036256</c:v>
                </c:pt>
                <c:pt idx="13">
                  <c:v>243.35205514564652</c:v>
                </c:pt>
                <c:pt idx="14">
                  <c:v>261.2105599258021</c:v>
                </c:pt>
                <c:pt idx="15">
                  <c:v>272.56836488016444</c:v>
                </c:pt>
                <c:pt idx="16">
                  <c:v>264.95305696108721</c:v>
                </c:pt>
                <c:pt idx="17">
                  <c:v>258.08903135237881</c:v>
                </c:pt>
                <c:pt idx="18">
                  <c:v>251.87352002387951</c:v>
                </c:pt>
                <c:pt idx="19">
                  <c:v>246.22257504276237</c:v>
                </c:pt>
                <c:pt idx="20">
                  <c:v>241.0668370022606</c:v>
                </c:pt>
                <c:pt idx="21">
                  <c:v>236.34841206665843</c:v>
                </c:pt>
                <c:pt idx="22">
                  <c:v>232.01852992302804</c:v>
                </c:pt>
                <c:pt idx="23">
                  <c:v>228.03576185828985</c:v>
                </c:pt>
                <c:pt idx="24">
                  <c:v>224.36464721062629</c:v>
                </c:pt>
                <c:pt idx="25">
                  <c:v>220.97462198960281</c:v>
                </c:pt>
                <c:pt idx="26">
                  <c:v>217.83917410670594</c:v>
                </c:pt>
                <c:pt idx="27">
                  <c:v>214.93517065257532</c:v>
                </c:pt>
                <c:pt idx="28">
                  <c:v>212.24231727586422</c:v>
                </c:pt>
                <c:pt idx="29">
                  <c:v>209.74272005110493</c:v>
                </c:pt>
                <c:pt idx="30">
                  <c:v>207.42052762707175</c:v>
                </c:pt>
                <c:pt idx="31">
                  <c:v>205.26163682065157</c:v>
                </c:pt>
                <c:pt idx="32">
                  <c:v>203.25344876718265</c:v>
                </c:pt>
                <c:pt idx="33">
                  <c:v>201.38466566767926</c:v>
                </c:pt>
                <c:pt idx="34">
                  <c:v>199.64512037041018</c:v>
                </c:pt>
                <c:pt idx="35">
                  <c:v>198.0256326877703</c:v>
                </c:pt>
                <c:pt idx="36">
                  <c:v>196.51788762010045</c:v>
                </c:pt>
                <c:pt idx="37">
                  <c:v>195.11433163692095</c:v>
                </c:pt>
                <c:pt idx="38">
                  <c:v>193.80808392592769</c:v>
                </c:pt>
                <c:pt idx="39">
                  <c:v>192.59286011438331</c:v>
                </c:pt>
                <c:pt idx="40">
                  <c:v>191.46290643554642</c:v>
                </c:pt>
                <c:pt idx="41">
                  <c:v>190.41294268377544</c:v>
                </c:pt>
                <c:pt idx="42">
                  <c:v>189.43811259786253</c:v>
                </c:pt>
                <c:pt idx="43">
                  <c:v>188.53394054957448</c:v>
                </c:pt>
                <c:pt idx="44">
                  <c:v>187.6962936059393</c:v>
                </c:pt>
                <c:pt idx="45">
                  <c:v>186.92134818918672</c:v>
                </c:pt>
                <c:pt idx="46">
                  <c:v>186.2055606849103</c:v>
                </c:pt>
                <c:pt idx="47">
                  <c:v>185.54564145276399</c:v>
                </c:pt>
                <c:pt idx="48">
                  <c:v>184.93853177937265</c:v>
                </c:pt>
                <c:pt idx="49">
                  <c:v>184.38138338368765</c:v>
                </c:pt>
                <c:pt idx="50">
                  <c:v>183.8715401435669</c:v>
                </c:pt>
                <c:pt idx="51">
                  <c:v>183.40652176114179</c:v>
                </c:pt>
                <c:pt idx="52">
                  <c:v>182.98400912533333</c:v>
                </c:pt>
                <c:pt idx="53">
                  <c:v>182.60183116412912</c:v>
                </c:pt>
                <c:pt idx="54">
                  <c:v>182.25795300808142</c:v>
                </c:pt>
                <c:pt idx="55">
                  <c:v>181.95046531087161</c:v>
                </c:pt>
                <c:pt idx="56">
                  <c:v>181.67757459346169</c:v>
                </c:pt>
                <c:pt idx="57">
                  <c:v>181.43759449593855</c:v>
                </c:pt>
                <c:pt idx="58">
                  <c:v>181.22893783616161</c:v>
                </c:pt>
                <c:pt idx="59">
                  <c:v>181.05010938715674</c:v>
                </c:pt>
                <c:pt idx="60">
                  <c:v>180.89969929621651</c:v>
                </c:pt>
                <c:pt idx="61">
                  <c:v>180.77637707813614</c:v>
                </c:pt>
                <c:pt idx="62">
                  <c:v>180.67888612318762</c:v>
                </c:pt>
                <c:pt idx="63">
                  <c:v>180.60603866749901</c:v>
                </c:pt>
                <c:pt idx="64">
                  <c:v>180.55671117962916</c:v>
                </c:pt>
                <c:pt idx="65">
                  <c:v>180.52984012244877</c:v>
                </c:pt>
                <c:pt idx="66">
                  <c:v>180.52441805407071</c:v>
                </c:pt>
                <c:pt idx="67">
                  <c:v>180.53949003561678</c:v>
                </c:pt>
                <c:pt idx="68">
                  <c:v>180.57415031714359</c:v>
                </c:pt>
                <c:pt idx="69">
                  <c:v>180.62753927614915</c:v>
                </c:pt>
                <c:pt idx="70">
                  <c:v>180.69884058580513</c:v>
                </c:pt>
                <c:pt idx="71">
                  <c:v>180.78727859245345</c:v>
                </c:pt>
                <c:pt idx="72">
                  <c:v>180.89211588401898</c:v>
                </c:pt>
                <c:pt idx="73">
                  <c:v>181.01265103285485</c:v>
                </c:pt>
                <c:pt idx="74">
                  <c:v>181.1482164981893</c:v>
                </c:pt>
                <c:pt idx="75">
                  <c:v>181.29817667480484</c:v>
                </c:pt>
                <c:pt idx="76">
                  <c:v>181.46192607588318</c:v>
                </c:pt>
                <c:pt idx="77">
                  <c:v>181.63888763910381</c:v>
                </c:pt>
                <c:pt idx="78">
                  <c:v>181.8285111461168</c:v>
                </c:pt>
                <c:pt idx="79">
                  <c:v>182.03027174642949</c:v>
                </c:pt>
                <c:pt idx="80">
                  <c:v>182.24366857757039</c:v>
                </c:pt>
                <c:pt idx="81">
                  <c:v>182.46822347412993</c:v>
                </c:pt>
                <c:pt idx="82">
                  <c:v>182.70347975893895</c:v>
                </c:pt>
                <c:pt idx="83">
                  <c:v>182.94900111023924</c:v>
                </c:pt>
                <c:pt idx="84">
                  <c:v>183.2043704992347</c:v>
                </c:pt>
                <c:pt idx="85">
                  <c:v>183.46918919289269</c:v>
                </c:pt>
                <c:pt idx="86">
                  <c:v>183.74307581729937</c:v>
                </c:pt>
                <c:pt idx="87">
                  <c:v>184.02566547726497</c:v>
                </c:pt>
                <c:pt idx="88">
                  <c:v>184.31660892822919</c:v>
                </c:pt>
                <c:pt idx="89">
                  <c:v>184.61557179683959</c:v>
                </c:pt>
                <c:pt idx="90">
                  <c:v>184.92223384686537</c:v>
                </c:pt>
                <c:pt idx="91">
                  <c:v>185.23628828737611</c:v>
                </c:pt>
                <c:pt idx="92">
                  <c:v>185.55744112035339</c:v>
                </c:pt>
                <c:pt idx="93">
                  <c:v>185.88541052512406</c:v>
                </c:pt>
                <c:pt idx="94">
                  <c:v>186.2199262772034</c:v>
                </c:pt>
                <c:pt idx="95">
                  <c:v>186.56072919931773</c:v>
                </c:pt>
                <c:pt idx="96">
                  <c:v>186.90757064254439</c:v>
                </c:pt>
                <c:pt idx="97">
                  <c:v>187.26021199565773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46-40CC-B8A8-710436CB7D6D}"/>
            </c:ext>
          </c:extLst>
        </c:ser>
        <c:ser>
          <c:idx val="1"/>
          <c:order val="4"/>
          <c:tx>
            <c:strRef>
              <c:f>'Rotation Curves'!$E$7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bg2">
                  <a:lumMod val="2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Curves'!$E$9:$E$106</c:f>
              <c:numCache>
                <c:formatCode>0</c:formatCode>
                <c:ptCount val="98"/>
                <c:pt idx="0">
                  <c:v>7.1256357003079334</c:v>
                </c:pt>
                <c:pt idx="1">
                  <c:v>25.538825097047308</c:v>
                </c:pt>
                <c:pt idx="2">
                  <c:v>43.486337592555877</c:v>
                </c:pt>
                <c:pt idx="3">
                  <c:v>61.378046513081514</c:v>
                </c:pt>
                <c:pt idx="4">
                  <c:v>79.251755166572494</c:v>
                </c:pt>
                <c:pt idx="5">
                  <c:v>97.117402492420453</c:v>
                </c:pt>
                <c:pt idx="6">
                  <c:v>114.97874631182643</c:v>
                </c:pt>
                <c:pt idx="7">
                  <c:v>132.83752258558562</c:v>
                </c:pt>
                <c:pt idx="8">
                  <c:v>150.69464415361517</c:v>
                </c:pt>
                <c:pt idx="9">
                  <c:v>168.55063694084791</c:v>
                </c:pt>
                <c:pt idx="10">
                  <c:v>186.40582532855146</c:v>
                </c:pt>
                <c:pt idx="11">
                  <c:v>204.26042026379821</c:v>
                </c:pt>
                <c:pt idx="12">
                  <c:v>222.11456485998517</c:v>
                </c:pt>
                <c:pt idx="13">
                  <c:v>239.96835963561901</c:v>
                </c:pt>
                <c:pt idx="14">
                  <c:v>257.82187726442277</c:v>
                </c:pt>
                <c:pt idx="15">
                  <c:v>269.09338566684698</c:v>
                </c:pt>
                <c:pt idx="16">
                  <c:v>261.14063637439716</c:v>
                </c:pt>
                <c:pt idx="17">
                  <c:v>253.93075940934997</c:v>
                </c:pt>
                <c:pt idx="18">
                  <c:v>247.36152784097135</c:v>
                </c:pt>
                <c:pt idx="19">
                  <c:v>241.34950740386594</c:v>
                </c:pt>
                <c:pt idx="20">
                  <c:v>235.82582781042979</c:v>
                </c:pt>
                <c:pt idx="21">
                  <c:v>230.73306209434091</c:v>
                </c:pt>
                <c:pt idx="22">
                  <c:v>226.02288641074173</c:v>
                </c:pt>
                <c:pt idx="23">
                  <c:v>221.65429961291227</c:v>
                </c:pt>
                <c:pt idx="24">
                  <c:v>217.5922509312976</c:v>
                </c:pt>
                <c:pt idx="25">
                  <c:v>213.80656960825092</c:v>
                </c:pt>
                <c:pt idx="26">
                  <c:v>210.27112097597171</c:v>
                </c:pt>
                <c:pt idx="27">
                  <c:v>206.9631344497171</c:v>
                </c:pt>
                <c:pt idx="28">
                  <c:v>203.86266351941106</c:v>
                </c:pt>
                <c:pt idx="29">
                  <c:v>200.95214814934468</c:v>
                </c:pt>
                <c:pt idx="30">
                  <c:v>198.21605739518893</c:v>
                </c:pt>
                <c:pt idx="31">
                  <c:v>195.64059541744669</c:v>
                </c:pt>
                <c:pt idx="32">
                  <c:v>193.21345801354971</c:v>
                </c:pt>
                <c:pt idx="33">
                  <c:v>190.92362971796589</c:v>
                </c:pt>
                <c:pt idx="34">
                  <c:v>188.76121371488256</c:v>
                </c:pt>
                <c:pt idx="35">
                  <c:v>186.71728847000676</c:v>
                </c:pt>
                <c:pt idx="36">
                  <c:v>184.78378625752433</c:v>
                </c:pt>
                <c:pt idx="37">
                  <c:v>182.95338973608108</c:v>
                </c:pt>
                <c:pt idx="38">
                  <c:v>181.21944348672807</c:v>
                </c:pt>
                <c:pt idx="39">
                  <c:v>179.57587801939999</c:v>
                </c:pt>
                <c:pt idx="40">
                  <c:v>178.01714422197318</c:v>
                </c:pt>
                <c:pt idx="41">
                  <c:v>176.53815659651241</c:v>
                </c:pt>
                <c:pt idx="42">
                  <c:v>175.13424392288456</c:v>
                </c:pt>
                <c:pt idx="43">
                  <c:v>173.80110622706198</c:v>
                </c:pt>
                <c:pt idx="44">
                  <c:v>172.53477712277888</c:v>
                </c:pt>
                <c:pt idx="45">
                  <c:v>171.3315907504018</c:v>
                </c:pt>
                <c:pt idx="46">
                  <c:v>170.18815266340314</c:v>
                </c:pt>
                <c:pt idx="47">
                  <c:v>169.10131411647174</c:v>
                </c:pt>
                <c:pt idx="48">
                  <c:v>168.06814929459426</c:v>
                </c:pt>
                <c:pt idx="49">
                  <c:v>167.08593509294076</c:v>
                </c:pt>
                <c:pt idx="50">
                  <c:v>166.15213311591077</c:v>
                </c:pt>
                <c:pt idx="51">
                  <c:v>165.26437361246425</c:v>
                </c:pt>
                <c:pt idx="52">
                  <c:v>164.42044110566081</c:v>
                </c:pt>
                <c:pt idx="53">
                  <c:v>163.61826150858934</c:v>
                </c:pt>
                <c:pt idx="54">
                  <c:v>162.85589054773553</c:v>
                </c:pt>
                <c:pt idx="55">
                  <c:v>162.13150333924219</c:v>
                </c:pt>
                <c:pt idx="56">
                  <c:v>161.44338498421925</c:v>
                </c:pt>
                <c:pt idx="57">
                  <c:v>160.78992206687784</c:v>
                </c:pt>
                <c:pt idx="58">
                  <c:v>160.16959495429629</c:v>
                </c:pt>
                <c:pt idx="59">
                  <c:v>159.58097080949665</c:v>
                </c:pt>
                <c:pt idx="60">
                  <c:v>159.02269724055608</c:v>
                </c:pt>
                <c:pt idx="61">
                  <c:v>158.49349651798482</c:v>
                </c:pt>
                <c:pt idx="62">
                  <c:v>157.99216030080674</c:v>
                </c:pt>
                <c:pt idx="63">
                  <c:v>157.51754481887457</c:v>
                </c:pt>
                <c:pt idx="64">
                  <c:v>157.06856646510795</c:v>
                </c:pt>
                <c:pt idx="65">
                  <c:v>156.64419775668975</c:v>
                </c:pt>
                <c:pt idx="66">
                  <c:v>156.2434636289176</c:v>
                </c:pt>
                <c:pt idx="67">
                  <c:v>155.86543802947651</c:v>
                </c:pt>
                <c:pt idx="68">
                  <c:v>155.50924078445749</c:v>
                </c:pt>
                <c:pt idx="69">
                  <c:v>155.1740347105688</c:v>
                </c:pt>
                <c:pt idx="70">
                  <c:v>154.85902295072839</c:v>
                </c:pt>
                <c:pt idx="71">
                  <c:v>154.56344651263893</c:v>
                </c:pt>
                <c:pt idx="72">
                  <c:v>154.28658199207524</c:v>
                </c:pt>
                <c:pt idx="73">
                  <c:v>154.0277394644942</c:v>
                </c:pt>
                <c:pt idx="74">
                  <c:v>153.78626053024004</c:v>
                </c:pt>
                <c:pt idx="75">
                  <c:v>153.56151650009437</c:v>
                </c:pt>
                <c:pt idx="76">
                  <c:v>153.35290670922839</c:v>
                </c:pt>
                <c:pt idx="77">
                  <c:v>153.15985694878077</c:v>
                </c:pt>
                <c:pt idx="78">
                  <c:v>152.98181800532225</c:v>
                </c:pt>
                <c:pt idx="79">
                  <c:v>152.8182642993925</c:v>
                </c:pt>
                <c:pt idx="80">
                  <c:v>152.66869261512437</c:v>
                </c:pt>
                <c:pt idx="81">
                  <c:v>152.53262091370826</c:v>
                </c:pt>
                <c:pt idx="82">
                  <c:v>152.40958722411472</c:v>
                </c:pt>
                <c:pt idx="83">
                  <c:v>152.29914860508691</c:v>
                </c:pt>
                <c:pt idx="84">
                  <c:v>152.20088017295063</c:v>
                </c:pt>
                <c:pt idx="85">
                  <c:v>152.11437419026996</c:v>
                </c:pt>
                <c:pt idx="86">
                  <c:v>152.0392392108098</c:v>
                </c:pt>
                <c:pt idx="87">
                  <c:v>151.97509927665863</c:v>
                </c:pt>
                <c:pt idx="88">
                  <c:v>151.92159316371652</c:v>
                </c:pt>
                <c:pt idx="89">
                  <c:v>151.87837367207371</c:v>
                </c:pt>
                <c:pt idx="90">
                  <c:v>151.84510695809323</c:v>
                </c:pt>
                <c:pt idx="91">
                  <c:v>151.82147190527411</c:v>
                </c:pt>
                <c:pt idx="92">
                  <c:v>151.80715953120733</c:v>
                </c:pt>
                <c:pt idx="93">
                  <c:v>151.80187242815526</c:v>
                </c:pt>
                <c:pt idx="94">
                  <c:v>151.805324234979</c:v>
                </c:pt>
                <c:pt idx="95">
                  <c:v>151.81723913831786</c:v>
                </c:pt>
                <c:pt idx="96">
                  <c:v>151.83735140108888</c:v>
                </c:pt>
                <c:pt idx="97">
                  <c:v>151.86540491652042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4B-4412-914E-DCBE9993595C}"/>
            </c:ext>
          </c:extLst>
        </c:ser>
        <c:ser>
          <c:idx val="0"/>
          <c:order val="5"/>
          <c:tx>
            <c:strRef>
              <c:f>'Rotation Curves'!$D$7</c:f>
              <c:strCache>
                <c:ptCount val="1"/>
                <c:pt idx="0">
                  <c:v>Flat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Curves'!$D$9:$D$106</c:f>
              <c:numCache>
                <c:formatCode>0</c:formatCode>
                <c:ptCount val="98"/>
                <c:pt idx="0">
                  <c:v>4.4629483901903839</c:v>
                </c:pt>
                <c:pt idx="1">
                  <c:v>22.31474195095192</c:v>
                </c:pt>
                <c:pt idx="2">
                  <c:v>40.166535511713462</c:v>
                </c:pt>
                <c:pt idx="3">
                  <c:v>58.018329072475005</c:v>
                </c:pt>
                <c:pt idx="4">
                  <c:v>75.870122633236534</c:v>
                </c:pt>
                <c:pt idx="5">
                  <c:v>93.721916193998069</c:v>
                </c:pt>
                <c:pt idx="6">
                  <c:v>111.57370975475962</c:v>
                </c:pt>
                <c:pt idx="7">
                  <c:v>129.42550331552113</c:v>
                </c:pt>
                <c:pt idx="8">
                  <c:v>147.27729687628269</c:v>
                </c:pt>
                <c:pt idx="9">
                  <c:v>165.12909043704423</c:v>
                </c:pt>
                <c:pt idx="10">
                  <c:v>182.98088399780573</c:v>
                </c:pt>
                <c:pt idx="11">
                  <c:v>200.8326775585673</c:v>
                </c:pt>
                <c:pt idx="12">
                  <c:v>218.6844711193288</c:v>
                </c:pt>
                <c:pt idx="13">
                  <c:v>236.5362646800904</c:v>
                </c:pt>
                <c:pt idx="14">
                  <c:v>254.3880582408519</c:v>
                </c:pt>
                <c:pt idx="15">
                  <c:v>265.57294080129185</c:v>
                </c:pt>
                <c:pt idx="16">
                  <c:v>257.27172704948583</c:v>
                </c:pt>
                <c:pt idx="17">
                  <c:v>249.70324996685403</c:v>
                </c:pt>
                <c:pt idx="18">
                  <c:v>242.76569119712866</c:v>
                </c:pt>
                <c:pt idx="19">
                  <c:v>236.37599917819225</c:v>
                </c:pt>
                <c:pt idx="20">
                  <c:v>230.46566386920739</c:v>
                </c:pt>
                <c:pt idx="21">
                  <c:v>224.97759888582459</c:v>
                </c:pt>
                <c:pt idx="22">
                  <c:v>219.86380360405636</c:v>
                </c:pt>
                <c:pt idx="23">
                  <c:v>215.08358465371242</c:v>
                </c:pt>
                <c:pt idx="24">
                  <c:v>210.60218520411601</c:v>
                </c:pt>
                <c:pt idx="25">
                  <c:v>206.38971595466631</c:v>
                </c:pt>
                <c:pt idx="26">
                  <c:v>202.42031236388243</c:v>
                </c:pt>
                <c:pt idx="27">
                  <c:v>198.6714636253825</c:v>
                </c:pt>
                <c:pt idx="28">
                  <c:v>195.12347350287871</c:v>
                </c:pt>
                <c:pt idx="29">
                  <c:v>191.75902345714056</c:v>
                </c:pt>
                <c:pt idx="30">
                  <c:v>188.56281589298786</c:v>
                </c:pt>
                <c:pt idx="31">
                  <c:v>185.52128072081936</c:v>
                </c:pt>
                <c:pt idx="32">
                  <c:v>182.62233236752218</c:v>
                </c:pt>
                <c:pt idx="33">
                  <c:v>179.85516729658605</c:v>
                </c:pt>
                <c:pt idx="34">
                  <c:v>177.2100942906909</c:v>
                </c:pt>
                <c:pt idx="35">
                  <c:v>174.67839141059125</c:v>
                </c:pt>
                <c:pt idx="36">
                  <c:v>172.25218481246162</c:v>
                </c:pt>
                <c:pt idx="37">
                  <c:v>169.92434558273973</c:v>
                </c:pt>
                <c:pt idx="38">
                  <c:v>167.68840150779488</c:v>
                </c:pt>
                <c:pt idx="39">
                  <c:v>165.53846128872416</c:v>
                </c:pt>
                <c:pt idx="40">
                  <c:v>163.46914917851254</c:v>
                </c:pt>
                <c:pt idx="41">
                  <c:v>161.47554838889616</c:v>
                </c:pt>
                <c:pt idx="42">
                  <c:v>159.55315190945126</c:v>
                </c:pt>
                <c:pt idx="43">
                  <c:v>157.69781961825117</c:v>
                </c:pt>
                <c:pt idx="44">
                  <c:v>155.90574075449234</c:v>
                </c:pt>
                <c:pt idx="45">
                  <c:v>154.17340097845403</c:v>
                </c:pt>
                <c:pt idx="46">
                  <c:v>152.49755337047807</c:v>
                </c:pt>
                <c:pt idx="47">
                  <c:v>150.87519282412748</c:v>
                </c:pt>
                <c:pt idx="48">
                  <c:v>149.30353337382886</c:v>
                </c:pt>
                <c:pt idx="49">
                  <c:v>147.77998806767584</c:v>
                </c:pt>
                <c:pt idx="50">
                  <c:v>146.30215105447817</c:v>
                </c:pt>
                <c:pt idx="51">
                  <c:v>144.8677816028125</c:v>
                </c:pt>
                <c:pt idx="52">
                  <c:v>143.47478981054505</c:v>
                </c:pt>
                <c:pt idx="53">
                  <c:v>142.12122379747908</c:v>
                </c:pt>
                <c:pt idx="54">
                  <c:v>140.80525820258282</c:v>
                </c:pt>
                <c:pt idx="55">
                  <c:v>139.52518383160333</c:v>
                </c:pt>
                <c:pt idx="56">
                  <c:v>138.2793983215245</c:v>
                </c:pt>
                <c:pt idx="57">
                  <c:v>137.06639770590257</c:v>
                </c:pt>
                <c:pt idx="58">
                  <c:v>135.88476878010772</c:v>
                </c:pt>
                <c:pt idx="59">
                  <c:v>134.73318217833878</c:v>
                </c:pt>
                <c:pt idx="60">
                  <c:v>133.61038608529492</c:v>
                </c:pt>
                <c:pt idx="61">
                  <c:v>132.51520051487105</c:v>
                </c:pt>
                <c:pt idx="62">
                  <c:v>131.44651209642581</c:v>
                </c:pt>
                <c:pt idx="63">
                  <c:v>130.40326931624898</c:v>
                </c:pt>
                <c:pt idx="64">
                  <c:v>129.38447816799371</c:v>
                </c:pt>
                <c:pt idx="65">
                  <c:v>128.3891981711738</c:v>
                </c:pt>
                <c:pt idx="66">
                  <c:v>127.41653872147408</c:v>
                </c:pt>
                <c:pt idx="67">
                  <c:v>126.4656557406816</c:v>
                </c:pt>
                <c:pt idx="68">
                  <c:v>125.53574859759425</c:v>
                </c:pt>
                <c:pt idx="69">
                  <c:v>124.62605727437911</c:v>
                </c:pt>
                <c:pt idx="70">
                  <c:v>123.73585975558676</c:v>
                </c:pt>
                <c:pt idx="71">
                  <c:v>122.86446961943638</c:v>
                </c:pt>
                <c:pt idx="72">
                  <c:v>122.0112338131099</c:v>
                </c:pt>
                <c:pt idx="73">
                  <c:v>121.17553059566984</c:v>
                </c:pt>
                <c:pt idx="74">
                  <c:v>120.35676763387626</c:v>
                </c:pt>
                <c:pt idx="75">
                  <c:v>119.55438023765073</c:v>
                </c:pt>
                <c:pt idx="76">
                  <c:v>118.7678297232433</c:v>
                </c:pt>
                <c:pt idx="77">
                  <c:v>117.99660189332151</c:v>
                </c:pt>
                <c:pt idx="78">
                  <c:v>117.24020562423776</c:v>
                </c:pt>
                <c:pt idx="79">
                  <c:v>116.49817155165567</c:v>
                </c:pt>
                <c:pt idx="80">
                  <c:v>115.77005084654384</c:v>
                </c:pt>
                <c:pt idx="81">
                  <c:v>115.05541407428444</c:v>
                </c:pt>
                <c:pt idx="82">
                  <c:v>114.35385013030846</c:v>
                </c:pt>
                <c:pt idx="83">
                  <c:v>113.66496524626382</c:v>
                </c:pt>
                <c:pt idx="84">
                  <c:v>112.98838206125838</c:v>
                </c:pt>
                <c:pt idx="85">
                  <c:v>112.3237387532016</c:v>
                </c:pt>
                <c:pt idx="86">
                  <c:v>111.67068822570165</c:v>
                </c:pt>
                <c:pt idx="87">
                  <c:v>111.02889734636774</c:v>
                </c:pt>
                <c:pt idx="88">
                  <c:v>110.39804623272016</c:v>
                </c:pt>
                <c:pt idx="89">
                  <c:v>109.77782758223114</c:v>
                </c:pt>
                <c:pt idx="90">
                  <c:v>109.16794604330889</c:v>
                </c:pt>
                <c:pt idx="91">
                  <c:v>108.56811762430051</c:v>
                </c:pt>
                <c:pt idx="92">
                  <c:v>107.97806913782746</c:v>
                </c:pt>
                <c:pt idx="93">
                  <c:v>107.39753767798379</c:v>
                </c:pt>
                <c:pt idx="94">
                  <c:v>106.82627012812493</c:v>
                </c:pt>
                <c:pt idx="95">
                  <c:v>106.26402269715379</c:v>
                </c:pt>
                <c:pt idx="96">
                  <c:v>105.71056048237458</c:v>
                </c:pt>
                <c:pt idx="97">
                  <c:v>105.16565705713401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4B-4412-914E-DCBE99935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187824"/>
        <c:axId val="755188656"/>
      </c:scatterChart>
      <c:valAx>
        <c:axId val="755187824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n>
                      <a:noFill/>
                    </a:ln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Radius (kpc)</a:t>
                </a:r>
              </a:p>
            </c:rich>
          </c:tx>
          <c:layout>
            <c:manualLayout>
              <c:xMode val="edge"/>
              <c:yMode val="edge"/>
              <c:x val="0.46512385170603676"/>
              <c:y val="0.929606299212598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88656"/>
        <c:crosses val="autoZero"/>
        <c:crossBetween val="midCat"/>
        <c:majorUnit val="10"/>
      </c:valAx>
      <c:valAx>
        <c:axId val="755188656"/>
        <c:scaling>
          <c:orientation val="minMax"/>
          <c:max val="35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Velocity (km s</a:t>
                </a:r>
                <a:r>
                  <a:rPr lang="en-US" baseline="30000">
                    <a:solidFill>
                      <a:schemeClr val="tx1"/>
                    </a:solidFill>
                  </a:rPr>
                  <a:t>-1</a:t>
                </a:r>
                <a:r>
                  <a:rPr lang="en-US">
                    <a:solidFill>
                      <a:schemeClr val="tx1"/>
                    </a:solidFill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372272215973003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87824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5670412292213474"/>
          <c:y val="0.49575459317585302"/>
          <c:w val="0.23433399139516806"/>
          <c:h val="0.348389487983813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15910511186102"/>
          <c:y val="1.7300415573053368E-2"/>
          <c:w val="0.82171009873765777"/>
          <c:h val="0.828261154855643"/>
        </c:manualLayout>
      </c:layou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4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4ED2-4CBA-974C-69A9188E934B}"/>
              </c:ext>
            </c:extLst>
          </c:dPt>
          <c:xVal>
            <c:numRef>
              <c:f>'BTFR Data'!$P$3:$P$49</c:f>
              <c:numCache>
                <c:formatCode>0.00</c:formatCode>
                <c:ptCount val="47"/>
                <c:pt idx="0">
                  <c:v>1.2304489213782739</c:v>
                </c:pt>
                <c:pt idx="1">
                  <c:v>1.3010299956639813</c:v>
                </c:pt>
                <c:pt idx="2">
                  <c:v>1.3010299956639813</c:v>
                </c:pt>
                <c:pt idx="3">
                  <c:v>1.3979400086720377</c:v>
                </c:pt>
                <c:pt idx="4">
                  <c:v>1.4313637641589874</c:v>
                </c:pt>
                <c:pt idx="5">
                  <c:v>1.4623979978989561</c:v>
                </c:pt>
                <c:pt idx="6">
                  <c:v>1.4771212547196624</c:v>
                </c:pt>
                <c:pt idx="7">
                  <c:v>1.4913616938342726</c:v>
                </c:pt>
                <c:pt idx="8">
                  <c:v>1.5440680443502757</c:v>
                </c:pt>
                <c:pt idx="9">
                  <c:v>1.568201724066995</c:v>
                </c:pt>
                <c:pt idx="10">
                  <c:v>1.568201724066995</c:v>
                </c:pt>
                <c:pt idx="11">
                  <c:v>1.5797835966168101</c:v>
                </c:pt>
                <c:pt idx="12">
                  <c:v>1.5797835966168101</c:v>
                </c:pt>
                <c:pt idx="13">
                  <c:v>1.6020599913279623</c:v>
                </c:pt>
                <c:pt idx="14">
                  <c:v>1.6127838567197355</c:v>
                </c:pt>
                <c:pt idx="15">
                  <c:v>1.6434526764861874</c:v>
                </c:pt>
                <c:pt idx="16">
                  <c:v>1.6532125137753437</c:v>
                </c:pt>
                <c:pt idx="17">
                  <c:v>1.7242758696007889</c:v>
                </c:pt>
                <c:pt idx="18">
                  <c:v>1.7323937598229686</c:v>
                </c:pt>
                <c:pt idx="19">
                  <c:v>1.7481880270062005</c:v>
                </c:pt>
                <c:pt idx="20">
                  <c:v>1.7634279935629373</c:v>
                </c:pt>
                <c:pt idx="21">
                  <c:v>1.7708520116421442</c:v>
                </c:pt>
                <c:pt idx="22">
                  <c:v>1.7708520116421442</c:v>
                </c:pt>
                <c:pt idx="23">
                  <c:v>1.7781512503836436</c:v>
                </c:pt>
                <c:pt idx="24">
                  <c:v>1.8061799739838871</c:v>
                </c:pt>
                <c:pt idx="25">
                  <c:v>1.8195439355418688</c:v>
                </c:pt>
                <c:pt idx="26">
                  <c:v>1.8195439355418688</c:v>
                </c:pt>
                <c:pt idx="27">
                  <c:v>1.8325089127062364</c:v>
                </c:pt>
                <c:pt idx="28">
                  <c:v>1.8325089127062364</c:v>
                </c:pt>
                <c:pt idx="29">
                  <c:v>1.8573324964312685</c:v>
                </c:pt>
                <c:pt idx="30">
                  <c:v>1.8692317197309762</c:v>
                </c:pt>
                <c:pt idx="31">
                  <c:v>1.8864907251724818</c:v>
                </c:pt>
                <c:pt idx="32">
                  <c:v>1.8920946026904804</c:v>
                </c:pt>
                <c:pt idx="33">
                  <c:v>1.8976270912904414</c:v>
                </c:pt>
                <c:pt idx="34">
                  <c:v>1.919078092376074</c:v>
                </c:pt>
                <c:pt idx="35">
                  <c:v>1.919078092376074</c:v>
                </c:pt>
                <c:pt idx="36">
                  <c:v>1.9242792860618816</c:v>
                </c:pt>
                <c:pt idx="37">
                  <c:v>1.9242792860618816</c:v>
                </c:pt>
                <c:pt idx="38">
                  <c:v>1.954242509439325</c:v>
                </c:pt>
                <c:pt idx="39">
                  <c:v>1.9777236052888478</c:v>
                </c:pt>
                <c:pt idx="40">
                  <c:v>2.0334237554869499</c:v>
                </c:pt>
                <c:pt idx="41">
                  <c:v>2.0453229787866576</c:v>
                </c:pt>
                <c:pt idx="42">
                  <c:v>2.0718820073061255</c:v>
                </c:pt>
                <c:pt idx="43">
                  <c:v>2.0791812460476247</c:v>
                </c:pt>
                <c:pt idx="44">
                  <c:v>2.0934216851622351</c:v>
                </c:pt>
                <c:pt idx="45">
                  <c:v>2.1271047983648077</c:v>
                </c:pt>
                <c:pt idx="46">
                  <c:v>2.173186268412274</c:v>
                </c:pt>
              </c:numCache>
            </c:numRef>
          </c:xVal>
          <c:yVal>
            <c:numRef>
              <c:f>'BTFR Data'!$R$3:$R$49</c:f>
              <c:numCache>
                <c:formatCode>0.00</c:formatCode>
                <c:ptCount val="47"/>
                <c:pt idx="0">
                  <c:v>36.933454237021891</c:v>
                </c:pt>
                <c:pt idx="1">
                  <c:v>37.21577853416472</c:v>
                </c:pt>
                <c:pt idx="2">
                  <c:v>37.21577853416472</c:v>
                </c:pt>
                <c:pt idx="3">
                  <c:v>37.603418586196945</c:v>
                </c:pt>
                <c:pt idx="4">
                  <c:v>37.737113608144746</c:v>
                </c:pt>
                <c:pt idx="5">
                  <c:v>37.861250543104617</c:v>
                </c:pt>
                <c:pt idx="6">
                  <c:v>37.920143570387445</c:v>
                </c:pt>
                <c:pt idx="7">
                  <c:v>37.977105326845887</c:v>
                </c:pt>
                <c:pt idx="8">
                  <c:v>38.187930728909897</c:v>
                </c:pt>
                <c:pt idx="9">
                  <c:v>38.284465447776775</c:v>
                </c:pt>
                <c:pt idx="10">
                  <c:v>38.284465447776775</c:v>
                </c:pt>
                <c:pt idx="11">
                  <c:v>38.330792937976035</c:v>
                </c:pt>
                <c:pt idx="12">
                  <c:v>38.330792937976035</c:v>
                </c:pt>
                <c:pt idx="13">
                  <c:v>38.419898516820645</c:v>
                </c:pt>
                <c:pt idx="14">
                  <c:v>38.462793978387737</c:v>
                </c:pt>
                <c:pt idx="15">
                  <c:v>38.585469257453546</c:v>
                </c:pt>
                <c:pt idx="16">
                  <c:v>38.624508606610171</c:v>
                </c:pt>
                <c:pt idx="17">
                  <c:v>38.908762029911955</c:v>
                </c:pt>
                <c:pt idx="18">
                  <c:v>38.941233590800671</c:v>
                </c:pt>
                <c:pt idx="19">
                  <c:v>39.004410659533598</c:v>
                </c:pt>
                <c:pt idx="20">
                  <c:v>39.065370525760542</c:v>
                </c:pt>
                <c:pt idx="21">
                  <c:v>39.095066598077373</c:v>
                </c:pt>
                <c:pt idx="22">
                  <c:v>39.095066598077373</c:v>
                </c:pt>
                <c:pt idx="23">
                  <c:v>39.12426355304337</c:v>
                </c:pt>
                <c:pt idx="24">
                  <c:v>39.236378447444345</c:v>
                </c:pt>
                <c:pt idx="25">
                  <c:v>39.289834293676272</c:v>
                </c:pt>
                <c:pt idx="26">
                  <c:v>39.289834293676272</c:v>
                </c:pt>
                <c:pt idx="27">
                  <c:v>39.341694202333741</c:v>
                </c:pt>
                <c:pt idx="28">
                  <c:v>39.341694202333741</c:v>
                </c:pt>
                <c:pt idx="29">
                  <c:v>39.440988537233871</c:v>
                </c:pt>
                <c:pt idx="30">
                  <c:v>39.4885854304327</c:v>
                </c:pt>
                <c:pt idx="31">
                  <c:v>39.557621452198724</c:v>
                </c:pt>
                <c:pt idx="32">
                  <c:v>39.580036962270718</c:v>
                </c:pt>
                <c:pt idx="33">
                  <c:v>39.602166916670562</c:v>
                </c:pt>
                <c:pt idx="34">
                  <c:v>39.68797092101309</c:v>
                </c:pt>
                <c:pt idx="35">
                  <c:v>39.68797092101309</c:v>
                </c:pt>
                <c:pt idx="36">
                  <c:v>39.708775695756323</c:v>
                </c:pt>
                <c:pt idx="37">
                  <c:v>39.708775695756323</c:v>
                </c:pt>
                <c:pt idx="38">
                  <c:v>39.828628589266096</c:v>
                </c:pt>
                <c:pt idx="39">
                  <c:v>39.922552972664185</c:v>
                </c:pt>
                <c:pt idx="40">
                  <c:v>40.145353573456596</c:v>
                </c:pt>
                <c:pt idx="41">
                  <c:v>40.192950466655425</c:v>
                </c:pt>
                <c:pt idx="42">
                  <c:v>40.299186580733299</c:v>
                </c:pt>
                <c:pt idx="43">
                  <c:v>40.328383535699295</c:v>
                </c:pt>
                <c:pt idx="44">
                  <c:v>40.385345292157737</c:v>
                </c:pt>
                <c:pt idx="45">
                  <c:v>40.520077744968027</c:v>
                </c:pt>
                <c:pt idx="46">
                  <c:v>40.704403625157894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3A-408F-97D0-40CC7B44C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7998000"/>
        <c:axId val="-1738006160"/>
      </c:scatterChar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'BTFR Data'!$P$3:$P$49</c:f>
              <c:numCache>
                <c:formatCode>0.00</c:formatCode>
                <c:ptCount val="47"/>
                <c:pt idx="0">
                  <c:v>1.2304489213782739</c:v>
                </c:pt>
                <c:pt idx="1">
                  <c:v>1.3010299956639813</c:v>
                </c:pt>
                <c:pt idx="2">
                  <c:v>1.3010299956639813</c:v>
                </c:pt>
                <c:pt idx="3">
                  <c:v>1.3979400086720377</c:v>
                </c:pt>
                <c:pt idx="4">
                  <c:v>1.4313637641589874</c:v>
                </c:pt>
                <c:pt idx="5">
                  <c:v>1.4623979978989561</c:v>
                </c:pt>
                <c:pt idx="6">
                  <c:v>1.4771212547196624</c:v>
                </c:pt>
                <c:pt idx="7">
                  <c:v>1.4913616938342726</c:v>
                </c:pt>
                <c:pt idx="8">
                  <c:v>1.5440680443502757</c:v>
                </c:pt>
                <c:pt idx="9">
                  <c:v>1.568201724066995</c:v>
                </c:pt>
                <c:pt idx="10">
                  <c:v>1.568201724066995</c:v>
                </c:pt>
                <c:pt idx="11">
                  <c:v>1.5797835966168101</c:v>
                </c:pt>
                <c:pt idx="12">
                  <c:v>1.5797835966168101</c:v>
                </c:pt>
                <c:pt idx="13">
                  <c:v>1.6020599913279623</c:v>
                </c:pt>
                <c:pt idx="14">
                  <c:v>1.6127838567197355</c:v>
                </c:pt>
                <c:pt idx="15">
                  <c:v>1.6434526764861874</c:v>
                </c:pt>
                <c:pt idx="16">
                  <c:v>1.6532125137753437</c:v>
                </c:pt>
                <c:pt idx="17">
                  <c:v>1.7242758696007889</c:v>
                </c:pt>
                <c:pt idx="18">
                  <c:v>1.7323937598229686</c:v>
                </c:pt>
                <c:pt idx="19">
                  <c:v>1.7481880270062005</c:v>
                </c:pt>
                <c:pt idx="20">
                  <c:v>1.7634279935629373</c:v>
                </c:pt>
                <c:pt idx="21">
                  <c:v>1.7708520116421442</c:v>
                </c:pt>
                <c:pt idx="22">
                  <c:v>1.7708520116421442</c:v>
                </c:pt>
                <c:pt idx="23">
                  <c:v>1.7781512503836436</c:v>
                </c:pt>
                <c:pt idx="24">
                  <c:v>1.8061799739838871</c:v>
                </c:pt>
                <c:pt idx="25">
                  <c:v>1.8195439355418688</c:v>
                </c:pt>
                <c:pt idx="26">
                  <c:v>1.8195439355418688</c:v>
                </c:pt>
                <c:pt idx="27">
                  <c:v>1.8325089127062364</c:v>
                </c:pt>
                <c:pt idx="28">
                  <c:v>1.8325089127062364</c:v>
                </c:pt>
                <c:pt idx="29">
                  <c:v>1.8573324964312685</c:v>
                </c:pt>
                <c:pt idx="30">
                  <c:v>1.8692317197309762</c:v>
                </c:pt>
                <c:pt idx="31">
                  <c:v>1.8864907251724818</c:v>
                </c:pt>
                <c:pt idx="32">
                  <c:v>1.8920946026904804</c:v>
                </c:pt>
                <c:pt idx="33">
                  <c:v>1.8976270912904414</c:v>
                </c:pt>
                <c:pt idx="34">
                  <c:v>1.919078092376074</c:v>
                </c:pt>
                <c:pt idx="35">
                  <c:v>1.919078092376074</c:v>
                </c:pt>
                <c:pt idx="36">
                  <c:v>1.9242792860618816</c:v>
                </c:pt>
                <c:pt idx="37">
                  <c:v>1.9242792860618816</c:v>
                </c:pt>
                <c:pt idx="38">
                  <c:v>1.954242509439325</c:v>
                </c:pt>
                <c:pt idx="39">
                  <c:v>1.9777236052888478</c:v>
                </c:pt>
                <c:pt idx="40">
                  <c:v>2.0334237554869499</c:v>
                </c:pt>
                <c:pt idx="41">
                  <c:v>2.0453229787866576</c:v>
                </c:pt>
                <c:pt idx="42">
                  <c:v>2.0718820073061255</c:v>
                </c:pt>
                <c:pt idx="43">
                  <c:v>2.0791812460476247</c:v>
                </c:pt>
                <c:pt idx="44">
                  <c:v>2.0934216851622351</c:v>
                </c:pt>
                <c:pt idx="45">
                  <c:v>2.1271047983648077</c:v>
                </c:pt>
                <c:pt idx="46">
                  <c:v>2.173186268412274</c:v>
                </c:pt>
              </c:numCache>
            </c:numRef>
          </c:xVal>
          <c:yVal>
            <c:numRef>
              <c:f>'BTFR Data'!$Q$3:$Q$49</c:f>
              <c:numCache>
                <c:formatCode>0.00</c:formatCode>
                <c:ptCount val="47"/>
                <c:pt idx="0">
                  <c:v>37.008243353365344</c:v>
                </c:pt>
                <c:pt idx="1">
                  <c:v>37.792142455437066</c:v>
                </c:pt>
                <c:pt idx="2">
                  <c:v>37.838239159635499</c:v>
                </c:pt>
                <c:pt idx="3">
                  <c:v>38.015091479827632</c:v>
                </c:pt>
                <c:pt idx="4">
                  <c:v>37.755967034225655</c:v>
                </c:pt>
                <c:pt idx="5">
                  <c:v>37.724310817693883</c:v>
                </c:pt>
                <c:pt idx="6">
                  <c:v>38.035091479827635</c:v>
                </c:pt>
                <c:pt idx="7">
                  <c:v>38.176442072630309</c:v>
                </c:pt>
                <c:pt idx="8">
                  <c:v>38.437257849117486</c:v>
                </c:pt>
                <c:pt idx="9">
                  <c:v>38.728708395446382</c:v>
                </c:pt>
                <c:pt idx="10">
                  <c:v>38.409986433303608</c:v>
                </c:pt>
                <c:pt idx="11">
                  <c:v>38.191372978249923</c:v>
                </c:pt>
                <c:pt idx="12">
                  <c:v>38.401057633273851</c:v>
                </c:pt>
                <c:pt idx="13">
                  <c:v>38.287257849117481</c:v>
                </c:pt>
                <c:pt idx="14">
                  <c:v>38.015967034225653</c:v>
                </c:pt>
                <c:pt idx="15">
                  <c:v>38.774641867750908</c:v>
                </c:pt>
                <c:pt idx="16">
                  <c:v>38.282863839047302</c:v>
                </c:pt>
                <c:pt idx="17">
                  <c:v>38.605232250865896</c:v>
                </c:pt>
                <c:pt idx="18">
                  <c:v>39.12280239411573</c:v>
                </c:pt>
                <c:pt idx="19">
                  <c:v>38.252170762462278</c:v>
                </c:pt>
                <c:pt idx="20">
                  <c:v>38.96725784911748</c:v>
                </c:pt>
                <c:pt idx="21">
                  <c:v>38.960967968235749</c:v>
                </c:pt>
                <c:pt idx="22">
                  <c:v>38.941194102726989</c:v>
                </c:pt>
                <c:pt idx="23">
                  <c:v>39.4782391596355</c:v>
                </c:pt>
                <c:pt idx="24">
                  <c:v>39.542596013161351</c:v>
                </c:pt>
                <c:pt idx="25">
                  <c:v>39.106393835993103</c:v>
                </c:pt>
                <c:pt idx="26">
                  <c:v>39.366900167850297</c:v>
                </c:pt>
                <c:pt idx="27">
                  <c:v>39.368272025831288</c:v>
                </c:pt>
                <c:pt idx="28">
                  <c:v>39.68885965395657</c:v>
                </c:pt>
                <c:pt idx="29">
                  <c:v>39.850721953349186</c:v>
                </c:pt>
                <c:pt idx="30">
                  <c:v>39.722170762462277</c:v>
                </c:pt>
                <c:pt idx="31">
                  <c:v>39.640966936847128</c:v>
                </c:pt>
                <c:pt idx="32">
                  <c:v>39.355979411099845</c:v>
                </c:pt>
                <c:pt idx="33">
                  <c:v>39.402436158454826</c:v>
                </c:pt>
                <c:pt idx="34">
                  <c:v>39.411263102642053</c:v>
                </c:pt>
                <c:pt idx="35">
                  <c:v>39.79530430985448</c:v>
                </c:pt>
                <c:pt idx="36">
                  <c:v>39.775967034225658</c:v>
                </c:pt>
                <c:pt idx="37">
                  <c:v>39.143930392095442</c:v>
                </c:pt>
                <c:pt idx="38">
                  <c:v>39.748455754981094</c:v>
                </c:pt>
                <c:pt idx="39">
                  <c:v>39.567013820639801</c:v>
                </c:pt>
                <c:pt idx="40">
                  <c:v>40.247257849117481</c:v>
                </c:pt>
                <c:pt idx="41">
                  <c:v>40.133470803739378</c:v>
                </c:pt>
                <c:pt idx="42">
                  <c:v>40.32295260201672</c:v>
                </c:pt>
                <c:pt idx="43">
                  <c:v>40.267013820639797</c:v>
                </c:pt>
                <c:pt idx="44">
                  <c:v>40.135339469175413</c:v>
                </c:pt>
                <c:pt idx="45">
                  <c:v>40.297013588349387</c:v>
                </c:pt>
                <c:pt idx="46">
                  <c:v>40.812952132200245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3A-408F-97D0-40CC7B44C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7998000"/>
        <c:axId val="-1738006160"/>
      </c:scatterChart>
      <c:valAx>
        <c:axId val="-1737998000"/>
        <c:scaling>
          <c:orientation val="minMax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Velocity Log(km s</a:t>
                </a:r>
                <a:r>
                  <a:rPr lang="en-US" baseline="30000">
                    <a:solidFill>
                      <a:schemeClr val="tx1"/>
                    </a:solidFill>
                  </a:rPr>
                  <a:t>-1</a:t>
                </a:r>
                <a:r>
                  <a:rPr lang="en-US">
                    <a:solidFill>
                      <a:schemeClr val="tx1"/>
                    </a:solidFill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37278215223097111"/>
              <c:y val="0.945138888888888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738006160"/>
        <c:crosses val="autoZero"/>
        <c:crossBetween val="midCat"/>
        <c:majorUnit val="0.5"/>
      </c:valAx>
      <c:valAx>
        <c:axId val="-1738006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Mass Log(kg)</a:t>
                </a:r>
              </a:p>
            </c:rich>
          </c:tx>
          <c:layout>
            <c:manualLayout>
              <c:xMode val="edge"/>
              <c:yMode val="edge"/>
              <c:x val="4.811898512685914E-4"/>
              <c:y val="0.341350768653918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737998000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8</xdr:col>
      <xdr:colOff>164854</xdr:colOff>
      <xdr:row>26</xdr:row>
      <xdr:rowOff>173181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AB950A2-5527-D707-8F4B-C91644B68675}"/>
            </a:ext>
          </a:extLst>
        </xdr:cNvPr>
        <xdr:cNvGrpSpPr/>
      </xdr:nvGrpSpPr>
      <xdr:grpSpPr>
        <a:xfrm>
          <a:off x="1" y="1"/>
          <a:ext cx="5013944" cy="5126180"/>
          <a:chOff x="1" y="1"/>
          <a:chExt cx="5013944" cy="512618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FE218162-D194-4F29-8C6C-32AEF1D32F1B}"/>
              </a:ext>
            </a:extLst>
          </xdr:cNvPr>
          <xdr:cNvGraphicFramePr>
            <a:graphicFrameLocks/>
          </xdr:cNvGraphicFramePr>
        </xdr:nvGraphicFramePr>
        <xdr:xfrm>
          <a:off x="729" y="2684318"/>
          <a:ext cx="5013216" cy="24418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D49482B8-C9B4-490F-96F2-6DA21F12E4C2}"/>
              </a:ext>
            </a:extLst>
          </xdr:cNvPr>
          <xdr:cNvGraphicFramePr>
            <a:graphicFrameLocks/>
          </xdr:cNvGraphicFramePr>
        </xdr:nvGraphicFramePr>
        <xdr:xfrm>
          <a:off x="1" y="1"/>
          <a:ext cx="5013216" cy="267565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0</xdr:rowOff>
    </xdr:from>
    <xdr:to>
      <xdr:col>13</xdr:col>
      <xdr:colOff>190500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3D7720-3941-4168-9024-EAD938051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433387</xdr:colOff>
      <xdr:row>1</xdr:row>
      <xdr:rowOff>204787</xdr:rowOff>
    </xdr:from>
    <xdr:to>
      <xdr:col>16</xdr:col>
      <xdr:colOff>23812</xdr:colOff>
      <xdr:row>18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ECA746-F338-64BB-CBC0-9315EA91E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</xdr:colOff>
      <xdr:row>2</xdr:row>
      <xdr:rowOff>121920</xdr:rowOff>
    </xdr:from>
    <xdr:to>
      <xdr:col>24</xdr:col>
      <xdr:colOff>173355</xdr:colOff>
      <xdr:row>17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onaldAirey\Downloads\Old%20Quadratically%20Expanding%20Space.xlsx" TargetMode="External"/><Relationship Id="rId1" Type="http://schemas.openxmlformats.org/officeDocument/2006/relationships/externalLinkPath" Target="/Users/DonaldAirey/Downloads/Old%20Quadratically%20Expanding%20Spa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stants"/>
      <sheetName val="SNe Ia Data"/>
      <sheetName val="Binned SNe 1a Data"/>
      <sheetName val="SNe Ia Model"/>
      <sheetName val="Recombination"/>
      <sheetName val="Geometry"/>
      <sheetName val="Scale Factor"/>
      <sheetName val="BTFR Data"/>
      <sheetName val="Galaxy Cluster Data"/>
      <sheetName val="Galaxy Clusters"/>
      <sheetName val="Spiral Galaxies"/>
      <sheetName val="Milky Way"/>
      <sheetName val="NGC 0224"/>
      <sheetName val="NGC 0253"/>
      <sheetName val="NGC 0266"/>
      <sheetName val="NGC 0342"/>
      <sheetName val="NGC 0598"/>
      <sheetName val="NGC 0660"/>
      <sheetName val="NGC 0891"/>
      <sheetName val="NGC 1365"/>
      <sheetName val="NGC 1642"/>
      <sheetName val="NGC 1808"/>
      <sheetName val="NGC 2403"/>
      <sheetName val="NGC 2543"/>
      <sheetName val="NGC 2599"/>
      <sheetName val="NGC 2649"/>
      <sheetName val="NGC 2654"/>
      <sheetName val="NGC 2903"/>
      <sheetName val="NGC 2985"/>
      <sheetName val="NGC 3079"/>
      <sheetName val="NGC 3198"/>
      <sheetName val="NGC 3521"/>
      <sheetName val="NGC 3628"/>
      <sheetName val="NGC 3900"/>
      <sheetName val="NGC 3982"/>
      <sheetName val="NGC 4258"/>
      <sheetName val="NGC 4303"/>
      <sheetName val="NGC 4321"/>
      <sheetName val="NGC 4527"/>
      <sheetName val="NGC 4565"/>
      <sheetName val="NGC 4569"/>
      <sheetName val="NGC 4736"/>
      <sheetName val="NGC 4945"/>
      <sheetName val="NGC 5033"/>
      <sheetName val="NGC 5055"/>
      <sheetName val="NGC 5236"/>
      <sheetName val="NGC 5457"/>
      <sheetName val="NGC 5907"/>
      <sheetName val="NGC 6946"/>
      <sheetName val="NGC 7013"/>
      <sheetName val="UGC 03993"/>
      <sheetName val="De Vaucouleurs Deprojection"/>
    </sheetNames>
    <sheetDataSet>
      <sheetData sheetId="0">
        <row r="27">
          <cell r="B27">
            <v>266361708.74677199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6"/>
  <sheetViews>
    <sheetView zoomScaleNormal="100" workbookViewId="0"/>
  </sheetViews>
  <sheetFormatPr defaultRowHeight="15" x14ac:dyDescent="0.25"/>
  <cols>
    <col min="1" max="1" width="35.7109375" customWidth="1"/>
    <col min="2" max="2" width="14.7109375" style="1" customWidth="1"/>
    <col min="3" max="3" width="14.7109375" style="6" customWidth="1"/>
    <col min="4" max="4" width="8.85546875" style="1" hidden="1" customWidth="1"/>
    <col min="5" max="5" width="11.7109375" customWidth="1"/>
    <col min="6" max="6" width="11.140625" customWidth="1"/>
    <col min="7" max="7" width="9.140625" customWidth="1"/>
    <col min="8" max="8" width="8.85546875" style="2"/>
    <col min="9" max="9" width="10.28515625" customWidth="1"/>
    <col min="11" max="13" width="12" bestFit="1" customWidth="1"/>
  </cols>
  <sheetData>
    <row r="1" spans="1:2" x14ac:dyDescent="0.25">
      <c r="A1" t="s">
        <v>259</v>
      </c>
      <c r="B1" s="1">
        <v>1000</v>
      </c>
    </row>
    <row r="2" spans="1:2" x14ac:dyDescent="0.25">
      <c r="A2" t="s">
        <v>255</v>
      </c>
      <c r="B2" s="1">
        <v>3.08567758E+16</v>
      </c>
    </row>
    <row r="3" spans="1:2" x14ac:dyDescent="0.25">
      <c r="A3" t="s">
        <v>256</v>
      </c>
      <c r="B3" s="1">
        <f>1000*pc</f>
        <v>3.08567758E+19</v>
      </c>
    </row>
    <row r="4" spans="1:2" x14ac:dyDescent="0.25">
      <c r="A4" t="s">
        <v>257</v>
      </c>
      <c r="B4" s="1">
        <f>1000*kpc</f>
        <v>3.0856775799999998E+22</v>
      </c>
    </row>
    <row r="5" spans="1:2" x14ac:dyDescent="0.25">
      <c r="A5" t="s">
        <v>258</v>
      </c>
      <c r="B5" s="1">
        <f>1000*Mpc</f>
        <v>3.0856775799999996E+25</v>
      </c>
    </row>
    <row r="6" spans="1:2" x14ac:dyDescent="0.25">
      <c r="A6" t="s">
        <v>0</v>
      </c>
      <c r="B6" s="1">
        <v>31556900</v>
      </c>
    </row>
    <row r="7" spans="1:2" x14ac:dyDescent="0.25">
      <c r="A7" t="s">
        <v>249</v>
      </c>
      <c r="B7" s="1">
        <f>1000*SecondsPerYear</f>
        <v>31556900000</v>
      </c>
    </row>
    <row r="8" spans="1:2" x14ac:dyDescent="0.25">
      <c r="A8" t="s">
        <v>251</v>
      </c>
      <c r="B8" s="1">
        <f>1000*kyr</f>
        <v>31556900000000</v>
      </c>
    </row>
    <row r="9" spans="1:2" x14ac:dyDescent="0.25">
      <c r="A9" t="s">
        <v>250</v>
      </c>
      <c r="B9" s="1">
        <f>1000*Myr</f>
        <v>3.15569E+16</v>
      </c>
    </row>
    <row r="10" spans="1:2" x14ac:dyDescent="0.25">
      <c r="A10" t="s">
        <v>265</v>
      </c>
      <c r="B10" s="1">
        <v>299792458</v>
      </c>
    </row>
    <row r="11" spans="1:2" x14ac:dyDescent="0.25">
      <c r="A11" t="s">
        <v>279</v>
      </c>
      <c r="B11" s="1">
        <f>SecondsPerYear*VelocityOfLight</f>
        <v>9460520617860200</v>
      </c>
    </row>
    <row r="12" spans="1:2" x14ac:dyDescent="0.25">
      <c r="A12" t="s">
        <v>321</v>
      </c>
      <c r="B12" s="1">
        <f>LightYear*10^9</f>
        <v>9.4605206178602E+24</v>
      </c>
    </row>
    <row r="13" spans="1:2" x14ac:dyDescent="0.25">
      <c r="A13" t="s">
        <v>235</v>
      </c>
      <c r="B13" s="2">
        <v>2.7254999999999998</v>
      </c>
    </row>
    <row r="14" spans="1:2" ht="17.25" x14ac:dyDescent="0.25">
      <c r="A14" s="1" t="s">
        <v>260</v>
      </c>
      <c r="B14" s="10">
        <v>6.6740800000000003E-11</v>
      </c>
    </row>
    <row r="15" spans="1:2" ht="17.25" x14ac:dyDescent="0.25">
      <c r="A15" t="s">
        <v>243</v>
      </c>
      <c r="B15" s="1">
        <v>1.3806485199999999E-23</v>
      </c>
    </row>
    <row r="16" spans="1:2" ht="17.25" x14ac:dyDescent="0.25">
      <c r="A16" t="s">
        <v>263</v>
      </c>
      <c r="B16" s="1">
        <v>6.6260701499999998E-34</v>
      </c>
    </row>
    <row r="17" spans="1:6" ht="17.25" x14ac:dyDescent="0.25">
      <c r="A17" t="s">
        <v>264</v>
      </c>
      <c r="B17" s="1">
        <f>PlanckConstant/(2*PI())</f>
        <v>1.0545718176461565E-34</v>
      </c>
    </row>
    <row r="18" spans="1:6" x14ac:dyDescent="0.25">
      <c r="A18" t="s">
        <v>272</v>
      </c>
      <c r="B18" s="1">
        <f>2*PI()^5*BoltzmannConstant^4/(15*PlanckConstant^3*VelocityOfLight^2)</f>
        <v>5.6703665336804306E-8</v>
      </c>
    </row>
    <row r="19" spans="1:6" x14ac:dyDescent="0.25">
      <c r="A19" t="s">
        <v>273</v>
      </c>
      <c r="B19" s="1">
        <f>4*StefanBoltzmannConstant/VelocityOfLight</f>
        <v>7.5657227289959786E-16</v>
      </c>
      <c r="C19" s="1"/>
    </row>
    <row r="20" spans="1:6" x14ac:dyDescent="0.25">
      <c r="A20" t="s">
        <v>247</v>
      </c>
      <c r="B20" s="2">
        <v>67.400000000000006</v>
      </c>
    </row>
    <row r="21" spans="1:6" x14ac:dyDescent="0.25">
      <c r="A21" t="s">
        <v>242</v>
      </c>
      <c r="B21">
        <v>73.239999999999995</v>
      </c>
    </row>
    <row r="22" spans="1:6" ht="18" x14ac:dyDescent="0.35">
      <c r="A22" t="s">
        <v>254</v>
      </c>
      <c r="B22" s="2">
        <f>1/Age/km*Mpc</f>
        <v>72.081188694127462</v>
      </c>
      <c r="C22" s="2"/>
      <c r="F22" s="1"/>
    </row>
    <row r="23" spans="1:6" x14ac:dyDescent="0.25">
      <c r="A23" t="s">
        <v>248</v>
      </c>
      <c r="B23">
        <v>1.0410999999999999</v>
      </c>
    </row>
    <row r="24" spans="1:6" x14ac:dyDescent="0.25">
      <c r="A24" t="s">
        <v>275</v>
      </c>
      <c r="B24">
        <v>1090</v>
      </c>
    </row>
    <row r="25" spans="1:6" x14ac:dyDescent="0.25">
      <c r="A25" t="s">
        <v>277</v>
      </c>
      <c r="B25" s="1">
        <v>4.352012079E+17</v>
      </c>
      <c r="C25" s="11">
        <f>B25/Gyr</f>
        <v>13.791</v>
      </c>
    </row>
    <row r="26" spans="1:6" ht="17.25" x14ac:dyDescent="0.25">
      <c r="A26" t="s">
        <v>262</v>
      </c>
      <c r="B26" s="1">
        <v>3.6466161335543597E-11</v>
      </c>
      <c r="F26" s="1"/>
    </row>
    <row r="27" spans="1:6" x14ac:dyDescent="0.25">
      <c r="A27" t="s">
        <v>278</v>
      </c>
      <c r="B27" s="48">
        <v>4.2808361458825299E+17</v>
      </c>
      <c r="C27" s="11">
        <f>Age/Gyr</f>
        <v>13.5654520750851</v>
      </c>
      <c r="F27" s="1"/>
    </row>
    <row r="28" spans="1:6" x14ac:dyDescent="0.25">
      <c r="A28" t="s">
        <v>299</v>
      </c>
      <c r="B28" s="48">
        <v>315402582.70629799</v>
      </c>
      <c r="C28" s="11"/>
      <c r="F28" s="1"/>
    </row>
    <row r="29" spans="1:6" x14ac:dyDescent="0.25">
      <c r="A29" t="s">
        <v>905</v>
      </c>
      <c r="B29" s="48">
        <v>2.8221099999999999E-26</v>
      </c>
      <c r="C29" s="11"/>
      <c r="F29" s="1"/>
    </row>
    <row r="30" spans="1:6" x14ac:dyDescent="0.25">
      <c r="A30" t="s">
        <v>320</v>
      </c>
      <c r="B30" s="48">
        <f>InitialTangentVelocity*Age-UniverseAcceleration/2*Age^2</f>
        <v>1.3167736386275069E+26</v>
      </c>
      <c r="C30" s="2">
        <f>B30/Gpc</f>
        <v>4.2673727390128269</v>
      </c>
      <c r="E30" s="2" cm="1">
        <f t="array" ref="E30">UniverseSize/Gly</f>
        <v>13.918617080561233</v>
      </c>
      <c r="F30" s="1"/>
    </row>
    <row r="31" spans="1:6" x14ac:dyDescent="0.25">
      <c r="A31" t="s">
        <v>906</v>
      </c>
      <c r="B31" s="48">
        <f>UniverseSize^3*BaryonDensity</f>
        <v>6.4432845058221304E+52</v>
      </c>
      <c r="C31" s="2"/>
      <c r="E31" s="2"/>
      <c r="F31" s="1"/>
    </row>
    <row r="32" spans="1:6" x14ac:dyDescent="0.25">
      <c r="A32" t="s">
        <v>261</v>
      </c>
      <c r="B32" s="1">
        <v>1.9890999999999999E+30</v>
      </c>
      <c r="C32" s="1"/>
      <c r="F32" s="1"/>
    </row>
    <row r="33" spans="1:7" x14ac:dyDescent="0.25">
      <c r="A33" t="s">
        <v>8</v>
      </c>
      <c r="B33" s="1">
        <f>3.846E+26</f>
        <v>3.8459999999999999E+26</v>
      </c>
      <c r="C33" s="20"/>
    </row>
    <row r="34" spans="1:7" x14ac:dyDescent="0.25">
      <c r="A34" t="s">
        <v>13</v>
      </c>
      <c r="B34" s="1">
        <f>9.10938356E-31</f>
        <v>9.1093835599999998E-31</v>
      </c>
    </row>
    <row r="35" spans="1:7" x14ac:dyDescent="0.25">
      <c r="A35" t="s">
        <v>274</v>
      </c>
      <c r="B35" s="1">
        <v>1.6726219E-27</v>
      </c>
    </row>
    <row r="36" spans="1:7" x14ac:dyDescent="0.25">
      <c r="A36" t="s">
        <v>252</v>
      </c>
      <c r="B36" s="1">
        <f>1.6735575E-27</f>
        <v>1.6735574999999999E-27</v>
      </c>
    </row>
    <row r="37" spans="1:7" x14ac:dyDescent="0.25">
      <c r="A37" t="s">
        <v>253</v>
      </c>
      <c r="B37" s="1">
        <v>6.6464730999999995E-27</v>
      </c>
    </row>
    <row r="38" spans="1:7" x14ac:dyDescent="0.25">
      <c r="A38" t="s">
        <v>269</v>
      </c>
      <c r="B38" s="31">
        <v>0.75</v>
      </c>
    </row>
    <row r="39" spans="1:7" x14ac:dyDescent="0.25">
      <c r="A39" t="s">
        <v>270</v>
      </c>
      <c r="B39" s="31">
        <v>0.249</v>
      </c>
    </row>
    <row r="40" spans="1:7" x14ac:dyDescent="0.25">
      <c r="A40" t="s">
        <v>271</v>
      </c>
      <c r="B40" s="9">
        <v>1.2020599999999999</v>
      </c>
    </row>
    <row r="41" spans="1:7" x14ac:dyDescent="0.25">
      <c r="A41" t="s">
        <v>306</v>
      </c>
      <c r="B41" s="1">
        <f>InitialTangentVelocity/UniverseAcceleration</f>
        <v>8.6491851940246538E+18</v>
      </c>
      <c r="C41" s="6">
        <f>B41/Gyr</f>
        <v>274.08221954706113</v>
      </c>
      <c r="E41" s="6">
        <f>(B41-Age)/Gyr</f>
        <v>260.51676747197604</v>
      </c>
    </row>
    <row r="42" spans="1:7" x14ac:dyDescent="0.25">
      <c r="A42" t="s">
        <v>307</v>
      </c>
      <c r="B42" s="1">
        <v>1.53045E+19</v>
      </c>
      <c r="C42" s="6">
        <f>B42/Gyr</f>
        <v>484.98109763633312</v>
      </c>
      <c r="E42" s="6">
        <f>(B42-Age)/Gyr</f>
        <v>471.41564556124803</v>
      </c>
    </row>
    <row r="44" spans="1:7" x14ac:dyDescent="0.25">
      <c r="B44" s="1" t="s">
        <v>309</v>
      </c>
      <c r="C44" s="6" t="s">
        <v>311</v>
      </c>
    </row>
    <row r="45" spans="1:7" x14ac:dyDescent="0.25">
      <c r="A45" t="s">
        <v>310</v>
      </c>
      <c r="B45" s="1">
        <f>6371000</f>
        <v>6371000</v>
      </c>
      <c r="C45" s="1">
        <v>5.9720000000000003E+24</v>
      </c>
      <c r="E45" s="1">
        <f>C45*GravitationalConstant/B45^2</f>
        <v>9.819649737724955</v>
      </c>
    </row>
    <row r="46" spans="1:7" x14ac:dyDescent="0.25">
      <c r="A46" t="s">
        <v>308</v>
      </c>
      <c r="B46" s="1">
        <v>149597870700</v>
      </c>
      <c r="C46" s="1">
        <v>1.9890999999999999E+30</v>
      </c>
      <c r="E46" s="1">
        <f>C46*GravitationalConstant/B46^2</f>
        <v>5.9319461709069618E-3</v>
      </c>
      <c r="F46" s="1">
        <f>C46*GravitationalConstant/(B46+2*B45)^2</f>
        <v>5.9309357928589166E-3</v>
      </c>
      <c r="G46" s="1">
        <f>E46-F46</f>
        <v>1.010378048045199E-6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O1708"/>
  <sheetViews>
    <sheetView tabSelected="1" zoomScaleNormal="100" workbookViewId="0"/>
  </sheetViews>
  <sheetFormatPr defaultRowHeight="15" x14ac:dyDescent="0.25"/>
  <cols>
    <col min="1" max="1" width="15.7109375" style="47" customWidth="1"/>
    <col min="2" max="6" width="10.7109375" style="2" customWidth="1"/>
    <col min="7" max="7" width="10.7109375" style="1" customWidth="1"/>
    <col min="8" max="15" width="10.7109375" style="2" customWidth="1"/>
  </cols>
  <sheetData>
    <row r="1" spans="1:15" ht="17.25" x14ac:dyDescent="0.25">
      <c r="A1" s="17" t="s">
        <v>244</v>
      </c>
      <c r="B1" s="15">
        <f>K1708</f>
        <v>0.5288245700210441</v>
      </c>
      <c r="C1" s="15"/>
    </row>
    <row r="2" spans="1:15" ht="17.25" x14ac:dyDescent="0.25">
      <c r="A2" s="17" t="s">
        <v>281</v>
      </c>
      <c r="B2" s="15">
        <f>O1708</f>
        <v>1.2192808137569822</v>
      </c>
      <c r="C2" s="15"/>
    </row>
    <row r="5" spans="1:15" s="3" customFormat="1" ht="60" customHeight="1" x14ac:dyDescent="0.25">
      <c r="A5" s="46" t="s">
        <v>1</v>
      </c>
      <c r="B5" s="7" t="s">
        <v>2</v>
      </c>
      <c r="C5" s="7"/>
      <c r="D5" s="7" t="s">
        <v>14</v>
      </c>
      <c r="E5" s="7" t="s">
        <v>904</v>
      </c>
      <c r="F5" s="7" t="s">
        <v>234</v>
      </c>
      <c r="G5" s="4" t="s">
        <v>266</v>
      </c>
      <c r="H5" s="4" t="s">
        <v>902</v>
      </c>
      <c r="I5" s="7" t="s">
        <v>245</v>
      </c>
      <c r="J5" s="7" t="s">
        <v>300</v>
      </c>
      <c r="K5" s="7" t="s">
        <v>296</v>
      </c>
      <c r="L5" s="4" t="s">
        <v>903</v>
      </c>
      <c r="M5" s="7" t="s">
        <v>907</v>
      </c>
      <c r="N5" s="7" t="s">
        <v>301</v>
      </c>
      <c r="O5" s="7" t="s">
        <v>297</v>
      </c>
    </row>
    <row r="6" spans="1:15" ht="15" customHeight="1" x14ac:dyDescent="0.25">
      <c r="A6" s="47" t="s">
        <v>323</v>
      </c>
      <c r="B6" s="2">
        <v>1.2199999999999999E-3</v>
      </c>
      <c r="C6" s="2">
        <f>LOG('SNe Ia Data'!RedShift)</f>
        <v>-2.9136401693252516</v>
      </c>
      <c r="D6">
        <v>1.5164500000000001</v>
      </c>
      <c r="E6">
        <v>28.998699999999999</v>
      </c>
      <c r="F6" s="2">
        <f t="shared" ref="F6:F69" si="0">10^((ObservedDistanceModuli-25)/5)</f>
        <v>6.3057972095412511</v>
      </c>
      <c r="G6" s="1">
        <f t="shared" ref="G6:G69" si="1">-(RedShift*Age*(-2*InitialTangentVelocity+UniverseAcceleration*Age))/(2+RedShift)*(1+RedShift)</f>
        <v>1.6074431846666452E+23</v>
      </c>
      <c r="H6" s="2">
        <f t="shared" ref="H6:H69" si="2">G6/Mpc</f>
        <v>5.2093685843439461</v>
      </c>
      <c r="I6" s="2">
        <f t="shared" ref="I6:I69" si="3">(LOG10(T2LuminousDistance)*5+25)</f>
        <v>28.583925433241049</v>
      </c>
      <c r="J6" s="2">
        <f t="shared" ref="J6:J69" si="4">ObservedDistanceModuli-T2DistanceModuli</f>
        <v>0.41477456675895041</v>
      </c>
      <c r="K6" s="2">
        <f>(ObservedDistanceModuli-T2DistanceModuli)^2/TotalError^2</f>
        <v>7.4811445437150112E-2</v>
      </c>
      <c r="L6" s="2">
        <v>5.4315637633026546</v>
      </c>
      <c r="M6" s="2">
        <f t="shared" ref="M6:M69" si="5">(LOG10(ΛCDMLuminousDistance)*5+25)</f>
        <v>28.674624411297504</v>
      </c>
      <c r="N6" s="2">
        <f t="shared" ref="N6:N69" si="6">ObservedDistanceModuli-ΛCDMDistanceModuli</f>
        <v>0.32407558870249531</v>
      </c>
      <c r="O6" s="2">
        <f>(ObservedDistanceModuli-ΛCDMDistanceModuli)^2/TotalError^2</f>
        <v>4.5670571518924674E-2</v>
      </c>
    </row>
    <row r="7" spans="1:15" ht="15" customHeight="1" x14ac:dyDescent="0.25">
      <c r="A7" s="47" t="s">
        <v>323</v>
      </c>
      <c r="B7" s="2">
        <v>1.2199999999999999E-3</v>
      </c>
      <c r="C7" s="2">
        <f>LOG('SNe Ia Data'!RedShift)</f>
        <v>-2.9136401693252516</v>
      </c>
      <c r="D7">
        <v>1.5174700000000001</v>
      </c>
      <c r="E7">
        <v>29.055900000000001</v>
      </c>
      <c r="F7" s="2">
        <f t="shared" si="0"/>
        <v>6.4741088950903922</v>
      </c>
      <c r="G7" s="1">
        <f t="shared" si="1"/>
        <v>1.6074431846666452E+23</v>
      </c>
      <c r="H7" s="2">
        <f t="shared" si="2"/>
        <v>5.2093685843439461</v>
      </c>
      <c r="I7" s="2">
        <f t="shared" si="3"/>
        <v>28.583925433241049</v>
      </c>
      <c r="J7" s="2">
        <f t="shared" si="4"/>
        <v>0.47197456675895211</v>
      </c>
      <c r="K7" s="2">
        <f t="shared" ref="K7:K69" si="7">(ObservedDistanceModuli-T2DistanceModuli)^2/TotalError^2</f>
        <v>9.673796897690011E-2</v>
      </c>
      <c r="L7" s="2">
        <v>5.4315637633026546</v>
      </c>
      <c r="M7" s="2">
        <f t="shared" si="5"/>
        <v>28.674624411297504</v>
      </c>
      <c r="N7" s="2">
        <f t="shared" si="6"/>
        <v>0.381275588702497</v>
      </c>
      <c r="O7" s="2">
        <f t="shared" ref="O7:O69" si="8">(ObservedDistanceModuli-ΛCDMDistanceModuli)^2/TotalError^2</f>
        <v>6.3130288315123975E-2</v>
      </c>
    </row>
    <row r="8" spans="1:15" ht="15" customHeight="1" x14ac:dyDescent="0.25">
      <c r="A8" s="47" t="s">
        <v>324</v>
      </c>
      <c r="B8" s="2">
        <v>2.5600000000000002E-3</v>
      </c>
      <c r="C8" s="2">
        <f>LOG('SNe Ia Data'!RedShift)</f>
        <v>-2.5917600346881504</v>
      </c>
      <c r="D8">
        <v>0.78237199999999996</v>
      </c>
      <c r="E8">
        <v>30.723299999999998</v>
      </c>
      <c r="F8" s="2">
        <f t="shared" si="0"/>
        <v>13.952756014903208</v>
      </c>
      <c r="G8" s="1">
        <f t="shared" si="1"/>
        <v>3.3752498028568704E+23</v>
      </c>
      <c r="H8" s="2">
        <f t="shared" si="2"/>
        <v>10.938439663086481</v>
      </c>
      <c r="I8" s="2">
        <f t="shared" si="3"/>
        <v>30.194776877792702</v>
      </c>
      <c r="J8" s="2">
        <f t="shared" si="4"/>
        <v>0.52852312220729658</v>
      </c>
      <c r="K8" s="2">
        <f t="shared" si="7"/>
        <v>0.45635349951740095</v>
      </c>
      <c r="L8" s="2">
        <v>11.409015527246371</v>
      </c>
      <c r="M8" s="2">
        <f t="shared" si="5"/>
        <v>30.286240855951529</v>
      </c>
      <c r="N8" s="2">
        <f t="shared" si="6"/>
        <v>0.4370591440484688</v>
      </c>
      <c r="O8" s="2">
        <f t="shared" si="8"/>
        <v>0.31207129505084863</v>
      </c>
    </row>
    <row r="9" spans="1:15" ht="15" customHeight="1" x14ac:dyDescent="0.25">
      <c r="A9" s="47" t="s">
        <v>324</v>
      </c>
      <c r="B9" s="2">
        <v>2.5600000000000002E-3</v>
      </c>
      <c r="C9" s="2">
        <f>LOG('SNe Ia Data'!RedShift)</f>
        <v>-2.5917600346881504</v>
      </c>
      <c r="D9">
        <v>0.799068</v>
      </c>
      <c r="E9">
        <v>30.744900000000001</v>
      </c>
      <c r="F9" s="2">
        <f t="shared" si="0"/>
        <v>14.092238997686552</v>
      </c>
      <c r="G9" s="1">
        <f t="shared" si="1"/>
        <v>3.3752498028568704E+23</v>
      </c>
      <c r="H9" s="2">
        <f t="shared" si="2"/>
        <v>10.938439663086481</v>
      </c>
      <c r="I9" s="2">
        <f t="shared" si="3"/>
        <v>30.194776877792702</v>
      </c>
      <c r="J9" s="2">
        <f t="shared" si="4"/>
        <v>0.55012312220729953</v>
      </c>
      <c r="K9" s="2">
        <f t="shared" si="7"/>
        <v>0.47397160052296833</v>
      </c>
      <c r="L9" s="2">
        <v>11.409015527246371</v>
      </c>
      <c r="M9" s="2">
        <f t="shared" si="5"/>
        <v>30.286240855951529</v>
      </c>
      <c r="N9" s="2">
        <f t="shared" si="6"/>
        <v>0.45865914404847175</v>
      </c>
      <c r="O9" s="2">
        <f t="shared" si="8"/>
        <v>0.32946754098904107</v>
      </c>
    </row>
    <row r="10" spans="1:15" ht="15" customHeight="1" x14ac:dyDescent="0.25">
      <c r="A10" s="47" t="s">
        <v>877</v>
      </c>
      <c r="B10" s="2">
        <v>2.99E-3</v>
      </c>
      <c r="C10" s="2">
        <f>LOG('SNe Ia Data'!RedShift)</f>
        <v>-2.5243288116755704</v>
      </c>
      <c r="D10">
        <v>0.881212</v>
      </c>
      <c r="E10">
        <v>30.775700000000001</v>
      </c>
      <c r="F10" s="2">
        <f t="shared" si="0"/>
        <v>14.293546537523804</v>
      </c>
      <c r="G10" s="1">
        <f t="shared" si="1"/>
        <v>3.9430304369996251E+23</v>
      </c>
      <c r="H10" s="2">
        <f t="shared" si="2"/>
        <v>12.778491384053241</v>
      </c>
      <c r="I10" s="2">
        <f t="shared" si="3"/>
        <v>30.532397922376919</v>
      </c>
      <c r="J10" s="2">
        <f t="shared" si="4"/>
        <v>0.2433020776230812</v>
      </c>
      <c r="K10" s="2">
        <f t="shared" si="7"/>
        <v>7.6230861855371604E-2</v>
      </c>
      <c r="L10" s="2">
        <v>13.329731809370799</v>
      </c>
      <c r="M10" s="2">
        <f t="shared" si="5"/>
        <v>30.624107058066272</v>
      </c>
      <c r="N10" s="2">
        <f t="shared" si="6"/>
        <v>0.1515929419337283</v>
      </c>
      <c r="O10" s="2">
        <f t="shared" si="8"/>
        <v>2.9593556257904129E-2</v>
      </c>
    </row>
    <row r="11" spans="1:15" ht="15" customHeight="1" x14ac:dyDescent="0.25">
      <c r="A11" s="47" t="s">
        <v>359</v>
      </c>
      <c r="B11" s="2">
        <v>3.1700000000000001E-3</v>
      </c>
      <c r="C11" s="2">
        <f>LOG('SNe Ia Data'!RedShift)</f>
        <v>-2.4989407377822483</v>
      </c>
      <c r="D11">
        <v>0.61453500000000005</v>
      </c>
      <c r="E11">
        <v>30.794599999999999</v>
      </c>
      <c r="F11" s="2">
        <f t="shared" si="0"/>
        <v>14.418497285255379</v>
      </c>
      <c r="G11" s="1">
        <f t="shared" si="1"/>
        <v>4.180778027892191E+23</v>
      </c>
      <c r="H11" s="2">
        <f t="shared" si="2"/>
        <v>13.548978853105551</v>
      </c>
      <c r="I11" s="2">
        <f t="shared" si="3"/>
        <v>30.659532824696814</v>
      </c>
      <c r="J11" s="2">
        <f t="shared" si="4"/>
        <v>0.13506717530318468</v>
      </c>
      <c r="K11" s="2">
        <f t="shared" si="7"/>
        <v>4.8306590928601255E-2</v>
      </c>
      <c r="L11" s="2">
        <v>14.134124336796241</v>
      </c>
      <c r="M11" s="2">
        <f t="shared" si="5"/>
        <v>30.751344537252013</v>
      </c>
      <c r="N11" s="2">
        <f t="shared" si="6"/>
        <v>4.3255462747985973E-2</v>
      </c>
      <c r="O11" s="2">
        <f t="shared" si="8"/>
        <v>4.9543727669699757E-3</v>
      </c>
    </row>
    <row r="12" spans="1:15" ht="15" customHeight="1" x14ac:dyDescent="0.25">
      <c r="A12" s="47" t="s">
        <v>326</v>
      </c>
      <c r="B12" s="2">
        <v>3.31E-3</v>
      </c>
      <c r="C12" s="2">
        <f>LOG('SNe Ia Data'!RedShift)</f>
        <v>-2.4801720062242811</v>
      </c>
      <c r="D12">
        <v>0.59468299999999996</v>
      </c>
      <c r="E12">
        <v>30.4604</v>
      </c>
      <c r="F12" s="2">
        <f t="shared" si="0"/>
        <v>12.361751243458514</v>
      </c>
      <c r="G12" s="1">
        <f t="shared" si="1"/>
        <v>4.3657221773157567E+23</v>
      </c>
      <c r="H12" s="2">
        <f t="shared" si="2"/>
        <v>14.148342022551031</v>
      </c>
      <c r="I12" s="2">
        <f t="shared" si="3"/>
        <v>30.753527749603588</v>
      </c>
      <c r="J12" s="2">
        <f t="shared" si="4"/>
        <v>-0.29312774960358823</v>
      </c>
      <c r="K12" s="2">
        <f t="shared" si="7"/>
        <v>0.24296449875084583</v>
      </c>
      <c r="L12" s="2">
        <v>14.759914609838457</v>
      </c>
      <c r="M12" s="2">
        <f t="shared" si="5"/>
        <v>30.845419224906916</v>
      </c>
      <c r="N12" s="2">
        <f t="shared" si="6"/>
        <v>-0.38501922490691598</v>
      </c>
      <c r="O12" s="2">
        <f t="shared" si="8"/>
        <v>0.41917346580638687</v>
      </c>
    </row>
    <row r="13" spans="1:15" ht="15" customHeight="1" x14ac:dyDescent="0.25">
      <c r="A13" s="47" t="s">
        <v>326</v>
      </c>
      <c r="B13" s="2">
        <v>3.31E-3</v>
      </c>
      <c r="C13" s="2">
        <f>LOG('SNe Ia Data'!RedShift)</f>
        <v>-2.4801720062242811</v>
      </c>
      <c r="D13">
        <v>0.58025099999999996</v>
      </c>
      <c r="E13">
        <v>30.552800000000001</v>
      </c>
      <c r="F13" s="2">
        <f t="shared" si="0"/>
        <v>12.899117534836442</v>
      </c>
      <c r="G13" s="1">
        <f t="shared" si="1"/>
        <v>4.3657221773157567E+23</v>
      </c>
      <c r="H13" s="2">
        <f t="shared" si="2"/>
        <v>14.148342022551031</v>
      </c>
      <c r="I13" s="2">
        <f t="shared" si="3"/>
        <v>30.753527749603588</v>
      </c>
      <c r="J13" s="2">
        <f t="shared" si="4"/>
        <v>-0.20072774960358686</v>
      </c>
      <c r="K13" s="2">
        <f t="shared" si="7"/>
        <v>0.11966937867222217</v>
      </c>
      <c r="L13" s="2">
        <v>14.759914609838457</v>
      </c>
      <c r="M13" s="2">
        <f t="shared" si="5"/>
        <v>30.845419224906916</v>
      </c>
      <c r="N13" s="2">
        <f t="shared" si="6"/>
        <v>-0.29261922490691461</v>
      </c>
      <c r="O13" s="2">
        <f t="shared" si="8"/>
        <v>0.25431613578138679</v>
      </c>
    </row>
    <row r="14" spans="1:15" ht="15" customHeight="1" x14ac:dyDescent="0.25">
      <c r="A14" s="47" t="s">
        <v>325</v>
      </c>
      <c r="B14" s="2">
        <v>3.31E-3</v>
      </c>
      <c r="C14" s="2">
        <f>LOG('SNe Ia Data'!RedShift)</f>
        <v>-2.4801720062242811</v>
      </c>
      <c r="D14">
        <v>0.57844499999999999</v>
      </c>
      <c r="E14">
        <v>30.401299999999999</v>
      </c>
      <c r="F14" s="2">
        <f t="shared" si="0"/>
        <v>12.029844123140938</v>
      </c>
      <c r="G14" s="1">
        <f t="shared" si="1"/>
        <v>4.3657221773157567E+23</v>
      </c>
      <c r="H14" s="2">
        <f t="shared" si="2"/>
        <v>14.148342022551031</v>
      </c>
      <c r="I14" s="2">
        <f t="shared" si="3"/>
        <v>30.753527749603588</v>
      </c>
      <c r="J14" s="2">
        <f t="shared" si="4"/>
        <v>-0.35222774960358905</v>
      </c>
      <c r="K14" s="2">
        <f t="shared" si="7"/>
        <v>0.37078571430781881</v>
      </c>
      <c r="L14" s="2">
        <v>14.759914609838457</v>
      </c>
      <c r="M14" s="2">
        <f t="shared" si="5"/>
        <v>30.845419224906916</v>
      </c>
      <c r="N14" s="2">
        <f t="shared" si="6"/>
        <v>-0.4441192249069168</v>
      </c>
      <c r="O14" s="2">
        <f t="shared" si="8"/>
        <v>0.58948804718967296</v>
      </c>
    </row>
    <row r="15" spans="1:15" ht="15" customHeight="1" x14ac:dyDescent="0.25">
      <c r="A15" s="47" t="s">
        <v>325</v>
      </c>
      <c r="B15" s="2">
        <v>3.31E-3</v>
      </c>
      <c r="C15" s="2">
        <f>LOG('SNe Ia Data'!RedShift)</f>
        <v>-2.4801720062242811</v>
      </c>
      <c r="D15">
        <v>0.578546</v>
      </c>
      <c r="E15">
        <v>30.5107</v>
      </c>
      <c r="F15" s="2">
        <f t="shared" si="0"/>
        <v>12.651441160205804</v>
      </c>
      <c r="G15" s="1">
        <f t="shared" si="1"/>
        <v>4.3657221773157567E+23</v>
      </c>
      <c r="H15" s="2">
        <f t="shared" si="2"/>
        <v>14.148342022551031</v>
      </c>
      <c r="I15" s="2">
        <f t="shared" si="3"/>
        <v>30.753527749603588</v>
      </c>
      <c r="J15" s="2">
        <f t="shared" si="4"/>
        <v>-0.24282774960358822</v>
      </c>
      <c r="K15" s="2">
        <f t="shared" si="7"/>
        <v>0.17616549140213261</v>
      </c>
      <c r="L15" s="2">
        <v>14.759914609838457</v>
      </c>
      <c r="M15" s="2">
        <f t="shared" si="5"/>
        <v>30.845419224906916</v>
      </c>
      <c r="N15" s="2">
        <f t="shared" si="6"/>
        <v>-0.33471922490691597</v>
      </c>
      <c r="O15" s="2">
        <f t="shared" si="8"/>
        <v>0.33472297573986293</v>
      </c>
    </row>
    <row r="16" spans="1:15" ht="15" customHeight="1" x14ac:dyDescent="0.25">
      <c r="A16" s="47" t="s">
        <v>328</v>
      </c>
      <c r="B16" s="2">
        <v>3.3300000000000001E-3</v>
      </c>
      <c r="C16" s="2">
        <f>LOG('SNe Ia Data'!RedShift)</f>
        <v>-2.4775557664936803</v>
      </c>
      <c r="D16">
        <v>0.59100600000000003</v>
      </c>
      <c r="E16">
        <v>31.501100000000001</v>
      </c>
      <c r="F16" s="2">
        <f t="shared" si="0"/>
        <v>19.962733084939828</v>
      </c>
      <c r="G16" s="1">
        <f t="shared" si="1"/>
        <v>4.3921448666280387E+23</v>
      </c>
      <c r="H16" s="2">
        <f t="shared" si="2"/>
        <v>14.233972126887084</v>
      </c>
      <c r="I16" s="2">
        <f t="shared" si="3"/>
        <v>30.76663055525874</v>
      </c>
      <c r="J16" s="2">
        <f t="shared" si="4"/>
        <v>0.73446944474126141</v>
      </c>
      <c r="K16" s="2">
        <f t="shared" si="7"/>
        <v>1.5444138450701546</v>
      </c>
      <c r="L16" s="2">
        <v>14.849324050379778</v>
      </c>
      <c r="M16" s="2">
        <f t="shared" si="5"/>
        <v>30.858533423864962</v>
      </c>
      <c r="N16" s="2">
        <f t="shared" si="6"/>
        <v>0.64256657613503876</v>
      </c>
      <c r="O16" s="2">
        <f t="shared" si="8"/>
        <v>1.1820952794558799</v>
      </c>
    </row>
    <row r="17" spans="1:15" ht="15" customHeight="1" x14ac:dyDescent="0.25">
      <c r="A17" s="47" t="s">
        <v>330</v>
      </c>
      <c r="B17" s="2">
        <v>3.49E-3</v>
      </c>
      <c r="C17" s="2">
        <f>LOG('SNe Ia Data'!RedShift)</f>
        <v>-2.4571745730408199</v>
      </c>
      <c r="D17">
        <v>0.55271999999999999</v>
      </c>
      <c r="E17">
        <v>31.793299999999999</v>
      </c>
      <c r="F17" s="2">
        <f t="shared" si="0"/>
        <v>22.838101564644823</v>
      </c>
      <c r="G17" s="1">
        <f t="shared" si="1"/>
        <v>4.6035452469499178E+23</v>
      </c>
      <c r="H17" s="2">
        <f t="shared" si="2"/>
        <v>14.919074101546014</v>
      </c>
      <c r="I17" s="2">
        <f t="shared" si="3"/>
        <v>30.868709355272074</v>
      </c>
      <c r="J17" s="2">
        <f t="shared" si="4"/>
        <v>0.92459064472792463</v>
      </c>
      <c r="K17" s="2">
        <f t="shared" si="7"/>
        <v>2.7982636456753145</v>
      </c>
      <c r="L17" s="2">
        <v>15.56469703411107</v>
      </c>
      <c r="M17" s="2">
        <f t="shared" si="5"/>
        <v>30.960703357924562</v>
      </c>
      <c r="N17" s="2">
        <f t="shared" si="6"/>
        <v>0.83259664207543693</v>
      </c>
      <c r="O17" s="2">
        <f t="shared" si="8"/>
        <v>2.2691277692391463</v>
      </c>
    </row>
    <row r="18" spans="1:15" ht="15" customHeight="1" x14ac:dyDescent="0.25">
      <c r="A18" s="47" t="s">
        <v>336</v>
      </c>
      <c r="B18" s="2">
        <v>3.49E-3</v>
      </c>
      <c r="C18" s="2">
        <f>LOG('SNe Ia Data'!RedShift)</f>
        <v>-2.4571745730408199</v>
      </c>
      <c r="D18">
        <v>0.54549199999999998</v>
      </c>
      <c r="E18">
        <v>31.496700000000001</v>
      </c>
      <c r="F18" s="2">
        <f t="shared" si="0"/>
        <v>19.922324054045106</v>
      </c>
      <c r="G18" s="1">
        <f t="shared" si="1"/>
        <v>4.6035452469499178E+23</v>
      </c>
      <c r="H18" s="2">
        <f t="shared" si="2"/>
        <v>14.919074101546014</v>
      </c>
      <c r="I18" s="2">
        <f t="shared" si="3"/>
        <v>30.868709355272074</v>
      </c>
      <c r="J18" s="2">
        <f t="shared" si="4"/>
        <v>0.62799064472792665</v>
      </c>
      <c r="K18" s="2">
        <f t="shared" si="7"/>
        <v>1.3253469303768879</v>
      </c>
      <c r="L18" s="2">
        <v>15.56469703411107</v>
      </c>
      <c r="M18" s="2">
        <f t="shared" si="5"/>
        <v>30.960703357924562</v>
      </c>
      <c r="N18" s="2">
        <f t="shared" si="6"/>
        <v>0.53599664207543896</v>
      </c>
      <c r="O18" s="2">
        <f t="shared" si="8"/>
        <v>0.96548908045427639</v>
      </c>
    </row>
    <row r="19" spans="1:15" ht="15" customHeight="1" x14ac:dyDescent="0.25">
      <c r="A19" s="47" t="s">
        <v>327</v>
      </c>
      <c r="B19" s="2">
        <v>3.5899999999999999E-3</v>
      </c>
      <c r="C19" s="2">
        <f>LOG('SNe Ia Data'!RedShift)</f>
        <v>-2.4449055514216811</v>
      </c>
      <c r="D19">
        <v>0.55099299999999996</v>
      </c>
      <c r="E19">
        <v>31.696899999999999</v>
      </c>
      <c r="F19" s="2">
        <f t="shared" si="0"/>
        <v>21.84640597744982</v>
      </c>
      <c r="G19" s="1">
        <f t="shared" si="1"/>
        <v>4.7356875139172629E+23</v>
      </c>
      <c r="H19" s="2">
        <f t="shared" si="2"/>
        <v>15.347318023800993</v>
      </c>
      <c r="I19" s="2">
        <f t="shared" si="3"/>
        <v>30.930162462834534</v>
      </c>
      <c r="J19" s="2">
        <f t="shared" si="4"/>
        <v>0.766737537165465</v>
      </c>
      <c r="K19" s="2">
        <f t="shared" si="7"/>
        <v>1.9364277074417187</v>
      </c>
      <c r="L19" s="2">
        <v>16.011893123993243</v>
      </c>
      <c r="M19" s="2">
        <f t="shared" si="5"/>
        <v>31.022213413093738</v>
      </c>
      <c r="N19" s="2">
        <f t="shared" si="6"/>
        <v>0.67468658690626171</v>
      </c>
      <c r="O19" s="2">
        <f t="shared" si="8"/>
        <v>1.4993809529692665</v>
      </c>
    </row>
    <row r="20" spans="1:15" x14ac:dyDescent="0.25">
      <c r="A20" s="47" t="s">
        <v>329</v>
      </c>
      <c r="B20" s="2">
        <v>3.8400000000000001E-3</v>
      </c>
      <c r="C20" s="2">
        <f>LOG('SNe Ia Data'!RedShift)</f>
        <v>-2.4156687756324691</v>
      </c>
      <c r="D20">
        <v>0.56650500000000004</v>
      </c>
      <c r="E20">
        <v>30.9999</v>
      </c>
      <c r="F20" s="2">
        <f t="shared" si="0"/>
        <v>15.848202071128979</v>
      </c>
      <c r="G20" s="1">
        <f t="shared" si="1"/>
        <v>5.0661004767799547E+23</v>
      </c>
      <c r="H20" s="2">
        <f t="shared" si="2"/>
        <v>16.418113511327892</v>
      </c>
      <c r="I20" s="2">
        <f t="shared" si="3"/>
        <v>31.076616269797697</v>
      </c>
      <c r="J20" s="2">
        <f t="shared" si="4"/>
        <v>-7.6716269797696413E-2</v>
      </c>
      <c r="K20" s="2">
        <f t="shared" si="7"/>
        <v>1.8338654184116326E-2</v>
      </c>
      <c r="L20" s="2">
        <v>17.130179362608704</v>
      </c>
      <c r="M20" s="2">
        <f t="shared" si="5"/>
        <v>31.168809551483541</v>
      </c>
      <c r="N20" s="2">
        <f t="shared" si="6"/>
        <v>-0.16890955148354081</v>
      </c>
      <c r="O20" s="2">
        <f t="shared" si="8"/>
        <v>8.8899828424549548E-2</v>
      </c>
    </row>
    <row r="21" spans="1:15" x14ac:dyDescent="0.25">
      <c r="A21" s="47" t="s">
        <v>331</v>
      </c>
      <c r="B21" s="2">
        <v>4.0699999999999998E-3</v>
      </c>
      <c r="C21" s="2">
        <f>LOG('SNe Ia Data'!RedShift)</f>
        <v>-2.3904055907747801</v>
      </c>
      <c r="D21">
        <v>0.47640399999999999</v>
      </c>
      <c r="E21">
        <v>31.3933</v>
      </c>
      <c r="F21" s="2">
        <f t="shared" si="0"/>
        <v>18.995905482234793</v>
      </c>
      <c r="G21" s="1">
        <f t="shared" si="1"/>
        <v>5.3701526721725818E+23</v>
      </c>
      <c r="H21" s="2">
        <f t="shared" si="2"/>
        <v>17.403479569542654</v>
      </c>
      <c r="I21" s="2">
        <f t="shared" si="3"/>
        <v>31.203180438762086</v>
      </c>
      <c r="J21" s="2">
        <f t="shared" si="4"/>
        <v>0.19011956123791407</v>
      </c>
      <c r="K21" s="2">
        <f t="shared" si="7"/>
        <v>0.15925856865765189</v>
      </c>
      <c r="L21" s="2">
        <v>18.159376106806562</v>
      </c>
      <c r="M21" s="2">
        <f t="shared" si="5"/>
        <v>31.295504617944697</v>
      </c>
      <c r="N21" s="2">
        <f t="shared" si="6"/>
        <v>9.7795382055302582E-2</v>
      </c>
      <c r="O21" s="2">
        <f t="shared" si="8"/>
        <v>4.2139162200151931E-2</v>
      </c>
    </row>
    <row r="22" spans="1:15" x14ac:dyDescent="0.25">
      <c r="A22" s="47" t="s">
        <v>878</v>
      </c>
      <c r="B22" s="2">
        <v>4.0699999999999998E-3</v>
      </c>
      <c r="C22" s="2">
        <f>LOG('SNe Ia Data'!RedShift)</f>
        <v>-2.3904055907747801</v>
      </c>
      <c r="D22">
        <v>0.47927599999999998</v>
      </c>
      <c r="E22">
        <v>31.3779</v>
      </c>
      <c r="F22" s="2">
        <f t="shared" si="0"/>
        <v>18.861663821790938</v>
      </c>
      <c r="G22" s="1">
        <f t="shared" si="1"/>
        <v>5.3701526721725818E+23</v>
      </c>
      <c r="H22" s="2">
        <f t="shared" si="2"/>
        <v>17.403479569542654</v>
      </c>
      <c r="I22" s="2">
        <f t="shared" si="3"/>
        <v>31.203180438762086</v>
      </c>
      <c r="J22" s="2">
        <f t="shared" si="4"/>
        <v>0.17471956123791443</v>
      </c>
      <c r="K22" s="2">
        <f t="shared" si="7"/>
        <v>0.13289593493457758</v>
      </c>
      <c r="L22" s="2">
        <v>18.159376106806562</v>
      </c>
      <c r="M22" s="2">
        <f t="shared" si="5"/>
        <v>31.295504617944697</v>
      </c>
      <c r="N22" s="2">
        <f t="shared" si="6"/>
        <v>8.2395382055302946E-2</v>
      </c>
      <c r="O22" s="2">
        <f t="shared" si="8"/>
        <v>2.9555232468187909E-2</v>
      </c>
    </row>
    <row r="23" spans="1:15" x14ac:dyDescent="0.25">
      <c r="A23" s="47" t="s">
        <v>333</v>
      </c>
      <c r="B23" s="2">
        <v>4.3200000000000001E-3</v>
      </c>
      <c r="C23" s="2">
        <f>LOG('SNe Ia Data'!RedShift)</f>
        <v>-2.3645162531850881</v>
      </c>
      <c r="D23">
        <v>0.51425900000000002</v>
      </c>
      <c r="E23">
        <v>31.498999999999999</v>
      </c>
      <c r="F23" s="2">
        <f t="shared" si="0"/>
        <v>19.943436742573432</v>
      </c>
      <c r="G23" s="1">
        <f t="shared" si="1"/>
        <v>5.7007227141617632E+23</v>
      </c>
      <c r="H23" s="2">
        <f t="shared" si="2"/>
        <v>18.474784115849729</v>
      </c>
      <c r="I23" s="2">
        <f t="shared" si="3"/>
        <v>31.332896861087232</v>
      </c>
      <c r="J23" s="2">
        <f t="shared" si="4"/>
        <v>0.16610313891276718</v>
      </c>
      <c r="K23" s="2">
        <f t="shared" si="7"/>
        <v>0.10432583686231547</v>
      </c>
      <c r="L23" s="2">
        <v>19.278473984847977</v>
      </c>
      <c r="M23" s="2">
        <f t="shared" si="5"/>
        <v>31.425363268635618</v>
      </c>
      <c r="N23" s="2">
        <f t="shared" si="6"/>
        <v>7.3636731364381092E-2</v>
      </c>
      <c r="O23" s="2">
        <f t="shared" si="8"/>
        <v>2.0503367832788506E-2</v>
      </c>
    </row>
    <row r="24" spans="1:15" x14ac:dyDescent="0.25">
      <c r="A24" s="47" t="s">
        <v>333</v>
      </c>
      <c r="B24" s="2">
        <v>4.3200000000000001E-3</v>
      </c>
      <c r="C24" s="2">
        <f>LOG('SNe Ia Data'!RedShift)</f>
        <v>-2.3645162531850881</v>
      </c>
      <c r="D24">
        <v>0.53083800000000003</v>
      </c>
      <c r="E24">
        <v>31.5611</v>
      </c>
      <c r="F24" s="2">
        <f t="shared" si="0"/>
        <v>20.52201496646671</v>
      </c>
      <c r="G24" s="1">
        <f t="shared" si="1"/>
        <v>5.7007227141617632E+23</v>
      </c>
      <c r="H24" s="2">
        <f t="shared" si="2"/>
        <v>18.474784115849729</v>
      </c>
      <c r="I24" s="2">
        <f t="shared" si="3"/>
        <v>31.332896861087232</v>
      </c>
      <c r="J24" s="2">
        <f t="shared" si="4"/>
        <v>0.22820313891276811</v>
      </c>
      <c r="K24" s="2">
        <f t="shared" si="7"/>
        <v>0.18480734127691034</v>
      </c>
      <c r="L24" s="2">
        <v>19.278473984847977</v>
      </c>
      <c r="M24" s="2">
        <f t="shared" si="5"/>
        <v>31.425363268635618</v>
      </c>
      <c r="N24" s="2">
        <f t="shared" si="6"/>
        <v>0.13573673136438202</v>
      </c>
      <c r="O24" s="2">
        <f t="shared" si="8"/>
        <v>6.5383891501949287E-2</v>
      </c>
    </row>
    <row r="25" spans="1:15" x14ac:dyDescent="0.25">
      <c r="A25" s="47" t="s">
        <v>334</v>
      </c>
      <c r="B25" s="2">
        <v>4.6499999999999996E-3</v>
      </c>
      <c r="C25" s="2">
        <f>LOG('SNe Ia Data'!RedShift)</f>
        <v>-2.332547047110046</v>
      </c>
      <c r="D25">
        <v>0.44201699999999999</v>
      </c>
      <c r="E25">
        <v>31.930900000000001</v>
      </c>
      <c r="F25" s="2">
        <f t="shared" si="0"/>
        <v>24.332122822115011</v>
      </c>
      <c r="G25" s="1">
        <f t="shared" si="1"/>
        <v>6.1372003667663985E+23</v>
      </c>
      <c r="H25" s="2">
        <f t="shared" si="2"/>
        <v>19.889311853399793</v>
      </c>
      <c r="I25" s="2">
        <f t="shared" si="3"/>
        <v>31.493098786551986</v>
      </c>
      <c r="J25" s="2">
        <f t="shared" si="4"/>
        <v>0.43780121344801515</v>
      </c>
      <c r="K25" s="2">
        <f t="shared" si="7"/>
        <v>0.98101574245236278</v>
      </c>
      <c r="L25" s="2">
        <v>20.756330184274134</v>
      </c>
      <c r="M25" s="2">
        <f t="shared" si="5"/>
        <v>31.585752853395356</v>
      </c>
      <c r="N25" s="2">
        <f t="shared" si="6"/>
        <v>0.34514714660464563</v>
      </c>
      <c r="O25" s="2">
        <f t="shared" si="8"/>
        <v>0.60972026451641259</v>
      </c>
    </row>
    <row r="26" spans="1:15" x14ac:dyDescent="0.25">
      <c r="A26" s="47" t="s">
        <v>334</v>
      </c>
      <c r="B26" s="2">
        <v>4.6499999999999996E-3</v>
      </c>
      <c r="C26" s="2">
        <f>LOG('SNe Ia Data'!RedShift)</f>
        <v>-2.332547047110046</v>
      </c>
      <c r="D26">
        <v>0.42040300000000003</v>
      </c>
      <c r="E26">
        <v>32.033000000000001</v>
      </c>
      <c r="F26" s="2">
        <f t="shared" si="0"/>
        <v>25.503512602753421</v>
      </c>
      <c r="G26" s="1">
        <f t="shared" si="1"/>
        <v>6.1372003667663985E+23</v>
      </c>
      <c r="H26" s="2">
        <f t="shared" si="2"/>
        <v>19.889311853399793</v>
      </c>
      <c r="I26" s="2">
        <f t="shared" si="3"/>
        <v>31.493098786551986</v>
      </c>
      <c r="J26" s="2">
        <f t="shared" si="4"/>
        <v>0.53990121344801523</v>
      </c>
      <c r="K26" s="2">
        <f t="shared" si="7"/>
        <v>1.649289879892166</v>
      </c>
      <c r="L26" s="2">
        <v>20.756330184274134</v>
      </c>
      <c r="M26" s="2">
        <f t="shared" si="5"/>
        <v>31.585752853395356</v>
      </c>
      <c r="N26" s="2">
        <f t="shared" si="6"/>
        <v>0.44724714660464571</v>
      </c>
      <c r="O26" s="2">
        <f t="shared" si="8"/>
        <v>1.131783984238933</v>
      </c>
    </row>
    <row r="27" spans="1:15" x14ac:dyDescent="0.25">
      <c r="A27" s="47" t="s">
        <v>345</v>
      </c>
      <c r="B27" s="2">
        <v>4.8199999999999996E-3</v>
      </c>
      <c r="C27" s="2">
        <f>LOG('SNe Ia Data'!RedShift)</f>
        <v>-2.3169529617611504</v>
      </c>
      <c r="D27">
        <v>0.55860299999999996</v>
      </c>
      <c r="E27">
        <v>31.247599999999998</v>
      </c>
      <c r="F27" s="2">
        <f t="shared" si="0"/>
        <v>17.76315068736853</v>
      </c>
      <c r="G27" s="1">
        <f t="shared" si="1"/>
        <v>6.3621080696188506E+23</v>
      </c>
      <c r="H27" s="2">
        <f t="shared" si="2"/>
        <v>20.618188079192809</v>
      </c>
      <c r="I27" s="2">
        <f t="shared" si="3"/>
        <v>31.571252484712321</v>
      </c>
      <c r="J27" s="2">
        <f t="shared" si="4"/>
        <v>-0.32365248471232277</v>
      </c>
      <c r="K27" s="2">
        <f t="shared" si="7"/>
        <v>0.33570001715602221</v>
      </c>
      <c r="L27" s="2">
        <v>21.517937295026371</v>
      </c>
      <c r="M27" s="2">
        <f t="shared" si="5"/>
        <v>31.66400318805654</v>
      </c>
      <c r="N27" s="2">
        <f t="shared" si="6"/>
        <v>-0.41640318805654175</v>
      </c>
      <c r="O27" s="2">
        <f t="shared" si="8"/>
        <v>0.55567590340260642</v>
      </c>
    </row>
    <row r="28" spans="1:15" x14ac:dyDescent="0.25">
      <c r="A28" s="47" t="s">
        <v>342</v>
      </c>
      <c r="B28" s="2">
        <v>4.8300000000000001E-3</v>
      </c>
      <c r="C28" s="2">
        <f>LOG('SNe Ia Data'!RedShift)</f>
        <v>-2.3160528692484879</v>
      </c>
      <c r="D28">
        <v>0.446882</v>
      </c>
      <c r="E28">
        <v>31.133099999999999</v>
      </c>
      <c r="F28" s="2">
        <f t="shared" si="0"/>
        <v>16.850779667031698</v>
      </c>
      <c r="G28" s="1">
        <f t="shared" si="1"/>
        <v>6.3753391111555935E+23</v>
      </c>
      <c r="H28" s="2">
        <f t="shared" si="2"/>
        <v>20.661066964603584</v>
      </c>
      <c r="I28" s="2">
        <f t="shared" si="3"/>
        <v>31.575763726497588</v>
      </c>
      <c r="J28" s="2">
        <f t="shared" si="4"/>
        <v>-0.44266372649758878</v>
      </c>
      <c r="K28" s="2">
        <f t="shared" si="7"/>
        <v>0.98121041065717451</v>
      </c>
      <c r="L28" s="2">
        <v>21.562743795105369</v>
      </c>
      <c r="M28" s="2">
        <f t="shared" si="5"/>
        <v>31.668520113569745</v>
      </c>
      <c r="N28" s="2">
        <f t="shared" si="6"/>
        <v>-0.53542011356974584</v>
      </c>
      <c r="O28" s="2">
        <f t="shared" si="8"/>
        <v>1.4355014636353665</v>
      </c>
    </row>
    <row r="29" spans="1:15" x14ac:dyDescent="0.25">
      <c r="A29" s="47" t="s">
        <v>357</v>
      </c>
      <c r="B29" s="2">
        <v>4.8300000000000001E-3</v>
      </c>
      <c r="C29" s="2">
        <f>LOG('SNe Ia Data'!RedShift)</f>
        <v>-2.3160528692484879</v>
      </c>
      <c r="D29">
        <v>0.564724</v>
      </c>
      <c r="E29">
        <v>31.6525</v>
      </c>
      <c r="F29" s="2">
        <f t="shared" si="0"/>
        <v>21.404249267716303</v>
      </c>
      <c r="G29" s="1">
        <f t="shared" si="1"/>
        <v>6.3753391111555935E+23</v>
      </c>
      <c r="H29" s="2">
        <f t="shared" si="2"/>
        <v>20.661066964603584</v>
      </c>
      <c r="I29" s="2">
        <f t="shared" si="3"/>
        <v>31.575763726497588</v>
      </c>
      <c r="J29" s="2">
        <f t="shared" si="4"/>
        <v>7.6736273502412189E-2</v>
      </c>
      <c r="K29" s="2">
        <f t="shared" si="7"/>
        <v>1.8464133004353071E-2</v>
      </c>
      <c r="L29" s="2">
        <v>21.562743795105369</v>
      </c>
      <c r="M29" s="2">
        <f t="shared" si="5"/>
        <v>31.668520113569745</v>
      </c>
      <c r="N29" s="2">
        <f t="shared" si="6"/>
        <v>-1.6020113569744865E-2</v>
      </c>
      <c r="O29" s="2">
        <f t="shared" si="8"/>
        <v>8.0474574857632511E-4</v>
      </c>
    </row>
    <row r="30" spans="1:15" x14ac:dyDescent="0.25">
      <c r="A30" s="47" t="s">
        <v>342</v>
      </c>
      <c r="B30" s="2">
        <v>4.8300000000000001E-3</v>
      </c>
      <c r="C30" s="2">
        <f>LOG('SNe Ia Data'!RedShift)</f>
        <v>-2.3160528692484879</v>
      </c>
      <c r="D30">
        <v>0.41057700000000003</v>
      </c>
      <c r="E30">
        <v>31.223400000000002</v>
      </c>
      <c r="F30" s="2">
        <f t="shared" si="0"/>
        <v>17.566288050559038</v>
      </c>
      <c r="G30" s="1">
        <f t="shared" si="1"/>
        <v>6.3753391111555935E+23</v>
      </c>
      <c r="H30" s="2">
        <f t="shared" si="2"/>
        <v>20.661066964603584</v>
      </c>
      <c r="I30" s="2">
        <f t="shared" si="3"/>
        <v>31.575763726497588</v>
      </c>
      <c r="J30" s="2">
        <f t="shared" si="4"/>
        <v>-0.35236372649758607</v>
      </c>
      <c r="K30" s="2">
        <f t="shared" si="7"/>
        <v>0.73653460176121288</v>
      </c>
      <c r="L30" s="2">
        <v>21.562743795105369</v>
      </c>
      <c r="M30" s="2">
        <f t="shared" si="5"/>
        <v>31.668520113569745</v>
      </c>
      <c r="N30" s="2">
        <f t="shared" si="6"/>
        <v>-0.44512011356974313</v>
      </c>
      <c r="O30" s="2">
        <f t="shared" si="8"/>
        <v>1.1753445667444393</v>
      </c>
    </row>
    <row r="31" spans="1:15" x14ac:dyDescent="0.25">
      <c r="A31" s="47" t="s">
        <v>353</v>
      </c>
      <c r="B31" s="2">
        <v>4.8300000000000001E-3</v>
      </c>
      <c r="C31" s="2">
        <f>LOG('SNe Ia Data'!RedShift)</f>
        <v>-2.3160528692484879</v>
      </c>
      <c r="D31">
        <v>0.56258900000000001</v>
      </c>
      <c r="E31">
        <v>31.34</v>
      </c>
      <c r="F31" s="2">
        <f t="shared" si="0"/>
        <v>18.535316234148119</v>
      </c>
      <c r="G31" s="1">
        <f t="shared" si="1"/>
        <v>6.3753391111555935E+23</v>
      </c>
      <c r="H31" s="2">
        <f t="shared" si="2"/>
        <v>20.661066964603584</v>
      </c>
      <c r="I31" s="2">
        <f t="shared" si="3"/>
        <v>31.575763726497588</v>
      </c>
      <c r="J31" s="2">
        <f t="shared" si="4"/>
        <v>-0.23576372649758781</v>
      </c>
      <c r="K31" s="2">
        <f t="shared" si="7"/>
        <v>0.1756190008525145</v>
      </c>
      <c r="L31" s="2">
        <v>21.562743795105369</v>
      </c>
      <c r="M31" s="2">
        <f t="shared" si="5"/>
        <v>31.668520113569745</v>
      </c>
      <c r="N31" s="2">
        <f t="shared" si="6"/>
        <v>-0.32852011356974486</v>
      </c>
      <c r="O31" s="2">
        <f t="shared" si="8"/>
        <v>0.34098985310768998</v>
      </c>
    </row>
    <row r="32" spans="1:15" x14ac:dyDescent="0.25">
      <c r="A32" s="47" t="s">
        <v>357</v>
      </c>
      <c r="B32" s="2">
        <v>4.8300000000000001E-3</v>
      </c>
      <c r="C32" s="2">
        <f>LOG('SNe Ia Data'!RedShift)</f>
        <v>-2.3160528692484879</v>
      </c>
      <c r="D32">
        <v>0.57444200000000001</v>
      </c>
      <c r="E32">
        <v>31.763500000000001</v>
      </c>
      <c r="F32" s="2">
        <f t="shared" si="0"/>
        <v>22.526825765754268</v>
      </c>
      <c r="G32" s="1">
        <f t="shared" si="1"/>
        <v>6.3753391111555935E+23</v>
      </c>
      <c r="H32" s="2">
        <f t="shared" si="2"/>
        <v>20.661066964603584</v>
      </c>
      <c r="I32" s="2">
        <f t="shared" si="3"/>
        <v>31.575763726497588</v>
      </c>
      <c r="J32" s="2">
        <f t="shared" si="4"/>
        <v>0.18773627350241284</v>
      </c>
      <c r="K32" s="2">
        <f t="shared" si="7"/>
        <v>0.10680805705133829</v>
      </c>
      <c r="L32" s="2">
        <v>21.562743795105369</v>
      </c>
      <c r="M32" s="2">
        <f t="shared" si="5"/>
        <v>31.668520113569745</v>
      </c>
      <c r="N32" s="2">
        <f t="shared" si="6"/>
        <v>9.4979886430255789E-2</v>
      </c>
      <c r="O32" s="2">
        <f t="shared" si="8"/>
        <v>2.7338263221663939E-2</v>
      </c>
    </row>
    <row r="33" spans="1:15" x14ac:dyDescent="0.25">
      <c r="A33" s="47" t="s">
        <v>335</v>
      </c>
      <c r="B33" s="2">
        <v>4.8799999999999998E-3</v>
      </c>
      <c r="C33" s="2">
        <f>LOG('SNe Ia Data'!RedShift)</f>
        <v>-2.3115801779972895</v>
      </c>
      <c r="D33">
        <v>0.448264</v>
      </c>
      <c r="E33">
        <v>31.447299999999998</v>
      </c>
      <c r="F33" s="2">
        <f t="shared" si="0"/>
        <v>19.474216775171637</v>
      </c>
      <c r="G33" s="1">
        <f t="shared" si="1"/>
        <v>6.4414962797194489E+23</v>
      </c>
      <c r="H33" s="2">
        <f t="shared" si="2"/>
        <v>20.875467746437234</v>
      </c>
      <c r="I33" s="2">
        <f t="shared" si="3"/>
        <v>31.598181076447844</v>
      </c>
      <c r="J33" s="2">
        <f t="shared" si="4"/>
        <v>-0.15088107644784543</v>
      </c>
      <c r="K33" s="2">
        <f t="shared" si="7"/>
        <v>0.11329267295113148</v>
      </c>
      <c r="L33" s="2">
        <v>21.786786430967645</v>
      </c>
      <c r="M33" s="2">
        <f t="shared" si="5"/>
        <v>31.690965880872952</v>
      </c>
      <c r="N33" s="2">
        <f t="shared" si="6"/>
        <v>-0.24366588087295327</v>
      </c>
      <c r="O33" s="2">
        <f t="shared" si="8"/>
        <v>0.29547566522025687</v>
      </c>
    </row>
    <row r="34" spans="1:15" x14ac:dyDescent="0.25">
      <c r="A34" s="47" t="s">
        <v>335</v>
      </c>
      <c r="B34" s="2">
        <v>4.8799999999999998E-3</v>
      </c>
      <c r="C34" s="2">
        <f>LOG('SNe Ia Data'!RedShift)</f>
        <v>-2.3115801779972895</v>
      </c>
      <c r="D34">
        <v>0.407028</v>
      </c>
      <c r="E34">
        <v>31.539000000000001</v>
      </c>
      <c r="F34" s="2">
        <f t="shared" si="0"/>
        <v>20.314212914187372</v>
      </c>
      <c r="G34" s="1">
        <f t="shared" si="1"/>
        <v>6.4414962797194489E+23</v>
      </c>
      <c r="H34" s="2">
        <f t="shared" si="2"/>
        <v>20.875467746437234</v>
      </c>
      <c r="I34" s="2">
        <f t="shared" si="3"/>
        <v>31.598181076447844</v>
      </c>
      <c r="J34" s="2">
        <f t="shared" si="4"/>
        <v>-5.9181076447842429E-2</v>
      </c>
      <c r="K34" s="2">
        <f t="shared" si="7"/>
        <v>2.1140592195388011E-2</v>
      </c>
      <c r="L34" s="2">
        <v>21.786786430967645</v>
      </c>
      <c r="M34" s="2">
        <f t="shared" si="5"/>
        <v>31.690965880872952</v>
      </c>
      <c r="N34" s="2">
        <f t="shared" si="6"/>
        <v>-0.15196588087295027</v>
      </c>
      <c r="O34" s="2">
        <f t="shared" si="8"/>
        <v>0.13939384949857328</v>
      </c>
    </row>
    <row r="35" spans="1:15" x14ac:dyDescent="0.25">
      <c r="A35" s="47" t="s">
        <v>337</v>
      </c>
      <c r="B35" s="2">
        <v>5.3800000000000002E-3</v>
      </c>
      <c r="C35" s="2">
        <f>LOG('SNe Ia Data'!RedShift)</f>
        <v>-2.2692177243336107</v>
      </c>
      <c r="D35">
        <v>0.514401</v>
      </c>
      <c r="E35">
        <v>31.651199999999999</v>
      </c>
      <c r="F35" s="2">
        <f t="shared" si="0"/>
        <v>21.391438975305835</v>
      </c>
      <c r="G35" s="1">
        <f t="shared" si="1"/>
        <v>7.1032476625097245E+23</v>
      </c>
      <c r="H35" s="2">
        <f t="shared" si="2"/>
        <v>23.02005792358165</v>
      </c>
      <c r="I35" s="2">
        <f t="shared" si="3"/>
        <v>31.810532060382904</v>
      </c>
      <c r="J35" s="2">
        <f t="shared" si="4"/>
        <v>-0.15933206038290493</v>
      </c>
      <c r="K35" s="2">
        <f t="shared" si="7"/>
        <v>9.594066756875895E-2</v>
      </c>
      <c r="L35" s="2">
        <v>24.028141681006684</v>
      </c>
      <c r="M35" s="2">
        <f t="shared" si="5"/>
        <v>31.90360092041729</v>
      </c>
      <c r="N35" s="2">
        <f t="shared" si="6"/>
        <v>-0.25240092041729056</v>
      </c>
      <c r="O35" s="2">
        <f t="shared" si="8"/>
        <v>0.24075663253218332</v>
      </c>
    </row>
    <row r="36" spans="1:15" x14ac:dyDescent="0.25">
      <c r="A36" s="47" t="s">
        <v>338</v>
      </c>
      <c r="B36" s="2">
        <v>5.4799999999999996E-3</v>
      </c>
      <c r="C36" s="2">
        <f>LOG('SNe Ia Data'!RedShift)</f>
        <v>-2.2612194415156308</v>
      </c>
      <c r="D36">
        <v>0.50143099999999996</v>
      </c>
      <c r="E36">
        <v>31.728200000000001</v>
      </c>
      <c r="F36" s="2">
        <f t="shared" si="0"/>
        <v>22.163584507164583</v>
      </c>
      <c r="G36" s="1">
        <f t="shared" si="1"/>
        <v>7.2356371330117231E+23</v>
      </c>
      <c r="H36" s="2">
        <f t="shared" si="2"/>
        <v>23.449102977932398</v>
      </c>
      <c r="I36" s="2">
        <f t="shared" si="3"/>
        <v>31.85063116933113</v>
      </c>
      <c r="J36" s="2">
        <f t="shared" si="4"/>
        <v>-0.1224311693311293</v>
      </c>
      <c r="K36" s="2">
        <f t="shared" si="7"/>
        <v>5.9615835536607112E-2</v>
      </c>
      <c r="L36" s="2">
        <v>24.47661534933675</v>
      </c>
      <c r="M36" s="2">
        <f t="shared" si="5"/>
        <v>31.943756814766804</v>
      </c>
      <c r="N36" s="2">
        <f t="shared" si="6"/>
        <v>-0.21555681476680277</v>
      </c>
      <c r="O36" s="2">
        <f t="shared" si="8"/>
        <v>0.18479965464435227</v>
      </c>
    </row>
    <row r="37" spans="1:15" x14ac:dyDescent="0.25">
      <c r="A37" s="47" t="s">
        <v>339</v>
      </c>
      <c r="B37" s="2">
        <v>5.7000000000000002E-3</v>
      </c>
      <c r="C37" s="2">
        <f>LOG('SNe Ia Data'!RedShift)</f>
        <v>-2.2441251443275085</v>
      </c>
      <c r="D37">
        <v>0.46962799999999999</v>
      </c>
      <c r="E37">
        <v>31.9117</v>
      </c>
      <c r="F37" s="2">
        <f t="shared" si="0"/>
        <v>24.117928315814872</v>
      </c>
      <c r="G37" s="1">
        <f t="shared" si="1"/>
        <v>7.5269399368757021E+23</v>
      </c>
      <c r="H37" s="2">
        <f t="shared" si="2"/>
        <v>24.393151072108132</v>
      </c>
      <c r="I37" s="2">
        <f t="shared" si="3"/>
        <v>31.936339527365053</v>
      </c>
      <c r="J37" s="2">
        <f t="shared" si="4"/>
        <v>-2.4639527365053482E-2</v>
      </c>
      <c r="K37" s="2">
        <f t="shared" si="7"/>
        <v>2.7526866786927629E-3</v>
      </c>
      <c r="L37" s="2">
        <v>25.463495086122464</v>
      </c>
      <c r="M37" s="2">
        <f t="shared" si="5"/>
        <v>32.029590070515866</v>
      </c>
      <c r="N37" s="2">
        <f t="shared" si="6"/>
        <v>-0.11789007051586609</v>
      </c>
      <c r="O37" s="2">
        <f t="shared" si="8"/>
        <v>6.3015369943316898E-2</v>
      </c>
    </row>
    <row r="38" spans="1:15" x14ac:dyDescent="0.25">
      <c r="A38" s="47" t="s">
        <v>879</v>
      </c>
      <c r="B38" s="2">
        <v>5.7000000000000002E-3</v>
      </c>
      <c r="C38" s="2">
        <f>LOG('SNe Ia Data'!RedShift)</f>
        <v>-2.2441251443275085</v>
      </c>
      <c r="D38">
        <v>0.48366799999999999</v>
      </c>
      <c r="E38">
        <v>31.898499999999999</v>
      </c>
      <c r="F38" s="2">
        <f t="shared" si="0"/>
        <v>23.971764361383009</v>
      </c>
      <c r="G38" s="1">
        <f t="shared" si="1"/>
        <v>7.5269399368757021E+23</v>
      </c>
      <c r="H38" s="2">
        <f t="shared" si="2"/>
        <v>24.393151072108132</v>
      </c>
      <c r="I38" s="2">
        <f t="shared" si="3"/>
        <v>31.936339527365053</v>
      </c>
      <c r="J38" s="2">
        <f t="shared" si="4"/>
        <v>-3.7839527365054693E-2</v>
      </c>
      <c r="K38" s="2">
        <f t="shared" si="7"/>
        <v>6.1206380316302248E-3</v>
      </c>
      <c r="L38" s="2">
        <v>25.463495086122464</v>
      </c>
      <c r="M38" s="2">
        <f t="shared" si="5"/>
        <v>32.029590070515866</v>
      </c>
      <c r="N38" s="2">
        <f t="shared" si="6"/>
        <v>-0.1310900705158673</v>
      </c>
      <c r="O38" s="2">
        <f t="shared" si="8"/>
        <v>7.3458978397796415E-2</v>
      </c>
    </row>
    <row r="39" spans="1:15" x14ac:dyDescent="0.25">
      <c r="A39" s="47" t="s">
        <v>340</v>
      </c>
      <c r="B39" s="2">
        <v>5.7099999999999998E-3</v>
      </c>
      <c r="C39" s="2">
        <f>LOG('SNe Ia Data'!RedShift)</f>
        <v>-2.2433638917541519</v>
      </c>
      <c r="D39">
        <v>0.375913</v>
      </c>
      <c r="E39">
        <v>31.6799</v>
      </c>
      <c r="F39" s="2">
        <f t="shared" si="0"/>
        <v>21.676042806550939</v>
      </c>
      <c r="G39" s="1">
        <f t="shared" si="1"/>
        <v>7.5401824749881489E+23</v>
      </c>
      <c r="H39" s="2">
        <f t="shared" si="2"/>
        <v>24.436067215383368</v>
      </c>
      <c r="I39" s="2">
        <f t="shared" si="3"/>
        <v>31.940156555296657</v>
      </c>
      <c r="J39" s="2">
        <f t="shared" si="4"/>
        <v>-0.2602565552966567</v>
      </c>
      <c r="K39" s="2">
        <f t="shared" si="7"/>
        <v>0.47932343681680722</v>
      </c>
      <c r="L39" s="2">
        <v>25.508361019696142</v>
      </c>
      <c r="M39" s="2">
        <f t="shared" si="5"/>
        <v>32.033412774630889</v>
      </c>
      <c r="N39" s="2">
        <f t="shared" si="6"/>
        <v>-0.35351277463088948</v>
      </c>
      <c r="O39" s="2">
        <f t="shared" si="8"/>
        <v>0.88437312104233368</v>
      </c>
    </row>
    <row r="40" spans="1:15" x14ac:dyDescent="0.25">
      <c r="A40" s="47" t="s">
        <v>340</v>
      </c>
      <c r="B40" s="2">
        <v>5.7099999999999998E-3</v>
      </c>
      <c r="C40" s="2">
        <f>LOG('SNe Ia Data'!RedShift)</f>
        <v>-2.2433638917541519</v>
      </c>
      <c r="D40">
        <v>0.38575599999999999</v>
      </c>
      <c r="E40">
        <v>31.629200000000001</v>
      </c>
      <c r="F40" s="2">
        <f t="shared" si="0"/>
        <v>21.175808459084802</v>
      </c>
      <c r="G40" s="1">
        <f t="shared" si="1"/>
        <v>7.5401824749881489E+23</v>
      </c>
      <c r="H40" s="2">
        <f t="shared" si="2"/>
        <v>24.436067215383368</v>
      </c>
      <c r="I40" s="2">
        <f t="shared" si="3"/>
        <v>31.940156555296657</v>
      </c>
      <c r="J40" s="2">
        <f t="shared" si="4"/>
        <v>-0.31095655529665578</v>
      </c>
      <c r="K40" s="2">
        <f t="shared" si="7"/>
        <v>0.64979154157881458</v>
      </c>
      <c r="L40" s="2">
        <v>25.508361019696142</v>
      </c>
      <c r="M40" s="2">
        <f t="shared" si="5"/>
        <v>32.033412774630889</v>
      </c>
      <c r="N40" s="2">
        <f t="shared" si="6"/>
        <v>-0.40421277463088856</v>
      </c>
      <c r="O40" s="2">
        <f t="shared" si="8"/>
        <v>1.0979806587166512</v>
      </c>
    </row>
    <row r="41" spans="1:15" x14ac:dyDescent="0.25">
      <c r="A41" s="47" t="s">
        <v>341</v>
      </c>
      <c r="B41" s="2">
        <v>5.8700000000000002E-3</v>
      </c>
      <c r="C41" s="2">
        <f>LOG('SNe Ia Data'!RedShift)</f>
        <v>-2.2313618987523856</v>
      </c>
      <c r="D41">
        <v>0.491367</v>
      </c>
      <c r="E41">
        <v>31.740300000000001</v>
      </c>
      <c r="F41" s="2">
        <f t="shared" si="0"/>
        <v>22.28743040231495</v>
      </c>
      <c r="G41" s="1">
        <f t="shared" si="1"/>
        <v>7.7520808390696214E+23</v>
      </c>
      <c r="H41" s="2">
        <f t="shared" si="2"/>
        <v>25.122783045497648</v>
      </c>
      <c r="I41" s="2">
        <f t="shared" si="3"/>
        <v>32.000338739488541</v>
      </c>
      <c r="J41" s="2">
        <f t="shared" si="4"/>
        <v>-0.26003873948853951</v>
      </c>
      <c r="K41" s="2">
        <f t="shared" si="7"/>
        <v>0.28006841408749444</v>
      </c>
      <c r="L41" s="2">
        <v>26.226307758002338</v>
      </c>
      <c r="M41" s="2">
        <f t="shared" si="5"/>
        <v>32.093685766105587</v>
      </c>
      <c r="N41" s="2">
        <f t="shared" si="6"/>
        <v>-0.35338576610558547</v>
      </c>
      <c r="O41" s="2">
        <f t="shared" si="8"/>
        <v>0.51723289014994178</v>
      </c>
    </row>
    <row r="42" spans="1:15" x14ac:dyDescent="0.25">
      <c r="A42" s="47" t="s">
        <v>343</v>
      </c>
      <c r="B42" s="2">
        <v>5.8799999999999998E-3</v>
      </c>
      <c r="C42" s="2">
        <f>LOG('SNe Ia Data'!RedShift)</f>
        <v>-2.2306226739238615</v>
      </c>
      <c r="D42">
        <v>0.33964299999999997</v>
      </c>
      <c r="E42">
        <v>32.182200000000002</v>
      </c>
      <c r="F42" s="2">
        <f t="shared" si="0"/>
        <v>27.317440134245263</v>
      </c>
      <c r="G42" s="1">
        <f t="shared" si="1"/>
        <v>7.7653255963677832E+23</v>
      </c>
      <c r="H42" s="2">
        <f t="shared" si="2"/>
        <v>25.165706380663995</v>
      </c>
      <c r="I42" s="2">
        <f t="shared" si="3"/>
        <v>32.004045625964416</v>
      </c>
      <c r="J42" s="2">
        <f t="shared" si="4"/>
        <v>0.17815437403558576</v>
      </c>
      <c r="K42" s="2">
        <f t="shared" si="7"/>
        <v>0.2751361416256603</v>
      </c>
      <c r="L42" s="2">
        <v>26.27118516633335</v>
      </c>
      <c r="M42" s="2">
        <f t="shared" si="5"/>
        <v>32.097398327308447</v>
      </c>
      <c r="N42" s="2">
        <f t="shared" si="6"/>
        <v>8.4801672691554586E-2</v>
      </c>
      <c r="O42" s="2">
        <f t="shared" si="8"/>
        <v>6.2339526727366347E-2</v>
      </c>
    </row>
    <row r="43" spans="1:15" x14ac:dyDescent="0.25">
      <c r="A43" s="47" t="s">
        <v>332</v>
      </c>
      <c r="B43" s="2">
        <v>5.9199999999999999E-3</v>
      </c>
      <c r="C43" s="2">
        <f>LOG('SNe Ia Data'!RedShift)</f>
        <v>-2.2276782932770804</v>
      </c>
      <c r="D43">
        <v>0.48705500000000002</v>
      </c>
      <c r="E43">
        <v>32.468499999999999</v>
      </c>
      <c r="F43" s="2">
        <f t="shared" si="0"/>
        <v>31.167358754452827</v>
      </c>
      <c r="G43" s="1">
        <f t="shared" si="1"/>
        <v>7.8183059307685582E+23</v>
      </c>
      <c r="H43" s="2">
        <f t="shared" si="2"/>
        <v>25.33740395122085</v>
      </c>
      <c r="I43" s="2">
        <f t="shared" si="3"/>
        <v>32.018810576924892</v>
      </c>
      <c r="J43" s="2">
        <f t="shared" si="4"/>
        <v>0.44968942307510673</v>
      </c>
      <c r="K43" s="2">
        <f t="shared" si="7"/>
        <v>0.85245082138246198</v>
      </c>
      <c r="L43" s="2">
        <v>26.450701548762559</v>
      </c>
      <c r="M43" s="2">
        <f t="shared" si="5"/>
        <v>32.112185976320269</v>
      </c>
      <c r="N43" s="2">
        <f t="shared" si="6"/>
        <v>0.35631402367972953</v>
      </c>
      <c r="O43" s="2">
        <f t="shared" si="8"/>
        <v>0.53519225363708978</v>
      </c>
    </row>
    <row r="44" spans="1:15" x14ac:dyDescent="0.25">
      <c r="A44" s="47" t="s">
        <v>352</v>
      </c>
      <c r="B44" s="2">
        <v>6.0200000000000002E-3</v>
      </c>
      <c r="C44" s="2">
        <f>LOG('SNe Ia Data'!RedShift)</f>
        <v>-2.2204035087421756</v>
      </c>
      <c r="D44">
        <v>0.344335</v>
      </c>
      <c r="E44">
        <v>31.9404</v>
      </c>
      <c r="F44" s="2">
        <f t="shared" si="0"/>
        <v>24.438806906932541</v>
      </c>
      <c r="G44" s="1">
        <f t="shared" si="1"/>
        <v>7.9507659025442477E+23</v>
      </c>
      <c r="H44" s="2">
        <f t="shared" si="2"/>
        <v>25.766677484639366</v>
      </c>
      <c r="I44" s="2">
        <f t="shared" si="3"/>
        <v>32.05529210767213</v>
      </c>
      <c r="J44" s="2">
        <f t="shared" si="4"/>
        <v>-0.11489210767213009</v>
      </c>
      <c r="K44" s="2">
        <f t="shared" si="7"/>
        <v>0.11133149867624388</v>
      </c>
      <c r="L44" s="2">
        <v>26.899539745939315</v>
      </c>
      <c r="M44" s="2">
        <f t="shared" si="5"/>
        <v>32.148724246199983</v>
      </c>
      <c r="N44" s="2">
        <f t="shared" si="6"/>
        <v>-0.20832424619998235</v>
      </c>
      <c r="O44" s="2">
        <f t="shared" si="8"/>
        <v>0.36603052124863295</v>
      </c>
    </row>
    <row r="45" spans="1:15" x14ac:dyDescent="0.25">
      <c r="A45" s="47" t="s">
        <v>352</v>
      </c>
      <c r="B45" s="2">
        <v>6.0200000000000002E-3</v>
      </c>
      <c r="C45" s="2">
        <f>LOG('SNe Ia Data'!RedShift)</f>
        <v>-2.2204035087421756</v>
      </c>
      <c r="D45">
        <v>0.34370699999999998</v>
      </c>
      <c r="E45">
        <v>32.066600000000001</v>
      </c>
      <c r="F45" s="2">
        <f t="shared" si="0"/>
        <v>25.901206836669704</v>
      </c>
      <c r="G45" s="1">
        <f t="shared" si="1"/>
        <v>7.9507659025442477E+23</v>
      </c>
      <c r="H45" s="2">
        <f t="shared" si="2"/>
        <v>25.766677484639366</v>
      </c>
      <c r="I45" s="2">
        <f t="shared" si="3"/>
        <v>32.05529210767213</v>
      </c>
      <c r="J45" s="2">
        <f t="shared" si="4"/>
        <v>1.1307892327870661E-2</v>
      </c>
      <c r="K45" s="2">
        <f t="shared" si="7"/>
        <v>1.0823969873099235E-3</v>
      </c>
      <c r="L45" s="2">
        <v>26.899539745939315</v>
      </c>
      <c r="M45" s="2">
        <f t="shared" si="5"/>
        <v>32.148724246199983</v>
      </c>
      <c r="N45" s="2">
        <f t="shared" si="6"/>
        <v>-8.2124246199981599E-2</v>
      </c>
      <c r="O45" s="2">
        <f t="shared" si="8"/>
        <v>5.7090788113161907E-2</v>
      </c>
    </row>
    <row r="46" spans="1:15" x14ac:dyDescent="0.25">
      <c r="A46" s="47" t="s">
        <v>352</v>
      </c>
      <c r="B46" s="2">
        <v>6.0200000000000002E-3</v>
      </c>
      <c r="C46" s="2">
        <f>LOG('SNe Ia Data'!RedShift)</f>
        <v>-2.2204035087421756</v>
      </c>
      <c r="D46">
        <v>0.35024899999999998</v>
      </c>
      <c r="E46">
        <v>31.9102</v>
      </c>
      <c r="F46" s="2">
        <f t="shared" si="0"/>
        <v>24.101273994011926</v>
      </c>
      <c r="G46" s="1">
        <f t="shared" si="1"/>
        <v>7.9507659025442477E+23</v>
      </c>
      <c r="H46" s="2">
        <f t="shared" si="2"/>
        <v>25.766677484639366</v>
      </c>
      <c r="I46" s="2">
        <f t="shared" si="3"/>
        <v>32.05529210767213</v>
      </c>
      <c r="J46" s="2">
        <f t="shared" si="4"/>
        <v>-0.14509210767213077</v>
      </c>
      <c r="K46" s="2">
        <f t="shared" si="7"/>
        <v>0.1716065147220377</v>
      </c>
      <c r="L46" s="2">
        <v>26.899539745939315</v>
      </c>
      <c r="M46" s="2">
        <f t="shared" si="5"/>
        <v>32.148724246199983</v>
      </c>
      <c r="N46" s="2">
        <f t="shared" si="6"/>
        <v>-0.23852424619998303</v>
      </c>
      <c r="O46" s="2">
        <f t="shared" si="8"/>
        <v>0.46377918822847713</v>
      </c>
    </row>
    <row r="47" spans="1:15" x14ac:dyDescent="0.25">
      <c r="A47" s="47" t="s">
        <v>346</v>
      </c>
      <c r="B47" s="2">
        <v>6.1599999999999997E-3</v>
      </c>
      <c r="C47" s="2">
        <f>LOG('SNe Ia Data'!RedShift)</f>
        <v>-2.2104192878355744</v>
      </c>
      <c r="D47">
        <v>0.52499200000000001</v>
      </c>
      <c r="E47">
        <v>30.907900000000001</v>
      </c>
      <c r="F47" s="2">
        <f t="shared" si="0"/>
        <v>15.190777407214819</v>
      </c>
      <c r="G47" s="1">
        <f t="shared" si="1"/>
        <v>8.1362317858269995E+23</v>
      </c>
      <c r="H47" s="2">
        <f t="shared" si="2"/>
        <v>26.367731478371113</v>
      </c>
      <c r="I47" s="2">
        <f t="shared" si="3"/>
        <v>32.105363836527864</v>
      </c>
      <c r="J47" s="2">
        <f t="shared" si="4"/>
        <v>-1.1974638365278629</v>
      </c>
      <c r="K47" s="2">
        <f t="shared" si="7"/>
        <v>5.2025880859827121</v>
      </c>
      <c r="L47" s="2">
        <v>27.528026588843044</v>
      </c>
      <c r="M47" s="2">
        <f t="shared" si="5"/>
        <v>32.198875395452887</v>
      </c>
      <c r="N47" s="2">
        <f t="shared" si="6"/>
        <v>-1.290975395452886</v>
      </c>
      <c r="O47" s="2">
        <f t="shared" si="8"/>
        <v>6.0468689885795541</v>
      </c>
    </row>
    <row r="48" spans="1:15" x14ac:dyDescent="0.25">
      <c r="A48" s="47" t="s">
        <v>344</v>
      </c>
      <c r="B48" s="2">
        <v>6.1599999999999997E-3</v>
      </c>
      <c r="C48" s="2">
        <f>LOG('SNe Ia Data'!RedShift)</f>
        <v>-2.2104192878355744</v>
      </c>
      <c r="D48">
        <v>0.452235</v>
      </c>
      <c r="E48">
        <v>31.185700000000001</v>
      </c>
      <c r="F48" s="2">
        <f t="shared" si="0"/>
        <v>17.263943260763867</v>
      </c>
      <c r="G48" s="1">
        <f t="shared" si="1"/>
        <v>8.1362317858269995E+23</v>
      </c>
      <c r="H48" s="2">
        <f t="shared" si="2"/>
        <v>26.367731478371113</v>
      </c>
      <c r="I48" s="2">
        <f t="shared" si="3"/>
        <v>32.105363836527864</v>
      </c>
      <c r="J48" s="2">
        <f t="shared" si="4"/>
        <v>-0.91966383652786377</v>
      </c>
      <c r="K48" s="2">
        <f t="shared" si="7"/>
        <v>4.1355176328767902</v>
      </c>
      <c r="L48" s="2">
        <v>27.528026588843044</v>
      </c>
      <c r="M48" s="2">
        <f t="shared" si="5"/>
        <v>32.198875395452887</v>
      </c>
      <c r="N48" s="2">
        <f t="shared" si="6"/>
        <v>-1.0131753954528868</v>
      </c>
      <c r="O48" s="2">
        <f t="shared" si="8"/>
        <v>5.0192742684240548</v>
      </c>
    </row>
    <row r="49" spans="1:15" x14ac:dyDescent="0.25">
      <c r="A49" s="47" t="s">
        <v>349</v>
      </c>
      <c r="B49" s="2">
        <v>6.2500000000000003E-3</v>
      </c>
      <c r="C49" s="2">
        <f>LOG('SNe Ia Data'!RedShift)</f>
        <v>-2.2041199826559246</v>
      </c>
      <c r="D49">
        <v>0.32593</v>
      </c>
      <c r="E49">
        <v>32.066699999999997</v>
      </c>
      <c r="F49" s="2">
        <f t="shared" si="0"/>
        <v>25.902399658790259</v>
      </c>
      <c r="G49" s="1">
        <f t="shared" si="1"/>
        <v>8.2554733574388102E+23</v>
      </c>
      <c r="H49" s="2">
        <f t="shared" si="2"/>
        <v>26.754167094278237</v>
      </c>
      <c r="I49" s="2">
        <f t="shared" si="3"/>
        <v>32.136957175731062</v>
      </c>
      <c r="J49" s="2">
        <f t="shared" si="4"/>
        <v>-7.0257175731065047E-2</v>
      </c>
      <c r="K49" s="2">
        <f t="shared" si="7"/>
        <v>4.6465723301923403E-2</v>
      </c>
      <c r="L49" s="2">
        <v>27.932123678514316</v>
      </c>
      <c r="M49" s="2">
        <f t="shared" si="5"/>
        <v>32.230519781762801</v>
      </c>
      <c r="N49" s="2">
        <f t="shared" si="6"/>
        <v>-0.16381978176280398</v>
      </c>
      <c r="O49" s="2">
        <f t="shared" si="8"/>
        <v>0.25262947107520223</v>
      </c>
    </row>
    <row r="50" spans="1:15" x14ac:dyDescent="0.25">
      <c r="A50" s="47" t="s">
        <v>349</v>
      </c>
      <c r="B50" s="2">
        <v>6.2500000000000003E-3</v>
      </c>
      <c r="C50" s="2">
        <f>LOG('SNe Ia Data'!RedShift)</f>
        <v>-2.2041199826559246</v>
      </c>
      <c r="D50">
        <v>0.36155999999999999</v>
      </c>
      <c r="E50">
        <v>32.002299999999998</v>
      </c>
      <c r="F50" s="2">
        <f t="shared" si="0"/>
        <v>25.145484038629625</v>
      </c>
      <c r="G50" s="1">
        <f t="shared" si="1"/>
        <v>8.2554733574388102E+23</v>
      </c>
      <c r="H50" s="2">
        <f t="shared" si="2"/>
        <v>26.754167094278237</v>
      </c>
      <c r="I50" s="2">
        <f t="shared" si="3"/>
        <v>32.136957175731062</v>
      </c>
      <c r="J50" s="2">
        <f t="shared" si="4"/>
        <v>-0.13465717573106417</v>
      </c>
      <c r="K50" s="2">
        <f t="shared" si="7"/>
        <v>0.13870695805039646</v>
      </c>
      <c r="L50" s="2">
        <v>27.932123678514316</v>
      </c>
      <c r="M50" s="2">
        <f t="shared" si="5"/>
        <v>32.230519781762801</v>
      </c>
      <c r="N50" s="2">
        <f t="shared" si="6"/>
        <v>-0.22821978176280311</v>
      </c>
      <c r="O50" s="2">
        <f t="shared" si="8"/>
        <v>0.39842429792485229</v>
      </c>
    </row>
    <row r="51" spans="1:15" x14ac:dyDescent="0.25">
      <c r="A51" s="47" t="s">
        <v>349</v>
      </c>
      <c r="B51" s="2">
        <v>6.2500000000000003E-3</v>
      </c>
      <c r="C51" s="2">
        <f>LOG('SNe Ia Data'!RedShift)</f>
        <v>-2.2041199826559246</v>
      </c>
      <c r="D51">
        <v>0.32281100000000001</v>
      </c>
      <c r="E51">
        <v>32.099899999999998</v>
      </c>
      <c r="F51" s="2">
        <f t="shared" si="0"/>
        <v>26.301468663670455</v>
      </c>
      <c r="G51" s="1">
        <f t="shared" si="1"/>
        <v>8.2554733574388102E+23</v>
      </c>
      <c r="H51" s="2">
        <f t="shared" si="2"/>
        <v>26.754167094278237</v>
      </c>
      <c r="I51" s="2">
        <f t="shared" si="3"/>
        <v>32.136957175731062</v>
      </c>
      <c r="J51" s="2">
        <f t="shared" si="4"/>
        <v>-3.7057175731064262E-2</v>
      </c>
      <c r="K51" s="2">
        <f t="shared" si="7"/>
        <v>1.3177953891398399E-2</v>
      </c>
      <c r="L51" s="2">
        <v>27.932123678514316</v>
      </c>
      <c r="M51" s="2">
        <f t="shared" si="5"/>
        <v>32.230519781762801</v>
      </c>
      <c r="N51" s="2">
        <f t="shared" si="6"/>
        <v>-0.1306197817628032</v>
      </c>
      <c r="O51" s="2">
        <f t="shared" si="8"/>
        <v>0.16372735929092197</v>
      </c>
    </row>
    <row r="52" spans="1:15" x14ac:dyDescent="0.25">
      <c r="A52" s="47" t="s">
        <v>349</v>
      </c>
      <c r="B52" s="2">
        <v>6.2500000000000003E-3</v>
      </c>
      <c r="C52" s="2">
        <f>LOG('SNe Ia Data'!RedShift)</f>
        <v>-2.2041199826559246</v>
      </c>
      <c r="D52">
        <v>0.33916600000000002</v>
      </c>
      <c r="E52">
        <v>32.033700000000003</v>
      </c>
      <c r="F52" s="2">
        <f t="shared" si="0"/>
        <v>25.511735289134016</v>
      </c>
      <c r="G52" s="1">
        <f t="shared" si="1"/>
        <v>8.2554733574388102E+23</v>
      </c>
      <c r="H52" s="2">
        <f t="shared" si="2"/>
        <v>26.754167094278237</v>
      </c>
      <c r="I52" s="2">
        <f t="shared" si="3"/>
        <v>32.136957175731062</v>
      </c>
      <c r="J52" s="2">
        <f t="shared" si="4"/>
        <v>-0.10325717573105919</v>
      </c>
      <c r="K52" s="2">
        <f t="shared" si="7"/>
        <v>9.268636820529326E-2</v>
      </c>
      <c r="L52" s="2">
        <v>27.932123678514316</v>
      </c>
      <c r="M52" s="2">
        <f t="shared" si="5"/>
        <v>32.230519781762801</v>
      </c>
      <c r="N52" s="2">
        <f t="shared" si="6"/>
        <v>-0.19681978176279813</v>
      </c>
      <c r="O52" s="2">
        <f t="shared" si="8"/>
        <v>0.33675408510880595</v>
      </c>
    </row>
    <row r="53" spans="1:15" x14ac:dyDescent="0.25">
      <c r="A53" s="47" t="s">
        <v>350</v>
      </c>
      <c r="B53" s="2">
        <v>6.3E-3</v>
      </c>
      <c r="C53" s="2">
        <f>LOG('SNe Ia Data'!RedShift)</f>
        <v>-2.2006594505464183</v>
      </c>
      <c r="D53">
        <v>0.53399099999999999</v>
      </c>
      <c r="E53">
        <v>32.075400000000002</v>
      </c>
      <c r="F53" s="2">
        <f t="shared" si="0"/>
        <v>26.006385743744474</v>
      </c>
      <c r="G53" s="1">
        <f t="shared" si="1"/>
        <v>8.3217232408617043E+23</v>
      </c>
      <c r="H53" s="2">
        <f t="shared" si="2"/>
        <v>26.968868344507026</v>
      </c>
      <c r="I53" s="2">
        <f t="shared" si="3"/>
        <v>32.15431361583002</v>
      </c>
      <c r="J53" s="2">
        <f t="shared" si="4"/>
        <v>-7.8913615830018102E-2</v>
      </c>
      <c r="K53" s="2">
        <f t="shared" si="7"/>
        <v>2.1839164105416309E-2</v>
      </c>
      <c r="L53" s="2">
        <v>28.156645674407955</v>
      </c>
      <c r="M53" s="2">
        <f t="shared" si="5"/>
        <v>32.247904578368747</v>
      </c>
      <c r="N53" s="2">
        <f t="shared" si="6"/>
        <v>-0.17250457836874489</v>
      </c>
      <c r="O53" s="2">
        <f t="shared" si="8"/>
        <v>0.10435983341204133</v>
      </c>
    </row>
    <row r="54" spans="1:15" x14ac:dyDescent="0.25">
      <c r="A54" s="47" t="s">
        <v>350</v>
      </c>
      <c r="B54" s="2">
        <v>6.3E-3</v>
      </c>
      <c r="C54" s="2">
        <f>LOG('SNe Ia Data'!RedShift)</f>
        <v>-2.2006594505464183</v>
      </c>
      <c r="D54">
        <v>0.53733500000000001</v>
      </c>
      <c r="E54">
        <v>32.084299999999999</v>
      </c>
      <c r="F54" s="2">
        <f t="shared" si="0"/>
        <v>26.113194287775549</v>
      </c>
      <c r="G54" s="1">
        <f t="shared" si="1"/>
        <v>8.3217232408617043E+23</v>
      </c>
      <c r="H54" s="2">
        <f t="shared" si="2"/>
        <v>26.968868344507026</v>
      </c>
      <c r="I54" s="2">
        <f t="shared" si="3"/>
        <v>32.15431361583002</v>
      </c>
      <c r="J54" s="2">
        <f t="shared" si="4"/>
        <v>-7.0013615830021081E-2</v>
      </c>
      <c r="K54" s="2">
        <f t="shared" si="7"/>
        <v>1.6977539705304013E-2</v>
      </c>
      <c r="L54" s="2">
        <v>28.156645674407955</v>
      </c>
      <c r="M54" s="2">
        <f t="shared" si="5"/>
        <v>32.247904578368747</v>
      </c>
      <c r="N54" s="2">
        <f t="shared" si="6"/>
        <v>-0.16360457836874787</v>
      </c>
      <c r="O54" s="2">
        <f t="shared" si="8"/>
        <v>9.2704463796136546E-2</v>
      </c>
    </row>
    <row r="55" spans="1:15" x14ac:dyDescent="0.25">
      <c r="A55" s="47" t="s">
        <v>350</v>
      </c>
      <c r="B55" s="2">
        <v>6.3E-3</v>
      </c>
      <c r="C55" s="2">
        <f>LOG('SNe Ia Data'!RedShift)</f>
        <v>-2.2006594505464183</v>
      </c>
      <c r="D55">
        <v>0.53815900000000005</v>
      </c>
      <c r="E55">
        <v>32.020299999999999</v>
      </c>
      <c r="F55" s="2">
        <f t="shared" si="0"/>
        <v>25.354788956564153</v>
      </c>
      <c r="G55" s="1">
        <f t="shared" si="1"/>
        <v>8.3217232408617043E+23</v>
      </c>
      <c r="H55" s="2">
        <f t="shared" si="2"/>
        <v>26.968868344507026</v>
      </c>
      <c r="I55" s="2">
        <f t="shared" si="3"/>
        <v>32.15431361583002</v>
      </c>
      <c r="J55" s="2">
        <f t="shared" si="4"/>
        <v>-0.13401361583002114</v>
      </c>
      <c r="K55" s="2">
        <f t="shared" si="7"/>
        <v>6.201212800127455E-2</v>
      </c>
      <c r="L55" s="2">
        <v>28.156645674407955</v>
      </c>
      <c r="M55" s="2">
        <f t="shared" si="5"/>
        <v>32.247904578368747</v>
      </c>
      <c r="N55" s="2">
        <f t="shared" si="6"/>
        <v>-0.22760457836874792</v>
      </c>
      <c r="O55" s="2">
        <f t="shared" si="8"/>
        <v>0.17887134487915357</v>
      </c>
    </row>
    <row r="56" spans="1:15" x14ac:dyDescent="0.25">
      <c r="A56" s="47" t="s">
        <v>351</v>
      </c>
      <c r="B56" s="2">
        <v>6.3099999999999996E-3</v>
      </c>
      <c r="C56" s="2">
        <f>LOG('SNe Ia Data'!RedShift)</f>
        <v>-2.1999706407558657</v>
      </c>
      <c r="D56">
        <v>0.56290200000000001</v>
      </c>
      <c r="E56">
        <v>32.833300000000001</v>
      </c>
      <c r="F56" s="2">
        <f t="shared" si="0"/>
        <v>36.868884682556768</v>
      </c>
      <c r="G56" s="1">
        <f t="shared" si="1"/>
        <v>8.3349736088765178E+23</v>
      </c>
      <c r="H56" s="2">
        <f t="shared" si="2"/>
        <v>27.011809862767706</v>
      </c>
      <c r="I56" s="2">
        <f t="shared" si="3"/>
        <v>32.157768420211589</v>
      </c>
      <c r="J56" s="2">
        <f t="shared" si="4"/>
        <v>0.67553157978841227</v>
      </c>
      <c r="K56" s="2">
        <f t="shared" si="7"/>
        <v>1.4402096915430105</v>
      </c>
      <c r="L56" s="2">
        <v>28.201552097423274</v>
      </c>
      <c r="M56" s="2">
        <f t="shared" si="5"/>
        <v>32.251365053794856</v>
      </c>
      <c r="N56" s="2">
        <f t="shared" si="6"/>
        <v>0.58193494620514485</v>
      </c>
      <c r="O56" s="2">
        <f t="shared" si="8"/>
        <v>1.0687676325478419</v>
      </c>
    </row>
    <row r="57" spans="1:15" x14ac:dyDescent="0.25">
      <c r="A57" s="47" t="s">
        <v>355</v>
      </c>
      <c r="B57" s="2">
        <v>6.3400000000000001E-3</v>
      </c>
      <c r="C57" s="2">
        <f>LOG('SNe Ia Data'!RedShift)</f>
        <v>-2.1979107421182671</v>
      </c>
      <c r="D57">
        <v>0.48256700000000002</v>
      </c>
      <c r="E57">
        <v>32.400100000000002</v>
      </c>
      <c r="F57" s="2">
        <f t="shared" si="0"/>
        <v>30.200907975206228</v>
      </c>
      <c r="G57" s="1">
        <f t="shared" si="1"/>
        <v>8.374725495546329E+23</v>
      </c>
      <c r="H57" s="2">
        <f t="shared" si="2"/>
        <v>27.140636953865833</v>
      </c>
      <c r="I57" s="2">
        <f t="shared" si="3"/>
        <v>32.168100178723073</v>
      </c>
      <c r="J57" s="2">
        <f t="shared" si="4"/>
        <v>0.2319998212769292</v>
      </c>
      <c r="K57" s="2">
        <f t="shared" si="7"/>
        <v>0.231131991499649</v>
      </c>
      <c r="L57" s="2">
        <v>28.336275414007059</v>
      </c>
      <c r="M57" s="2">
        <f t="shared" si="5"/>
        <v>32.261713824926325</v>
      </c>
      <c r="N57" s="2">
        <f t="shared" si="6"/>
        <v>0.13838617507367701</v>
      </c>
      <c r="O57" s="2">
        <f t="shared" si="8"/>
        <v>8.223755166991778E-2</v>
      </c>
    </row>
    <row r="58" spans="1:15" x14ac:dyDescent="0.25">
      <c r="A58" s="47" t="s">
        <v>348</v>
      </c>
      <c r="B58" s="2">
        <v>6.4799999999999996E-3</v>
      </c>
      <c r="C58" s="2">
        <f>LOG('SNe Ia Data'!RedShift)</f>
        <v>-2.1884249941294067</v>
      </c>
      <c r="D58">
        <v>0.31847399999999998</v>
      </c>
      <c r="E58">
        <v>32.460799999999999</v>
      </c>
      <c r="F58" s="2">
        <f t="shared" si="0"/>
        <v>31.057035608634507</v>
      </c>
      <c r="G58" s="1">
        <f t="shared" si="1"/>
        <v>8.5602498206826579E+23</v>
      </c>
      <c r="H58" s="2">
        <f t="shared" si="2"/>
        <v>27.741880344746384</v>
      </c>
      <c r="I58" s="2">
        <f t="shared" si="3"/>
        <v>32.215679471082048</v>
      </c>
      <c r="J58" s="2">
        <f t="shared" si="4"/>
        <v>0.24512052891795122</v>
      </c>
      <c r="K58" s="2">
        <f t="shared" si="7"/>
        <v>0.59239502813682787</v>
      </c>
      <c r="L58" s="2">
        <v>28.965064495528662</v>
      </c>
      <c r="M58" s="2">
        <f t="shared" si="5"/>
        <v>32.309372499324873</v>
      </c>
      <c r="N58" s="2">
        <f t="shared" si="6"/>
        <v>0.15142750067512623</v>
      </c>
      <c r="O58" s="2">
        <f t="shared" si="8"/>
        <v>0.22607968710930004</v>
      </c>
    </row>
    <row r="59" spans="1:15" x14ac:dyDescent="0.25">
      <c r="A59" s="47" t="s">
        <v>348</v>
      </c>
      <c r="B59" s="2">
        <v>6.4799999999999996E-3</v>
      </c>
      <c r="C59" s="2">
        <f>LOG('SNe Ia Data'!RedShift)</f>
        <v>-2.1884249941294067</v>
      </c>
      <c r="D59">
        <v>0.32229000000000002</v>
      </c>
      <c r="E59">
        <v>32.433799999999998</v>
      </c>
      <c r="F59" s="2">
        <f t="shared" si="0"/>
        <v>30.673264527008005</v>
      </c>
      <c r="G59" s="1">
        <f t="shared" si="1"/>
        <v>8.5602498206826579E+23</v>
      </c>
      <c r="H59" s="2">
        <f t="shared" si="2"/>
        <v>27.741880344746384</v>
      </c>
      <c r="I59" s="2">
        <f t="shared" si="3"/>
        <v>32.215679471082048</v>
      </c>
      <c r="J59" s="2">
        <f t="shared" si="4"/>
        <v>0.2181205289179502</v>
      </c>
      <c r="K59" s="2">
        <f t="shared" si="7"/>
        <v>0.45803579962865004</v>
      </c>
      <c r="L59" s="2">
        <v>28.965064495528662</v>
      </c>
      <c r="M59" s="2">
        <f t="shared" si="5"/>
        <v>32.309372499324873</v>
      </c>
      <c r="N59" s="2">
        <f t="shared" si="6"/>
        <v>0.1244275006751252</v>
      </c>
      <c r="O59" s="2">
        <f t="shared" si="8"/>
        <v>0.14905244160096587</v>
      </c>
    </row>
    <row r="60" spans="1:15" x14ac:dyDescent="0.25">
      <c r="A60" s="47" t="s">
        <v>356</v>
      </c>
      <c r="B60" s="2">
        <v>6.6499999999999997E-3</v>
      </c>
      <c r="C60" s="2">
        <f>LOG('SNe Ia Data'!RedShift)</f>
        <v>-2.1771783546968955</v>
      </c>
      <c r="D60">
        <v>0.531169</v>
      </c>
      <c r="E60">
        <v>31.732099999999999</v>
      </c>
      <c r="F60" s="2">
        <f t="shared" si="0"/>
        <v>22.203426435481529</v>
      </c>
      <c r="G60" s="1">
        <f t="shared" si="1"/>
        <v>8.7855637197389938E+23</v>
      </c>
      <c r="H60" s="2">
        <f t="shared" si="2"/>
        <v>28.472072962785031</v>
      </c>
      <c r="I60" s="2">
        <f t="shared" si="3"/>
        <v>32.272095439620408</v>
      </c>
      <c r="J60" s="2">
        <f t="shared" si="4"/>
        <v>-0.53999543962040875</v>
      </c>
      <c r="K60" s="2">
        <f t="shared" si="7"/>
        <v>1.0335101413302183</v>
      </c>
      <c r="L60" s="2">
        <v>29.728771814542014</v>
      </c>
      <c r="M60" s="2">
        <f t="shared" si="5"/>
        <v>32.365884837786368</v>
      </c>
      <c r="N60" s="2">
        <f t="shared" si="6"/>
        <v>-0.63378483778636863</v>
      </c>
      <c r="O60" s="2">
        <f t="shared" si="8"/>
        <v>1.4236992252689811</v>
      </c>
    </row>
    <row r="61" spans="1:15" x14ac:dyDescent="0.25">
      <c r="A61" s="47" t="s">
        <v>358</v>
      </c>
      <c r="B61" s="2">
        <v>6.6800000000000002E-3</v>
      </c>
      <c r="C61" s="2">
        <f>LOG('SNe Ia Data'!RedShift)</f>
        <v>-2.1752235375244542</v>
      </c>
      <c r="D61">
        <v>0.42070600000000002</v>
      </c>
      <c r="E61">
        <v>31.221699999999998</v>
      </c>
      <c r="F61" s="2">
        <f t="shared" si="0"/>
        <v>17.552541155516877</v>
      </c>
      <c r="G61" s="1">
        <f t="shared" si="1"/>
        <v>8.8253289074930118E+23</v>
      </c>
      <c r="H61" s="2">
        <f t="shared" si="2"/>
        <v>28.600943159761403</v>
      </c>
      <c r="I61" s="2">
        <f t="shared" si="3"/>
        <v>32.281901774443483</v>
      </c>
      <c r="J61" s="2">
        <f t="shared" si="4"/>
        <v>-1.0602017744434846</v>
      </c>
      <c r="K61" s="2">
        <f t="shared" si="7"/>
        <v>6.3506714000158615</v>
      </c>
      <c r="L61" s="2">
        <v>29.863563925589862</v>
      </c>
      <c r="M61" s="2">
        <f t="shared" si="5"/>
        <v>32.375708176499103</v>
      </c>
      <c r="N61" s="2">
        <f t="shared" si="6"/>
        <v>-1.1540081764991044</v>
      </c>
      <c r="O61" s="2">
        <f t="shared" si="8"/>
        <v>7.5242005058186727</v>
      </c>
    </row>
    <row r="62" spans="1:15" x14ac:dyDescent="0.25">
      <c r="A62" s="47" t="s">
        <v>361</v>
      </c>
      <c r="B62" s="2">
        <v>6.7299999999999999E-3</v>
      </c>
      <c r="C62" s="2">
        <f>LOG('SNe Ia Data'!RedShift)</f>
        <v>-2.171984935776023</v>
      </c>
      <c r="D62">
        <v>0.35944599999999999</v>
      </c>
      <c r="E62">
        <v>32.359299999999998</v>
      </c>
      <c r="F62" s="2">
        <f t="shared" si="0"/>
        <v>29.638757948377748</v>
      </c>
      <c r="G62" s="1">
        <f t="shared" si="1"/>
        <v>8.8916068277248166E+23</v>
      </c>
      <c r="H62" s="2">
        <f t="shared" si="2"/>
        <v>28.815735271099896</v>
      </c>
      <c r="I62" s="2">
        <f t="shared" si="3"/>
        <v>32.298148528246841</v>
      </c>
      <c r="J62" s="2">
        <f t="shared" si="4"/>
        <v>6.1151471753156272E-2</v>
      </c>
      <c r="K62" s="2">
        <f t="shared" si="7"/>
        <v>2.8943198127434757E-2</v>
      </c>
      <c r="L62" s="2">
        <v>30.088230930231006</v>
      </c>
      <c r="M62" s="2">
        <f t="shared" si="5"/>
        <v>32.391983268407152</v>
      </c>
      <c r="N62" s="2">
        <f t="shared" si="6"/>
        <v>-3.2683268407154742E-2</v>
      </c>
      <c r="O62" s="2">
        <f t="shared" si="8"/>
        <v>8.2676798489896286E-3</v>
      </c>
    </row>
    <row r="63" spans="1:15" x14ac:dyDescent="0.25">
      <c r="A63" s="47" t="s">
        <v>347</v>
      </c>
      <c r="B63" s="2">
        <v>6.7600000000000004E-3</v>
      </c>
      <c r="C63" s="2">
        <f>LOG('SNe Ia Data'!RedShift)</f>
        <v>-2.1700533040583641</v>
      </c>
      <c r="D63">
        <v>0.415464</v>
      </c>
      <c r="E63">
        <v>31.973299999999998</v>
      </c>
      <c r="F63" s="2">
        <f t="shared" si="0"/>
        <v>24.811898734599119</v>
      </c>
      <c r="G63" s="1">
        <f t="shared" si="1"/>
        <v>8.9313751441632207E+23</v>
      </c>
      <c r="H63" s="2">
        <f t="shared" si="2"/>
        <v>28.944615607451837</v>
      </c>
      <c r="I63" s="2">
        <f t="shared" si="3"/>
        <v>32.307838931947856</v>
      </c>
      <c r="J63" s="2">
        <f t="shared" si="4"/>
        <v>-0.33453893194785778</v>
      </c>
      <c r="K63" s="2">
        <f t="shared" si="7"/>
        <v>0.64837541041151614</v>
      </c>
      <c r="L63" s="2">
        <v>30.223039224421679</v>
      </c>
      <c r="M63" s="2">
        <f t="shared" si="5"/>
        <v>32.401690673944216</v>
      </c>
      <c r="N63" s="2">
        <f t="shared" si="6"/>
        <v>-0.42839067394421804</v>
      </c>
      <c r="O63" s="2">
        <f t="shared" si="8"/>
        <v>1.0631957188871419</v>
      </c>
    </row>
    <row r="64" spans="1:15" x14ac:dyDescent="0.25">
      <c r="A64" s="47" t="s">
        <v>354</v>
      </c>
      <c r="B64" s="2">
        <v>6.77E-3</v>
      </c>
      <c r="C64" s="2">
        <f>LOG('SNe Ia Data'!RedShift)</f>
        <v>-2.1694113313148558</v>
      </c>
      <c r="D64">
        <v>0.34053</v>
      </c>
      <c r="E64">
        <v>32.195099999999996</v>
      </c>
      <c r="F64" s="2">
        <f t="shared" si="0"/>
        <v>27.480207012185307</v>
      </c>
      <c r="G64" s="1">
        <f t="shared" si="1"/>
        <v>8.9446315103475458E+23</v>
      </c>
      <c r="H64" s="2">
        <f t="shared" si="2"/>
        <v>28.987576564456052</v>
      </c>
      <c r="I64" s="2">
        <f t="shared" si="3"/>
        <v>32.311059543715665</v>
      </c>
      <c r="J64" s="2">
        <f t="shared" si="4"/>
        <v>-0.11595954371566819</v>
      </c>
      <c r="K64" s="2">
        <f t="shared" si="7"/>
        <v>0.11595840654248833</v>
      </c>
      <c r="L64" s="2">
        <v>30.267976671007769</v>
      </c>
      <c r="M64" s="2">
        <f t="shared" si="5"/>
        <v>32.404916952819576</v>
      </c>
      <c r="N64" s="2">
        <f t="shared" si="6"/>
        <v>-0.20981695281957968</v>
      </c>
      <c r="O64" s="2">
        <f t="shared" si="8"/>
        <v>0.37963862706582058</v>
      </c>
    </row>
    <row r="65" spans="1:15" x14ac:dyDescent="0.25">
      <c r="A65" s="47" t="s">
        <v>354</v>
      </c>
      <c r="B65" s="2">
        <v>6.77E-3</v>
      </c>
      <c r="C65" s="2">
        <f>LOG('SNe Ia Data'!RedShift)</f>
        <v>-2.1694113313148558</v>
      </c>
      <c r="D65">
        <v>0.37112499999999998</v>
      </c>
      <c r="E65">
        <v>32.172899999999998</v>
      </c>
      <c r="F65" s="2">
        <f t="shared" si="0"/>
        <v>27.200694952705913</v>
      </c>
      <c r="G65" s="1">
        <f t="shared" si="1"/>
        <v>8.9446315103475458E+23</v>
      </c>
      <c r="H65" s="2">
        <f t="shared" si="2"/>
        <v>28.987576564456052</v>
      </c>
      <c r="I65" s="2">
        <f t="shared" si="3"/>
        <v>32.311059543715665</v>
      </c>
      <c r="J65" s="2">
        <f t="shared" si="4"/>
        <v>-0.13815954371566619</v>
      </c>
      <c r="K65" s="2">
        <f t="shared" si="7"/>
        <v>0.13858663801940235</v>
      </c>
      <c r="L65" s="2">
        <v>30.267976671007769</v>
      </c>
      <c r="M65" s="2">
        <f t="shared" si="5"/>
        <v>32.404916952819576</v>
      </c>
      <c r="N65" s="2">
        <f t="shared" si="6"/>
        <v>-0.23201695281957768</v>
      </c>
      <c r="O65" s="2">
        <f t="shared" si="8"/>
        <v>0.39084001044629213</v>
      </c>
    </row>
    <row r="66" spans="1:15" x14ac:dyDescent="0.25">
      <c r="A66" s="47" t="s">
        <v>354</v>
      </c>
      <c r="B66" s="2">
        <v>6.77E-3</v>
      </c>
      <c r="C66" s="2">
        <f>LOG('SNe Ia Data'!RedShift)</f>
        <v>-2.1694113313148558</v>
      </c>
      <c r="D66">
        <v>0.34794999999999998</v>
      </c>
      <c r="E66">
        <v>32.204799999999999</v>
      </c>
      <c r="F66" s="2">
        <f t="shared" si="0"/>
        <v>27.603236093122366</v>
      </c>
      <c r="G66" s="1">
        <f t="shared" si="1"/>
        <v>8.9446315103475458E+23</v>
      </c>
      <c r="H66" s="2">
        <f t="shared" si="2"/>
        <v>28.987576564456052</v>
      </c>
      <c r="I66" s="2">
        <f t="shared" si="3"/>
        <v>32.311059543715665</v>
      </c>
      <c r="J66" s="2">
        <f t="shared" si="4"/>
        <v>-0.10625954371566593</v>
      </c>
      <c r="K66" s="2">
        <f t="shared" si="7"/>
        <v>9.3261460367359064E-2</v>
      </c>
      <c r="L66" s="2">
        <v>30.267976671007769</v>
      </c>
      <c r="M66" s="2">
        <f t="shared" si="5"/>
        <v>32.404916952819576</v>
      </c>
      <c r="N66" s="2">
        <f t="shared" si="6"/>
        <v>-0.20011695281957742</v>
      </c>
      <c r="O66" s="2">
        <f t="shared" si="8"/>
        <v>0.33077606838777174</v>
      </c>
    </row>
    <row r="67" spans="1:15" x14ac:dyDescent="0.25">
      <c r="A67" s="47" t="s">
        <v>360</v>
      </c>
      <c r="B67" s="2">
        <v>6.9199999999999999E-3</v>
      </c>
      <c r="C67" s="2">
        <f>LOG('SNe Ia Data'!RedShift)</f>
        <v>-2.159893905543242</v>
      </c>
      <c r="D67">
        <v>0.43963400000000002</v>
      </c>
      <c r="E67">
        <v>32.4405</v>
      </c>
      <c r="F67" s="2">
        <f t="shared" si="0"/>
        <v>30.768051937597509</v>
      </c>
      <c r="G67" s="1">
        <f t="shared" si="1"/>
        <v>9.143492643923144E+23</v>
      </c>
      <c r="H67" s="2">
        <f t="shared" si="2"/>
        <v>29.632041607934763</v>
      </c>
      <c r="I67" s="2">
        <f t="shared" si="3"/>
        <v>32.358807874091916</v>
      </c>
      <c r="J67" s="2">
        <f t="shared" si="4"/>
        <v>8.1692125908084279E-2</v>
      </c>
      <c r="K67" s="2">
        <f t="shared" si="7"/>
        <v>3.4528511120572168E-2</v>
      </c>
      <c r="L67" s="2">
        <v>30.942119275437467</v>
      </c>
      <c r="M67" s="2">
        <f t="shared" si="5"/>
        <v>32.452750279542656</v>
      </c>
      <c r="N67" s="2">
        <f t="shared" si="6"/>
        <v>-1.2250279542655562E-2</v>
      </c>
      <c r="O67" s="2">
        <f t="shared" si="8"/>
        <v>7.7644277661947502E-4</v>
      </c>
    </row>
    <row r="68" spans="1:15" x14ac:dyDescent="0.25">
      <c r="A68" s="47" t="s">
        <v>362</v>
      </c>
      <c r="B68" s="2">
        <v>7.1000000000000004E-3</v>
      </c>
      <c r="C68" s="2">
        <f>LOG('SNe Ia Data'!RedShift)</f>
        <v>-2.1487416512809245</v>
      </c>
      <c r="D68">
        <v>0.32558599999999999</v>
      </c>
      <c r="E68">
        <v>32.319299999999998</v>
      </c>
      <c r="F68" s="2">
        <f t="shared" si="0"/>
        <v>29.097789649487083</v>
      </c>
      <c r="G68" s="1">
        <f t="shared" si="1"/>
        <v>9.3821647086627599E+23</v>
      </c>
      <c r="H68" s="2">
        <f t="shared" si="2"/>
        <v>30.405525092685675</v>
      </c>
      <c r="I68" s="2">
        <f t="shared" si="3"/>
        <v>32.41476253962928</v>
      </c>
      <c r="J68" s="2">
        <f t="shared" si="4"/>
        <v>-9.5462539629281196E-2</v>
      </c>
      <c r="K68" s="2">
        <f t="shared" si="7"/>
        <v>8.5967544745727251E-2</v>
      </c>
      <c r="L68" s="2">
        <v>31.751290616898387</v>
      </c>
      <c r="M68" s="2">
        <f t="shared" si="5"/>
        <v>32.508806915290428</v>
      </c>
      <c r="N68" s="2">
        <f t="shared" si="6"/>
        <v>-0.18950691529042984</v>
      </c>
      <c r="O68" s="2">
        <f t="shared" si="8"/>
        <v>0.33878071510125107</v>
      </c>
    </row>
    <row r="69" spans="1:15" x14ac:dyDescent="0.25">
      <c r="A69" s="47" t="s">
        <v>362</v>
      </c>
      <c r="B69" s="2">
        <v>7.1000000000000004E-3</v>
      </c>
      <c r="C69" s="2">
        <f>LOG('SNe Ia Data'!RedShift)</f>
        <v>-2.1487416512809245</v>
      </c>
      <c r="D69">
        <v>0.34831699999999999</v>
      </c>
      <c r="E69">
        <v>32.332700000000003</v>
      </c>
      <c r="F69" s="2">
        <f t="shared" si="0"/>
        <v>29.277905184236758</v>
      </c>
      <c r="G69" s="1">
        <f t="shared" si="1"/>
        <v>9.3821647086627599E+23</v>
      </c>
      <c r="H69" s="2">
        <f t="shared" si="2"/>
        <v>30.405525092685675</v>
      </c>
      <c r="I69" s="2">
        <f t="shared" si="3"/>
        <v>32.41476253962928</v>
      </c>
      <c r="J69" s="2">
        <f t="shared" si="4"/>
        <v>-8.2062539629276898E-2</v>
      </c>
      <c r="K69" s="2">
        <f t="shared" si="7"/>
        <v>5.5506080848084366E-2</v>
      </c>
      <c r="L69" s="2">
        <v>31.751290616898387</v>
      </c>
      <c r="M69" s="2">
        <f t="shared" si="5"/>
        <v>32.508806915290428</v>
      </c>
      <c r="N69" s="2">
        <f t="shared" si="6"/>
        <v>-0.17610691529042555</v>
      </c>
      <c r="O69" s="2">
        <f t="shared" si="8"/>
        <v>0.25562508959927849</v>
      </c>
    </row>
    <row r="70" spans="1:15" x14ac:dyDescent="0.25">
      <c r="A70" s="47" t="s">
        <v>362</v>
      </c>
      <c r="B70" s="2">
        <v>7.1000000000000004E-3</v>
      </c>
      <c r="C70" s="2">
        <f>LOG('SNe Ia Data'!RedShift)</f>
        <v>-2.1487416512809245</v>
      </c>
      <c r="D70">
        <v>0.32265500000000003</v>
      </c>
      <c r="E70">
        <v>32.322099999999999</v>
      </c>
      <c r="F70" s="2">
        <f t="shared" ref="F70:F133" si="9">10^((ObservedDistanceModuli-25)/5)</f>
        <v>29.135333926519174</v>
      </c>
      <c r="G70" s="1">
        <f t="shared" ref="G70:G133" si="10">-(RedShift*Age*(-2*InitialTangentVelocity+UniverseAcceleration*Age))/(2+RedShift)*(1+RedShift)</f>
        <v>9.3821647086627599E+23</v>
      </c>
      <c r="H70" s="2">
        <f t="shared" ref="H70:H133" si="11">G70/Mpc</f>
        <v>30.405525092685675</v>
      </c>
      <c r="I70" s="2">
        <f t="shared" ref="I70:I133" si="12">(LOG10(T2LuminousDistance)*5+25)</f>
        <v>32.41476253962928</v>
      </c>
      <c r="J70" s="2">
        <f t="shared" ref="J70:J133" si="13">ObservedDistanceModuli-T2DistanceModuli</f>
        <v>-9.2662539629280616E-2</v>
      </c>
      <c r="K70" s="2">
        <f t="shared" ref="K70:K133" si="14">(ObservedDistanceModuli-T2DistanceModuli)^2/TotalError^2</f>
        <v>8.247676129879658E-2</v>
      </c>
      <c r="L70" s="2">
        <v>31.751290616898387</v>
      </c>
      <c r="M70" s="2">
        <f t="shared" ref="M70:M133" si="15">(LOG10(ΛCDMLuminousDistance)*5+25)</f>
        <v>32.508806915290428</v>
      </c>
      <c r="N70" s="2">
        <f t="shared" ref="N70:N133" si="16">ObservedDistanceModuli-ΛCDMDistanceModuli</f>
        <v>-0.18670691529042927</v>
      </c>
      <c r="O70" s="2">
        <f t="shared" ref="O70:O133" si="17">(ObservedDistanceModuli-ΛCDMDistanceModuli)^2/TotalError^2</f>
        <v>0.33484514660494963</v>
      </c>
    </row>
    <row r="71" spans="1:15" x14ac:dyDescent="0.25">
      <c r="A71" s="47" t="s">
        <v>363</v>
      </c>
      <c r="B71" s="2">
        <v>7.1900000000000002E-3</v>
      </c>
      <c r="C71" s="2">
        <f>LOG('SNe Ia Data'!RedShift)</f>
        <v>-2.1432711096171175</v>
      </c>
      <c r="D71">
        <v>0.30030899999999999</v>
      </c>
      <c r="E71">
        <v>32.442300000000003</v>
      </c>
      <c r="F71" s="2">
        <f t="shared" si="9"/>
        <v>30.793567092066624</v>
      </c>
      <c r="G71" s="1">
        <f t="shared" si="10"/>
        <v>9.5015165713575957E+23</v>
      </c>
      <c r="H71" s="2">
        <f t="shared" si="11"/>
        <v>30.79231813765065</v>
      </c>
      <c r="I71" s="2">
        <f t="shared" si="12"/>
        <v>32.442211925596418</v>
      </c>
      <c r="J71" s="2">
        <f t="shared" si="13"/>
        <v>8.8074403585380878E-5</v>
      </c>
      <c r="K71" s="2">
        <f t="shared" si="14"/>
        <v>8.6012728826829977E-8</v>
      </c>
      <c r="L71" s="2">
        <v>32.155958181444134</v>
      </c>
      <c r="M71" s="2">
        <f t="shared" si="15"/>
        <v>32.536307275971453</v>
      </c>
      <c r="N71" s="2">
        <f t="shared" si="16"/>
        <v>-9.4007275971449644E-2</v>
      </c>
      <c r="O71" s="2">
        <f t="shared" si="17"/>
        <v>9.7991011619314367E-2</v>
      </c>
    </row>
    <row r="72" spans="1:15" x14ac:dyDescent="0.25">
      <c r="A72" s="47" t="s">
        <v>363</v>
      </c>
      <c r="B72" s="2">
        <v>7.1900000000000002E-3</v>
      </c>
      <c r="C72" s="2">
        <f>LOG('SNe Ia Data'!RedShift)</f>
        <v>-2.1432711096171175</v>
      </c>
      <c r="D72">
        <v>0.30026900000000001</v>
      </c>
      <c r="E72">
        <v>32.464199999999998</v>
      </c>
      <c r="F72" s="2">
        <f t="shared" si="9"/>
        <v>31.105701495902927</v>
      </c>
      <c r="G72" s="1">
        <f t="shared" si="10"/>
        <v>9.5015165713575957E+23</v>
      </c>
      <c r="H72" s="2">
        <f t="shared" si="11"/>
        <v>30.79231813765065</v>
      </c>
      <c r="I72" s="2">
        <f t="shared" si="12"/>
        <v>32.442211925596418</v>
      </c>
      <c r="J72" s="2">
        <f t="shared" si="13"/>
        <v>2.1988074403580526E-2</v>
      </c>
      <c r="K72" s="2">
        <f t="shared" si="14"/>
        <v>5.362328312936069E-3</v>
      </c>
      <c r="L72" s="2">
        <v>32.155958181444134</v>
      </c>
      <c r="M72" s="2">
        <f t="shared" si="15"/>
        <v>32.536307275971453</v>
      </c>
      <c r="N72" s="2">
        <f t="shared" si="16"/>
        <v>-7.2107275971454499E-2</v>
      </c>
      <c r="O72" s="2">
        <f t="shared" si="17"/>
        <v>5.766830456367484E-2</v>
      </c>
    </row>
    <row r="73" spans="1:15" x14ac:dyDescent="0.25">
      <c r="A73" s="47" t="s">
        <v>365</v>
      </c>
      <c r="B73" s="2">
        <v>7.4700000000000001E-3</v>
      </c>
      <c r="C73" s="2">
        <f>LOG('SNe Ia Data'!RedShift)</f>
        <v>-2.1266793981846011</v>
      </c>
      <c r="D73">
        <v>0.289134</v>
      </c>
      <c r="E73">
        <v>32.7943</v>
      </c>
      <c r="F73" s="2">
        <f t="shared" si="9"/>
        <v>36.212624389036861</v>
      </c>
      <c r="G73" s="1">
        <f t="shared" si="10"/>
        <v>9.8729009496322891E+23</v>
      </c>
      <c r="H73" s="2">
        <f t="shared" si="11"/>
        <v>31.995892939768158</v>
      </c>
      <c r="I73" s="2">
        <f t="shared" si="12"/>
        <v>32.5254711747138</v>
      </c>
      <c r="J73" s="2">
        <f t="shared" si="13"/>
        <v>0.26882882528619945</v>
      </c>
      <c r="K73" s="2">
        <f t="shared" si="14"/>
        <v>0.86447679416614831</v>
      </c>
      <c r="L73" s="2">
        <v>33.415273010410559</v>
      </c>
      <c r="M73" s="2">
        <f t="shared" si="15"/>
        <v>32.619725068796456</v>
      </c>
      <c r="N73" s="2">
        <f t="shared" si="16"/>
        <v>0.17457493120354428</v>
      </c>
      <c r="O73" s="2">
        <f t="shared" si="17"/>
        <v>0.36455699034638706</v>
      </c>
    </row>
    <row r="74" spans="1:15" x14ac:dyDescent="0.25">
      <c r="A74" s="47" t="s">
        <v>365</v>
      </c>
      <c r="B74" s="2">
        <v>7.4700000000000001E-3</v>
      </c>
      <c r="C74" s="2">
        <f>LOG('SNe Ia Data'!RedShift)</f>
        <v>-2.1266793981846011</v>
      </c>
      <c r="D74">
        <v>0.29475899999999999</v>
      </c>
      <c r="E74">
        <v>32.7423</v>
      </c>
      <c r="F74" s="2">
        <f t="shared" si="9"/>
        <v>35.355745575563475</v>
      </c>
      <c r="G74" s="1">
        <f t="shared" si="10"/>
        <v>9.8729009496322891E+23</v>
      </c>
      <c r="H74" s="2">
        <f t="shared" si="11"/>
        <v>31.995892939768158</v>
      </c>
      <c r="I74" s="2">
        <f t="shared" si="12"/>
        <v>32.5254711747138</v>
      </c>
      <c r="J74" s="2">
        <f t="shared" si="13"/>
        <v>0.21682882528619984</v>
      </c>
      <c r="K74" s="2">
        <f t="shared" si="14"/>
        <v>0.54112784848633244</v>
      </c>
      <c r="L74" s="2">
        <v>33.415273010410559</v>
      </c>
      <c r="M74" s="2">
        <f t="shared" si="15"/>
        <v>32.619725068796456</v>
      </c>
      <c r="N74" s="2">
        <f t="shared" si="16"/>
        <v>0.12257493120354468</v>
      </c>
      <c r="O74" s="2">
        <f t="shared" si="17"/>
        <v>0.17292953250054335</v>
      </c>
    </row>
    <row r="75" spans="1:15" x14ac:dyDescent="0.25">
      <c r="A75" s="47" t="s">
        <v>365</v>
      </c>
      <c r="B75" s="2">
        <v>7.4700000000000001E-3</v>
      </c>
      <c r="C75" s="2">
        <f>LOG('SNe Ia Data'!RedShift)</f>
        <v>-2.1266793981846011</v>
      </c>
      <c r="D75">
        <v>0.29241099999999998</v>
      </c>
      <c r="E75">
        <v>32.768500000000003</v>
      </c>
      <c r="F75" s="2">
        <f t="shared" si="9"/>
        <v>35.784915826417645</v>
      </c>
      <c r="G75" s="1">
        <f t="shared" si="10"/>
        <v>9.8729009496322891E+23</v>
      </c>
      <c r="H75" s="2">
        <f t="shared" si="11"/>
        <v>31.995892939768158</v>
      </c>
      <c r="I75" s="2">
        <f t="shared" si="12"/>
        <v>32.5254711747138</v>
      </c>
      <c r="J75" s="2">
        <f t="shared" si="13"/>
        <v>0.24302882528620273</v>
      </c>
      <c r="K75" s="2">
        <f t="shared" si="14"/>
        <v>0.69076156270560696</v>
      </c>
      <c r="L75" s="2">
        <v>33.415273010410559</v>
      </c>
      <c r="M75" s="2">
        <f t="shared" si="15"/>
        <v>32.619725068796456</v>
      </c>
      <c r="N75" s="2">
        <f t="shared" si="16"/>
        <v>0.14877493120354757</v>
      </c>
      <c r="O75" s="2">
        <f t="shared" si="17"/>
        <v>0.25886426616611175</v>
      </c>
    </row>
    <row r="76" spans="1:15" x14ac:dyDescent="0.25">
      <c r="A76" s="47" t="s">
        <v>364</v>
      </c>
      <c r="B76" s="2">
        <v>7.4999999999999997E-3</v>
      </c>
      <c r="C76" s="2">
        <f>LOG('SNe Ia Data'!RedShift)</f>
        <v>-2.1249387366082999</v>
      </c>
      <c r="D76">
        <v>0.37384299999999998</v>
      </c>
      <c r="E76">
        <v>32.331200000000003</v>
      </c>
      <c r="F76" s="2">
        <f t="shared" si="9"/>
        <v>29.257687707500374</v>
      </c>
      <c r="G76" s="1">
        <f t="shared" si="10"/>
        <v>9.9126981886715813E+23</v>
      </c>
      <c r="H76" s="2">
        <f t="shared" si="11"/>
        <v>32.124867007886102</v>
      </c>
      <c r="I76" s="2">
        <f t="shared" si="12"/>
        <v>32.534206692146441</v>
      </c>
      <c r="J76" s="2">
        <f t="shared" si="13"/>
        <v>-0.20300669214643818</v>
      </c>
      <c r="K76" s="2">
        <f t="shared" si="14"/>
        <v>0.29487788517771074</v>
      </c>
      <c r="L76" s="2">
        <v>33.550230930235024</v>
      </c>
      <c r="M76" s="2">
        <f t="shared" si="15"/>
        <v>32.628477569079692</v>
      </c>
      <c r="N76" s="2">
        <f t="shared" si="16"/>
        <v>-0.29727756907968939</v>
      </c>
      <c r="O76" s="2">
        <f t="shared" si="17"/>
        <v>0.63233289583281616</v>
      </c>
    </row>
    <row r="77" spans="1:15" x14ac:dyDescent="0.25">
      <c r="A77" s="47" t="s">
        <v>364</v>
      </c>
      <c r="B77" s="2">
        <v>7.4999999999999997E-3</v>
      </c>
      <c r="C77" s="2">
        <f>LOG('SNe Ia Data'!RedShift)</f>
        <v>-2.1249387366082999</v>
      </c>
      <c r="D77">
        <v>0.396652</v>
      </c>
      <c r="E77">
        <v>32.299799999999998</v>
      </c>
      <c r="F77" s="2">
        <f t="shared" si="9"/>
        <v>28.837658862410272</v>
      </c>
      <c r="G77" s="1">
        <f t="shared" si="10"/>
        <v>9.9126981886715813E+23</v>
      </c>
      <c r="H77" s="2">
        <f t="shared" si="11"/>
        <v>32.124867007886102</v>
      </c>
      <c r="I77" s="2">
        <f t="shared" si="12"/>
        <v>32.534206692146441</v>
      </c>
      <c r="J77" s="2">
        <f t="shared" si="13"/>
        <v>-0.23440669214644316</v>
      </c>
      <c r="K77" s="2">
        <f t="shared" si="14"/>
        <v>0.34923737544606281</v>
      </c>
      <c r="L77" s="2">
        <v>33.550230930235024</v>
      </c>
      <c r="M77" s="2">
        <f t="shared" si="15"/>
        <v>32.628477569079692</v>
      </c>
      <c r="N77" s="2">
        <f t="shared" si="16"/>
        <v>-0.32867756907969436</v>
      </c>
      <c r="O77" s="2">
        <f t="shared" si="17"/>
        <v>0.68662693453040724</v>
      </c>
    </row>
    <row r="78" spans="1:15" x14ac:dyDescent="0.25">
      <c r="A78" s="47" t="s">
        <v>367</v>
      </c>
      <c r="B78" s="2">
        <v>7.9500000000000005E-3</v>
      </c>
      <c r="C78" s="2">
        <f>LOG('SNe Ia Data'!RedShift)</f>
        <v>-2.0996328713435295</v>
      </c>
      <c r="D78">
        <v>0.36271900000000001</v>
      </c>
      <c r="E78">
        <v>32.641800000000003</v>
      </c>
      <c r="F78" s="2">
        <f t="shared" si="9"/>
        <v>33.756701235276417</v>
      </c>
      <c r="G78" s="1">
        <f t="shared" si="10"/>
        <v>1.0509797368444466E+24</v>
      </c>
      <c r="H78" s="2">
        <f t="shared" si="11"/>
        <v>34.059933664373538</v>
      </c>
      <c r="I78" s="2">
        <f t="shared" si="12"/>
        <v>32.661218988945507</v>
      </c>
      <c r="J78" s="2">
        <f t="shared" si="13"/>
        <v>-1.9418988945503202E-2</v>
      </c>
      <c r="K78" s="2">
        <f t="shared" si="14"/>
        <v>2.8662404328036128E-3</v>
      </c>
      <c r="L78" s="2">
        <v>35.57532720981024</v>
      </c>
      <c r="M78" s="2">
        <f t="shared" si="15"/>
        <v>32.755744516341203</v>
      </c>
      <c r="N78" s="2">
        <f t="shared" si="16"/>
        <v>-0.11394451634119918</v>
      </c>
      <c r="O78" s="2">
        <f t="shared" si="17"/>
        <v>9.8683887083606731E-2</v>
      </c>
    </row>
    <row r="79" spans="1:15" x14ac:dyDescent="0.25">
      <c r="A79" s="47" t="s">
        <v>372</v>
      </c>
      <c r="B79" s="2">
        <v>8.1399999999999997E-3</v>
      </c>
      <c r="C79" s="2">
        <f>LOG('SNe Ia Data'!RedShift)</f>
        <v>-2.0893755951107988</v>
      </c>
      <c r="D79">
        <v>0.31703100000000001</v>
      </c>
      <c r="E79">
        <v>32.7164</v>
      </c>
      <c r="F79" s="2">
        <f t="shared" si="9"/>
        <v>34.93654871375729</v>
      </c>
      <c r="G79" s="1">
        <f t="shared" si="10"/>
        <v>1.0761985033925831E+24</v>
      </c>
      <c r="H79" s="2">
        <f t="shared" si="11"/>
        <v>34.877218228113875</v>
      </c>
      <c r="I79" s="2">
        <f t="shared" si="12"/>
        <v>32.712709193751394</v>
      </c>
      <c r="J79" s="2">
        <f t="shared" si="13"/>
        <v>3.6908062486062931E-3</v>
      </c>
      <c r="K79" s="2">
        <f t="shared" si="14"/>
        <v>1.3553112187240961E-4</v>
      </c>
      <c r="L79" s="2">
        <v>36.430777304650505</v>
      </c>
      <c r="M79" s="2">
        <f t="shared" si="15"/>
        <v>32.807342188287407</v>
      </c>
      <c r="N79" s="2">
        <f t="shared" si="16"/>
        <v>-9.0942188287407077E-2</v>
      </c>
      <c r="O79" s="2">
        <f t="shared" si="17"/>
        <v>8.2286262946324018E-2</v>
      </c>
    </row>
    <row r="80" spans="1:15" x14ac:dyDescent="0.25">
      <c r="A80" s="47" t="s">
        <v>372</v>
      </c>
      <c r="B80" s="2">
        <v>8.1399999999999997E-3</v>
      </c>
      <c r="C80" s="2">
        <f>LOG('SNe Ia Data'!RedShift)</f>
        <v>-2.0893755951107988</v>
      </c>
      <c r="D80">
        <v>0.31745699999999999</v>
      </c>
      <c r="E80">
        <v>32.615099999999998</v>
      </c>
      <c r="F80" s="2">
        <f t="shared" si="9"/>
        <v>33.344176797055162</v>
      </c>
      <c r="G80" s="1">
        <f t="shared" si="10"/>
        <v>1.0761985033925831E+24</v>
      </c>
      <c r="H80" s="2">
        <f t="shared" si="11"/>
        <v>34.877218228113875</v>
      </c>
      <c r="I80" s="2">
        <f t="shared" si="12"/>
        <v>32.712709193751394</v>
      </c>
      <c r="J80" s="2">
        <f t="shared" si="13"/>
        <v>-9.7609193751395651E-2</v>
      </c>
      <c r="K80" s="2">
        <f t="shared" si="14"/>
        <v>9.4539137416001243E-2</v>
      </c>
      <c r="L80" s="2">
        <v>36.430777304650505</v>
      </c>
      <c r="M80" s="2">
        <f t="shared" si="15"/>
        <v>32.807342188287407</v>
      </c>
      <c r="N80" s="2">
        <f t="shared" si="16"/>
        <v>-0.19224218828740902</v>
      </c>
      <c r="O80" s="2">
        <f t="shared" si="17"/>
        <v>0.3667140817903709</v>
      </c>
    </row>
    <row r="81" spans="1:15" x14ac:dyDescent="0.25">
      <c r="A81" s="47" t="s">
        <v>369</v>
      </c>
      <c r="B81" s="2">
        <v>8.1399999999999997E-3</v>
      </c>
      <c r="C81" s="2">
        <f>LOG('SNe Ia Data'!RedShift)</f>
        <v>-2.0893755951107988</v>
      </c>
      <c r="D81">
        <v>0.36755399999999999</v>
      </c>
      <c r="E81">
        <v>32.709200000000003</v>
      </c>
      <c r="F81" s="2">
        <f t="shared" si="9"/>
        <v>34.82090064633465</v>
      </c>
      <c r="G81" s="1">
        <f t="shared" si="10"/>
        <v>1.0761985033925831E+24</v>
      </c>
      <c r="H81" s="2">
        <f t="shared" si="11"/>
        <v>34.877218228113875</v>
      </c>
      <c r="I81" s="2">
        <f t="shared" si="12"/>
        <v>32.712709193751394</v>
      </c>
      <c r="J81" s="2">
        <f t="shared" si="13"/>
        <v>-3.5091937513911375E-3</v>
      </c>
      <c r="K81" s="2">
        <f t="shared" si="14"/>
        <v>9.1153298307851348E-5</v>
      </c>
      <c r="L81" s="2">
        <v>36.430777304650505</v>
      </c>
      <c r="M81" s="2">
        <f t="shared" si="15"/>
        <v>32.807342188287407</v>
      </c>
      <c r="N81" s="2">
        <f t="shared" si="16"/>
        <v>-9.8142188287404508E-2</v>
      </c>
      <c r="O81" s="2">
        <f t="shared" si="17"/>
        <v>7.1296657130771712E-2</v>
      </c>
    </row>
    <row r="82" spans="1:15" x14ac:dyDescent="0.25">
      <c r="A82" s="47" t="s">
        <v>370</v>
      </c>
      <c r="B82" s="2">
        <v>8.1499999999999993E-3</v>
      </c>
      <c r="C82" s="2">
        <f>LOG('SNe Ia Data'!RedShift)</f>
        <v>-2.0888423912600236</v>
      </c>
      <c r="D82">
        <v>0.37192599999999998</v>
      </c>
      <c r="E82">
        <v>32.371099999999998</v>
      </c>
      <c r="F82" s="2">
        <f t="shared" si="9"/>
        <v>29.800256349115813</v>
      </c>
      <c r="G82" s="1">
        <f t="shared" si="10"/>
        <v>1.0775259369893599E+24</v>
      </c>
      <c r="H82" s="2">
        <f t="shared" si="11"/>
        <v>34.920237421220136</v>
      </c>
      <c r="I82" s="2">
        <f t="shared" si="12"/>
        <v>32.715385938967096</v>
      </c>
      <c r="J82" s="2">
        <f t="shared" si="13"/>
        <v>-0.34428593896709714</v>
      </c>
      <c r="K82" s="2">
        <f t="shared" si="14"/>
        <v>0.85689082595846011</v>
      </c>
      <c r="L82" s="2">
        <v>36.475807726491439</v>
      </c>
      <c r="M82" s="2">
        <f t="shared" si="15"/>
        <v>32.810024588814301</v>
      </c>
      <c r="N82" s="2">
        <f t="shared" si="16"/>
        <v>-0.4389245888143023</v>
      </c>
      <c r="O82" s="2">
        <f t="shared" si="17"/>
        <v>1.392729398984049</v>
      </c>
    </row>
    <row r="83" spans="1:15" x14ac:dyDescent="0.25">
      <c r="A83" s="47" t="s">
        <v>370</v>
      </c>
      <c r="B83" s="2">
        <v>8.1499999999999993E-3</v>
      </c>
      <c r="C83" s="2">
        <f>LOG('SNe Ia Data'!RedShift)</f>
        <v>-2.0888423912600236</v>
      </c>
      <c r="D83">
        <v>0.28014800000000001</v>
      </c>
      <c r="E83">
        <v>32.743400000000001</v>
      </c>
      <c r="F83" s="2">
        <f t="shared" si="9"/>
        <v>35.373660227478645</v>
      </c>
      <c r="G83" s="1">
        <f t="shared" si="10"/>
        <v>1.0775259369893599E+24</v>
      </c>
      <c r="H83" s="2">
        <f t="shared" si="11"/>
        <v>34.920237421220136</v>
      </c>
      <c r="I83" s="2">
        <f t="shared" si="12"/>
        <v>32.715385938967096</v>
      </c>
      <c r="J83" s="2">
        <f t="shared" si="13"/>
        <v>2.8014061032905602E-2</v>
      </c>
      <c r="K83" s="2">
        <f t="shared" si="14"/>
        <v>9.9994724521693824E-3</v>
      </c>
      <c r="L83" s="2">
        <v>36.475807726491439</v>
      </c>
      <c r="M83" s="2">
        <f t="shared" si="15"/>
        <v>32.810024588814301</v>
      </c>
      <c r="N83" s="2">
        <f t="shared" si="16"/>
        <v>-6.6624588814299557E-2</v>
      </c>
      <c r="O83" s="2">
        <f t="shared" si="17"/>
        <v>5.6557998328146133E-2</v>
      </c>
    </row>
    <row r="84" spans="1:15" x14ac:dyDescent="0.25">
      <c r="A84" s="47" t="s">
        <v>370</v>
      </c>
      <c r="B84" s="2">
        <v>8.1499999999999993E-3</v>
      </c>
      <c r="C84" s="2">
        <f>LOG('SNe Ia Data'!RedShift)</f>
        <v>-2.0888423912600236</v>
      </c>
      <c r="D84">
        <v>0.28697499999999998</v>
      </c>
      <c r="E84">
        <v>32.670699999999997</v>
      </c>
      <c r="F84" s="2">
        <f t="shared" si="9"/>
        <v>34.208970143169346</v>
      </c>
      <c r="G84" s="1">
        <f t="shared" si="10"/>
        <v>1.0775259369893599E+24</v>
      </c>
      <c r="H84" s="2">
        <f t="shared" si="11"/>
        <v>34.920237421220136</v>
      </c>
      <c r="I84" s="2">
        <f t="shared" si="12"/>
        <v>32.715385938967096</v>
      </c>
      <c r="J84" s="2">
        <f t="shared" si="13"/>
        <v>-4.4685938967099048E-2</v>
      </c>
      <c r="K84" s="2">
        <f t="shared" si="14"/>
        <v>2.4246756269586223E-2</v>
      </c>
      <c r="L84" s="2">
        <v>36.475807726491439</v>
      </c>
      <c r="M84" s="2">
        <f t="shared" si="15"/>
        <v>32.810024588814301</v>
      </c>
      <c r="N84" s="2">
        <f t="shared" si="16"/>
        <v>-0.13932458881430421</v>
      </c>
      <c r="O84" s="2">
        <f t="shared" si="17"/>
        <v>0.23570424864849515</v>
      </c>
    </row>
    <row r="85" spans="1:15" x14ac:dyDescent="0.25">
      <c r="A85" s="47" t="s">
        <v>371</v>
      </c>
      <c r="B85" s="2">
        <v>8.1700000000000002E-3</v>
      </c>
      <c r="C85" s="2">
        <f>LOG('SNe Ia Data'!RedShift)</f>
        <v>-2.0877779434675845</v>
      </c>
      <c r="D85">
        <v>0.49078699999999997</v>
      </c>
      <c r="E85">
        <v>32.445500000000003</v>
      </c>
      <c r="F85" s="2">
        <f t="shared" si="9"/>
        <v>30.838979622506891</v>
      </c>
      <c r="G85" s="1">
        <f t="shared" si="10"/>
        <v>1.0801808432069113E+24</v>
      </c>
      <c r="H85" s="2">
        <f t="shared" si="11"/>
        <v>35.006277072114301</v>
      </c>
      <c r="I85" s="2">
        <f t="shared" si="12"/>
        <v>32.720729629373537</v>
      </c>
      <c r="J85" s="2">
        <f t="shared" si="13"/>
        <v>-0.27522962937353412</v>
      </c>
      <c r="K85" s="2">
        <f t="shared" si="14"/>
        <v>0.31448813819004101</v>
      </c>
      <c r="L85" s="2">
        <v>36.56587058979958</v>
      </c>
      <c r="M85" s="2">
        <f t="shared" si="15"/>
        <v>32.815379589586911</v>
      </c>
      <c r="N85" s="2">
        <f t="shared" si="16"/>
        <v>-0.36987958958690825</v>
      </c>
      <c r="O85" s="2">
        <f t="shared" si="17"/>
        <v>0.56798207890176466</v>
      </c>
    </row>
    <row r="86" spans="1:15" x14ac:dyDescent="0.25">
      <c r="A86" s="47" t="s">
        <v>368</v>
      </c>
      <c r="B86" s="2">
        <v>8.1799999999999998E-3</v>
      </c>
      <c r="C86" s="2">
        <f>LOG('SNe Ia Data'!RedShift)</f>
        <v>-2.0872466963286769</v>
      </c>
      <c r="D86">
        <v>0.34266200000000002</v>
      </c>
      <c r="E86">
        <v>32.484000000000002</v>
      </c>
      <c r="F86" s="2">
        <f t="shared" si="9"/>
        <v>31.390627691376622</v>
      </c>
      <c r="G86" s="1">
        <f t="shared" si="10"/>
        <v>1.0815083158272971E+24</v>
      </c>
      <c r="H86" s="2">
        <f t="shared" si="11"/>
        <v>35.0492975298896</v>
      </c>
      <c r="I86" s="2">
        <f t="shared" si="12"/>
        <v>32.723396590550493</v>
      </c>
      <c r="J86" s="2">
        <f t="shared" si="13"/>
        <v>-0.23939659055049134</v>
      </c>
      <c r="K86" s="2">
        <f t="shared" si="14"/>
        <v>0.48809463175541096</v>
      </c>
      <c r="L86" s="2">
        <v>36.610903031251773</v>
      </c>
      <c r="M86" s="2">
        <f t="shared" si="15"/>
        <v>32.818052205818866</v>
      </c>
      <c r="N86" s="2">
        <f t="shared" si="16"/>
        <v>-0.33405220581886397</v>
      </c>
      <c r="O86" s="2">
        <f t="shared" si="17"/>
        <v>0.9503789245794112</v>
      </c>
    </row>
    <row r="87" spans="1:15" x14ac:dyDescent="0.25">
      <c r="A87" s="47" t="s">
        <v>373</v>
      </c>
      <c r="B87" s="2">
        <v>8.2100000000000003E-3</v>
      </c>
      <c r="C87" s="2">
        <f>LOG('SNe Ia Data'!RedShift)</f>
        <v>-2.0856568428805593</v>
      </c>
      <c r="D87">
        <v>0.46283400000000002</v>
      </c>
      <c r="E87">
        <v>33.213799999999999</v>
      </c>
      <c r="F87" s="2">
        <f t="shared" si="9"/>
        <v>43.929878286797319</v>
      </c>
      <c r="G87" s="1">
        <f t="shared" si="10"/>
        <v>1.0854908117325621E+24</v>
      </c>
      <c r="H87" s="2">
        <f t="shared" si="11"/>
        <v>35.178361432452775</v>
      </c>
      <c r="I87" s="2">
        <f t="shared" si="12"/>
        <v>32.731378033279618</v>
      </c>
      <c r="J87" s="2">
        <f t="shared" si="13"/>
        <v>0.48242196672038062</v>
      </c>
      <c r="K87" s="2">
        <f t="shared" si="14"/>
        <v>1.0864347290764025</v>
      </c>
      <c r="L87" s="2">
        <v>36.746004394710532</v>
      </c>
      <c r="M87" s="2">
        <f t="shared" si="15"/>
        <v>32.826050613200579</v>
      </c>
      <c r="N87" s="2">
        <f t="shared" si="16"/>
        <v>0.38774938679942039</v>
      </c>
      <c r="O87" s="2">
        <f t="shared" si="17"/>
        <v>0.70186199983198794</v>
      </c>
    </row>
    <row r="88" spans="1:15" x14ac:dyDescent="0.25">
      <c r="A88" s="47" t="s">
        <v>374</v>
      </c>
      <c r="B88" s="2">
        <v>8.3800000000000003E-3</v>
      </c>
      <c r="C88" s="2">
        <f>LOG('SNe Ia Data'!RedShift)</f>
        <v>-2.0767559813697236</v>
      </c>
      <c r="D88">
        <v>0.465611</v>
      </c>
      <c r="E88">
        <v>32.521000000000001</v>
      </c>
      <c r="F88" s="2">
        <f t="shared" si="9"/>
        <v>31.930079510746662</v>
      </c>
      <c r="G88" s="1">
        <f t="shared" si="10"/>
        <v>1.1080604995475898E+24</v>
      </c>
      <c r="H88" s="2">
        <f t="shared" si="11"/>
        <v>35.909795201207963</v>
      </c>
      <c r="I88" s="2">
        <f t="shared" si="12"/>
        <v>32.776064641442268</v>
      </c>
      <c r="J88" s="2">
        <f t="shared" si="13"/>
        <v>-0.25506464144226726</v>
      </c>
      <c r="K88" s="2">
        <f t="shared" si="14"/>
        <v>0.30009174771518932</v>
      </c>
      <c r="L88" s="2">
        <v>37.511693219928731</v>
      </c>
      <c r="M88" s="2">
        <f t="shared" si="15"/>
        <v>32.870833339878516</v>
      </c>
      <c r="N88" s="2">
        <f t="shared" si="16"/>
        <v>-0.34983333987851495</v>
      </c>
      <c r="O88" s="2">
        <f t="shared" si="17"/>
        <v>0.56451557525591312</v>
      </c>
    </row>
    <row r="89" spans="1:15" x14ac:dyDescent="0.25">
      <c r="A89" s="47" t="s">
        <v>374</v>
      </c>
      <c r="B89" s="2">
        <v>8.3800000000000003E-3</v>
      </c>
      <c r="C89" s="2">
        <f>LOG('SNe Ia Data'!RedShift)</f>
        <v>-2.0767559813697236</v>
      </c>
      <c r="D89">
        <v>0.48486499999999999</v>
      </c>
      <c r="E89">
        <v>32.6922</v>
      </c>
      <c r="F89" s="2">
        <f t="shared" si="9"/>
        <v>34.549359457647164</v>
      </c>
      <c r="G89" s="1">
        <f t="shared" si="10"/>
        <v>1.1080604995475898E+24</v>
      </c>
      <c r="H89" s="2">
        <f t="shared" si="11"/>
        <v>35.909795201207963</v>
      </c>
      <c r="I89" s="2">
        <f t="shared" si="12"/>
        <v>32.776064641442268</v>
      </c>
      <c r="J89" s="2">
        <f t="shared" si="13"/>
        <v>-8.3864641442268351E-2</v>
      </c>
      <c r="K89" s="2">
        <f t="shared" si="14"/>
        <v>2.9916867479229375E-2</v>
      </c>
      <c r="L89" s="2">
        <v>37.511693219928731</v>
      </c>
      <c r="M89" s="2">
        <f t="shared" si="15"/>
        <v>32.870833339878516</v>
      </c>
      <c r="N89" s="2">
        <f t="shared" si="16"/>
        <v>-0.17863333987851604</v>
      </c>
      <c r="O89" s="2">
        <f t="shared" si="17"/>
        <v>0.1357323490000337</v>
      </c>
    </row>
    <row r="90" spans="1:15" x14ac:dyDescent="0.25">
      <c r="A90" s="47" t="s">
        <v>375</v>
      </c>
      <c r="B90" s="2">
        <v>8.5500000000000003E-3</v>
      </c>
      <c r="C90" s="2">
        <f>LOG('SNe Ia Data'!RedShift)</f>
        <v>-2.0680338852718272</v>
      </c>
      <c r="D90">
        <v>0.35921799999999998</v>
      </c>
      <c r="E90">
        <v>32.692799999999998</v>
      </c>
      <c r="F90" s="2">
        <f t="shared" si="9"/>
        <v>34.558907117451511</v>
      </c>
      <c r="G90" s="1">
        <f t="shared" si="10"/>
        <v>1.1306339454017028E+24</v>
      </c>
      <c r="H90" s="2">
        <f t="shared" si="11"/>
        <v>36.641350759715564</v>
      </c>
      <c r="I90" s="2">
        <f t="shared" si="12"/>
        <v>32.819857376381613</v>
      </c>
      <c r="J90" s="2">
        <f t="shared" si="13"/>
        <v>-0.12705737638161452</v>
      </c>
      <c r="K90" s="2">
        <f t="shared" si="14"/>
        <v>0.12510756907709375</v>
      </c>
      <c r="L90" s="2">
        <v>38.277576553241474</v>
      </c>
      <c r="M90" s="2">
        <f t="shared" si="15"/>
        <v>32.914722168659928</v>
      </c>
      <c r="N90" s="2">
        <f t="shared" si="16"/>
        <v>-0.22192216865992975</v>
      </c>
      <c r="O90" s="2">
        <f t="shared" si="17"/>
        <v>0.381667512500933</v>
      </c>
    </row>
    <row r="91" spans="1:15" x14ac:dyDescent="0.25">
      <c r="A91" s="47" t="s">
        <v>366</v>
      </c>
      <c r="B91" s="2">
        <v>8.5500000000000003E-3</v>
      </c>
      <c r="C91" s="2">
        <f>LOG('SNe Ia Data'!RedShift)</f>
        <v>-2.0680338852718272</v>
      </c>
      <c r="D91">
        <v>0.31803199999999998</v>
      </c>
      <c r="E91">
        <v>32.851999999999997</v>
      </c>
      <c r="F91" s="2">
        <f t="shared" si="9"/>
        <v>37.18775833249353</v>
      </c>
      <c r="G91" s="1">
        <f t="shared" si="10"/>
        <v>1.1306339454017028E+24</v>
      </c>
      <c r="H91" s="2">
        <f t="shared" si="11"/>
        <v>36.641350759715564</v>
      </c>
      <c r="I91" s="2">
        <f t="shared" si="12"/>
        <v>32.819857376381613</v>
      </c>
      <c r="J91" s="2">
        <f t="shared" si="13"/>
        <v>3.2142623618383936E-2</v>
      </c>
      <c r="K91" s="2">
        <f t="shared" si="14"/>
        <v>1.0214591543513485E-2</v>
      </c>
      <c r="L91" s="2">
        <v>38.277576553241474</v>
      </c>
      <c r="M91" s="2">
        <f t="shared" si="15"/>
        <v>32.914722168659928</v>
      </c>
      <c r="N91" s="2">
        <f t="shared" si="16"/>
        <v>-6.2722168659931299E-2</v>
      </c>
      <c r="O91" s="2">
        <f t="shared" si="17"/>
        <v>3.8895601422962028E-2</v>
      </c>
    </row>
    <row r="92" spans="1:15" x14ac:dyDescent="0.25">
      <c r="A92" s="47" t="s">
        <v>376</v>
      </c>
      <c r="B92" s="2">
        <v>8.5699999999999995E-3</v>
      </c>
      <c r="C92" s="2">
        <f>LOG('SNe Ia Data'!RedShift)</f>
        <v>-2.0670191780768019</v>
      </c>
      <c r="D92">
        <v>0.26757999999999998</v>
      </c>
      <c r="E92">
        <v>32.752699999999997</v>
      </c>
      <c r="F92" s="2">
        <f t="shared" si="9"/>
        <v>35.525483715523535</v>
      </c>
      <c r="G92" s="1">
        <f t="shared" si="10"/>
        <v>1.1332898919379822E+24</v>
      </c>
      <c r="H92" s="2">
        <f t="shared" si="11"/>
        <v>36.727424125043626</v>
      </c>
      <c r="I92" s="2">
        <f t="shared" si="12"/>
        <v>32.824952351022922</v>
      </c>
      <c r="J92" s="2">
        <f t="shared" si="13"/>
        <v>-7.2252351022925154E-2</v>
      </c>
      <c r="K92" s="2">
        <f t="shared" si="14"/>
        <v>7.2911606532568701E-2</v>
      </c>
      <c r="L92" s="2">
        <v>38.367693260823415</v>
      </c>
      <c r="M92" s="2">
        <f t="shared" si="15"/>
        <v>32.919828446837272</v>
      </c>
      <c r="N92" s="2">
        <f t="shared" si="16"/>
        <v>-0.16712844683727468</v>
      </c>
      <c r="O92" s="2">
        <f t="shared" si="17"/>
        <v>0.39011572423794899</v>
      </c>
    </row>
    <row r="93" spans="1:15" x14ac:dyDescent="0.25">
      <c r="A93" s="47" t="s">
        <v>377</v>
      </c>
      <c r="B93" s="2">
        <v>8.6099999999999996E-3</v>
      </c>
      <c r="C93" s="2">
        <f>LOG('SNe Ia Data'!RedShift)</f>
        <v>-2.0649968485463455</v>
      </c>
      <c r="D93">
        <v>0.38343300000000002</v>
      </c>
      <c r="E93">
        <v>32.722299999999997</v>
      </c>
      <c r="F93" s="2">
        <f t="shared" si="9"/>
        <v>35.031602151769384</v>
      </c>
      <c r="G93" s="1">
        <f t="shared" si="10"/>
        <v>1.1386019410078544E+24</v>
      </c>
      <c r="H93" s="2">
        <f t="shared" si="11"/>
        <v>36.899575911228368</v>
      </c>
      <c r="I93" s="2">
        <f t="shared" si="12"/>
        <v>32.835106874091814</v>
      </c>
      <c r="J93" s="2">
        <f t="shared" si="13"/>
        <v>-0.11280687409181667</v>
      </c>
      <c r="K93" s="2">
        <f t="shared" si="14"/>
        <v>8.6554998843474243E-2</v>
      </c>
      <c r="L93" s="2">
        <v>38.54793475067423</v>
      </c>
      <c r="M93" s="2">
        <f t="shared" si="15"/>
        <v>32.93000557595402</v>
      </c>
      <c r="N93" s="2">
        <f t="shared" si="16"/>
        <v>-0.20770557595402295</v>
      </c>
      <c r="O93" s="2">
        <f t="shared" si="17"/>
        <v>0.29343866354548304</v>
      </c>
    </row>
    <row r="94" spans="1:15" x14ac:dyDescent="0.25">
      <c r="A94" s="47" t="s">
        <v>380</v>
      </c>
      <c r="B94" s="2">
        <v>8.6300000000000005E-3</v>
      </c>
      <c r="C94" s="2">
        <f>LOG('SNe Ia Data'!RedShift)</f>
        <v>-2.0639892042847903</v>
      </c>
      <c r="D94">
        <v>0.33832499999999999</v>
      </c>
      <c r="E94">
        <v>32.374400000000001</v>
      </c>
      <c r="F94" s="2">
        <f t="shared" si="9"/>
        <v>29.845578411686425</v>
      </c>
      <c r="G94" s="1">
        <f t="shared" si="10"/>
        <v>1.1412580435383401E+24</v>
      </c>
      <c r="H94" s="2">
        <f t="shared" si="11"/>
        <v>36.985654331984357</v>
      </c>
      <c r="I94" s="2">
        <f t="shared" si="12"/>
        <v>32.840166532150079</v>
      </c>
      <c r="J94" s="2">
        <f t="shared" si="13"/>
        <v>-0.46576653215007724</v>
      </c>
      <c r="K94" s="2">
        <f t="shared" si="14"/>
        <v>1.8952581673007689</v>
      </c>
      <c r="L94" s="2">
        <v>38.638059532822837</v>
      </c>
      <c r="M94" s="2">
        <f t="shared" si="15"/>
        <v>32.935076536524114</v>
      </c>
      <c r="N94" s="2">
        <f t="shared" si="16"/>
        <v>-0.56067653652411309</v>
      </c>
      <c r="O94" s="2">
        <f t="shared" si="17"/>
        <v>2.7463544208774433</v>
      </c>
    </row>
    <row r="95" spans="1:15" x14ac:dyDescent="0.25">
      <c r="A95" s="47" t="s">
        <v>380</v>
      </c>
      <c r="B95" s="2">
        <v>8.6300000000000005E-3</v>
      </c>
      <c r="C95" s="2">
        <f>LOG('SNe Ia Data'!RedShift)</f>
        <v>-2.0639892042847903</v>
      </c>
      <c r="D95">
        <v>0.33129599999999998</v>
      </c>
      <c r="E95">
        <v>32.394500000000001</v>
      </c>
      <c r="F95" s="2">
        <f t="shared" si="9"/>
        <v>30.123123337776086</v>
      </c>
      <c r="G95" s="1">
        <f t="shared" si="10"/>
        <v>1.1412580435383401E+24</v>
      </c>
      <c r="H95" s="2">
        <f t="shared" si="11"/>
        <v>36.985654331984357</v>
      </c>
      <c r="I95" s="2">
        <f t="shared" si="12"/>
        <v>32.840166532150079</v>
      </c>
      <c r="J95" s="2">
        <f t="shared" si="13"/>
        <v>-0.4456665321500779</v>
      </c>
      <c r="K95" s="2">
        <f t="shared" si="14"/>
        <v>1.8096211283902239</v>
      </c>
      <c r="L95" s="2">
        <v>38.638059532822837</v>
      </c>
      <c r="M95" s="2">
        <f t="shared" si="15"/>
        <v>32.935076536524114</v>
      </c>
      <c r="N95" s="2">
        <f t="shared" si="16"/>
        <v>-0.54057653652411375</v>
      </c>
      <c r="O95" s="2">
        <f t="shared" si="17"/>
        <v>2.6624532955953315</v>
      </c>
    </row>
    <row r="96" spans="1:15" x14ac:dyDescent="0.25">
      <c r="A96" s="47" t="s">
        <v>380</v>
      </c>
      <c r="B96" s="2">
        <v>8.6300000000000005E-3</v>
      </c>
      <c r="C96" s="2">
        <f>LOG('SNe Ia Data'!RedShift)</f>
        <v>-2.0639892042847903</v>
      </c>
      <c r="D96">
        <v>0.33787899999999998</v>
      </c>
      <c r="E96">
        <v>32.335000000000001</v>
      </c>
      <c r="F96" s="2">
        <f t="shared" si="9"/>
        <v>29.308932452503218</v>
      </c>
      <c r="G96" s="1">
        <f t="shared" si="10"/>
        <v>1.1412580435383401E+24</v>
      </c>
      <c r="H96" s="2">
        <f t="shared" si="11"/>
        <v>36.985654331984357</v>
      </c>
      <c r="I96" s="2">
        <f t="shared" si="12"/>
        <v>32.840166532150079</v>
      </c>
      <c r="J96" s="2">
        <f t="shared" si="13"/>
        <v>-0.50516653215007778</v>
      </c>
      <c r="K96" s="2">
        <f t="shared" si="14"/>
        <v>2.2353562171652297</v>
      </c>
      <c r="L96" s="2">
        <v>38.638059532822837</v>
      </c>
      <c r="M96" s="2">
        <f t="shared" si="15"/>
        <v>32.935076536524114</v>
      </c>
      <c r="N96" s="2">
        <f t="shared" si="16"/>
        <v>-0.60007653652411364</v>
      </c>
      <c r="O96" s="2">
        <f t="shared" si="17"/>
        <v>3.1542120849905526</v>
      </c>
    </row>
    <row r="97" spans="1:15" x14ac:dyDescent="0.25">
      <c r="A97" s="47" t="s">
        <v>378</v>
      </c>
      <c r="B97" s="2">
        <v>8.6400000000000001E-3</v>
      </c>
      <c r="C97" s="2">
        <f>LOG('SNe Ia Data'!RedShift)</f>
        <v>-2.0634862575211068</v>
      </c>
      <c r="D97">
        <v>0.42521900000000001</v>
      </c>
      <c r="E97">
        <v>32.419800000000002</v>
      </c>
      <c r="F97" s="2">
        <f t="shared" si="9"/>
        <v>30.476142810525673</v>
      </c>
      <c r="G97" s="1">
        <f t="shared" si="10"/>
        <v>1.1425861143017908E+24</v>
      </c>
      <c r="H97" s="2">
        <f t="shared" si="11"/>
        <v>37.028694174256238</v>
      </c>
      <c r="I97" s="2">
        <f t="shared" si="12"/>
        <v>32.842691984104299</v>
      </c>
      <c r="J97" s="2">
        <f t="shared" si="13"/>
        <v>-0.42289198410429663</v>
      </c>
      <c r="K97" s="2">
        <f t="shared" si="14"/>
        <v>0.98908492525027669</v>
      </c>
      <c r="L97" s="2">
        <v>38.683122933176634</v>
      </c>
      <c r="M97" s="2">
        <f t="shared" si="15"/>
        <v>32.937607639606242</v>
      </c>
      <c r="N97" s="2">
        <f t="shared" si="16"/>
        <v>-0.51780763960623943</v>
      </c>
      <c r="O97" s="2">
        <f t="shared" si="17"/>
        <v>1.4828990386558814</v>
      </c>
    </row>
    <row r="98" spans="1:15" x14ac:dyDescent="0.25">
      <c r="A98" s="47" t="s">
        <v>379</v>
      </c>
      <c r="B98" s="2">
        <v>8.8299999999999993E-3</v>
      </c>
      <c r="C98" s="2">
        <f>LOG('SNe Ia Data'!RedShift)</f>
        <v>-2.0540392964224314</v>
      </c>
      <c r="D98">
        <v>0.32703500000000002</v>
      </c>
      <c r="E98">
        <v>32.861600000000003</v>
      </c>
      <c r="F98" s="2">
        <f t="shared" si="9"/>
        <v>37.352528002182318</v>
      </c>
      <c r="G98" s="1">
        <f t="shared" si="10"/>
        <v>1.1678219283098786E+24</v>
      </c>
      <c r="H98" s="2">
        <f t="shared" si="11"/>
        <v>37.846531208548321</v>
      </c>
      <c r="I98" s="2">
        <f t="shared" si="12"/>
        <v>32.890130403853952</v>
      </c>
      <c r="J98" s="2">
        <f t="shared" si="13"/>
        <v>-2.8530403853949338E-2</v>
      </c>
      <c r="K98" s="2">
        <f t="shared" si="14"/>
        <v>7.6107484846343549E-3</v>
      </c>
      <c r="L98" s="2">
        <v>39.539455371496707</v>
      </c>
      <c r="M98" s="2">
        <f t="shared" si="15"/>
        <v>32.985153414571798</v>
      </c>
      <c r="N98" s="2">
        <f t="shared" si="16"/>
        <v>-0.12355341457179492</v>
      </c>
      <c r="O98" s="2">
        <f t="shared" si="17"/>
        <v>0.14273189634613517</v>
      </c>
    </row>
    <row r="99" spans="1:15" x14ac:dyDescent="0.25">
      <c r="A99" s="47" t="s">
        <v>381</v>
      </c>
      <c r="B99" s="2">
        <v>9.0600000000000003E-3</v>
      </c>
      <c r="C99" s="2">
        <f>LOG('SNe Ia Data'!RedShift)</f>
        <v>-2.0428718023231869</v>
      </c>
      <c r="D99">
        <v>0.36885899999999999</v>
      </c>
      <c r="E99">
        <v>32.798999999999999</v>
      </c>
      <c r="F99" s="2">
        <f t="shared" si="9"/>
        <v>36.291088964094776</v>
      </c>
      <c r="G99" s="1">
        <f t="shared" si="10"/>
        <v>1.1983768216587718E+24</v>
      </c>
      <c r="H99" s="2">
        <f t="shared" si="11"/>
        <v>38.836747864589661</v>
      </c>
      <c r="I99" s="2">
        <f t="shared" si="12"/>
        <v>32.946214277704421</v>
      </c>
      <c r="J99" s="2">
        <f t="shared" si="13"/>
        <v>-0.14721427770442119</v>
      </c>
      <c r="K99" s="2">
        <f t="shared" si="14"/>
        <v>0.15928654631425285</v>
      </c>
      <c r="L99" s="2">
        <v>40.576393232496748</v>
      </c>
      <c r="M99" s="2">
        <f t="shared" si="15"/>
        <v>33.041367203526136</v>
      </c>
      <c r="N99" s="2">
        <f t="shared" si="16"/>
        <v>-0.24236720352613617</v>
      </c>
      <c r="O99" s="2">
        <f t="shared" si="17"/>
        <v>0.43174462028967781</v>
      </c>
    </row>
    <row r="100" spans="1:15" x14ac:dyDescent="0.25">
      <c r="A100" s="47" t="s">
        <v>381</v>
      </c>
      <c r="B100" s="2">
        <v>9.0600000000000003E-3</v>
      </c>
      <c r="C100" s="2">
        <f>LOG('SNe Ia Data'!RedShift)</f>
        <v>-2.0428718023231869</v>
      </c>
      <c r="D100">
        <v>0.40952499999999997</v>
      </c>
      <c r="E100">
        <v>32.7498</v>
      </c>
      <c r="F100" s="2">
        <f t="shared" si="9"/>
        <v>35.478071121764316</v>
      </c>
      <c r="G100" s="1">
        <f t="shared" si="10"/>
        <v>1.1983768216587718E+24</v>
      </c>
      <c r="H100" s="2">
        <f t="shared" si="11"/>
        <v>38.836747864589661</v>
      </c>
      <c r="I100" s="2">
        <f t="shared" si="12"/>
        <v>32.946214277704421</v>
      </c>
      <c r="J100" s="2">
        <f t="shared" si="13"/>
        <v>-0.19641427770442021</v>
      </c>
      <c r="K100" s="2">
        <f t="shared" si="14"/>
        <v>0.23003041899902404</v>
      </c>
      <c r="L100" s="2">
        <v>40.576393232496748</v>
      </c>
      <c r="M100" s="2">
        <f t="shared" si="15"/>
        <v>33.041367203526136</v>
      </c>
      <c r="N100" s="2">
        <f t="shared" si="16"/>
        <v>-0.29156720352613519</v>
      </c>
      <c r="O100" s="2">
        <f t="shared" si="17"/>
        <v>0.50689324642322353</v>
      </c>
    </row>
    <row r="101" spans="1:15" x14ac:dyDescent="0.25">
      <c r="A101" s="47" t="s">
        <v>382</v>
      </c>
      <c r="B101" s="2">
        <v>9.2499999999999995E-3</v>
      </c>
      <c r="C101" s="2">
        <f>LOG('SNe Ia Data'!RedShift)</f>
        <v>-2.0338582672609675</v>
      </c>
      <c r="D101">
        <v>0.28642499999999999</v>
      </c>
      <c r="E101">
        <v>32.891399999999997</v>
      </c>
      <c r="F101" s="2">
        <f t="shared" si="9"/>
        <v>37.868665433854339</v>
      </c>
      <c r="G101" s="1">
        <f t="shared" si="10"/>
        <v>1.2236230037834518E+24</v>
      </c>
      <c r="H101" s="2">
        <f t="shared" si="11"/>
        <v>39.654920906657132</v>
      </c>
      <c r="I101" s="2">
        <f t="shared" si="12"/>
        <v>32.99148543998318</v>
      </c>
      <c r="J101" s="2">
        <f t="shared" si="13"/>
        <v>-0.10008543998318231</v>
      </c>
      <c r="K101" s="2">
        <f t="shared" si="14"/>
        <v>0.12210120835182774</v>
      </c>
      <c r="L101" s="2">
        <v>41.43326241659895</v>
      </c>
      <c r="M101" s="2">
        <f t="shared" si="15"/>
        <v>33.086745652943847</v>
      </c>
      <c r="N101" s="2">
        <f t="shared" si="16"/>
        <v>-0.19534565294384976</v>
      </c>
      <c r="O101" s="2">
        <f t="shared" si="17"/>
        <v>0.46514211038109043</v>
      </c>
    </row>
    <row r="102" spans="1:15" x14ac:dyDescent="0.25">
      <c r="A102" s="47" t="s">
        <v>382</v>
      </c>
      <c r="B102" s="2">
        <v>9.2499999999999995E-3</v>
      </c>
      <c r="C102" s="2">
        <f>LOG('SNe Ia Data'!RedShift)</f>
        <v>-2.0338582672609675</v>
      </c>
      <c r="D102">
        <v>0.28286699999999998</v>
      </c>
      <c r="E102">
        <v>32.897300000000001</v>
      </c>
      <c r="F102" s="2">
        <f t="shared" si="9"/>
        <v>37.971696413586017</v>
      </c>
      <c r="G102" s="1">
        <f t="shared" si="10"/>
        <v>1.2236230037834518E+24</v>
      </c>
      <c r="H102" s="2">
        <f t="shared" si="11"/>
        <v>39.654920906657132</v>
      </c>
      <c r="I102" s="2">
        <f t="shared" si="12"/>
        <v>32.99148543998318</v>
      </c>
      <c r="J102" s="2">
        <f t="shared" si="13"/>
        <v>-9.4185439983178298E-2</v>
      </c>
      <c r="K102" s="2">
        <f t="shared" si="14"/>
        <v>0.11086717280437801</v>
      </c>
      <c r="L102" s="2">
        <v>41.43326241659895</v>
      </c>
      <c r="M102" s="2">
        <f t="shared" si="15"/>
        <v>33.086745652943847</v>
      </c>
      <c r="N102" s="2">
        <f t="shared" si="16"/>
        <v>-0.18944565294384574</v>
      </c>
      <c r="O102" s="2">
        <f t="shared" si="17"/>
        <v>0.4485436571121052</v>
      </c>
    </row>
    <row r="103" spans="1:15" x14ac:dyDescent="0.25">
      <c r="A103" s="47" t="s">
        <v>382</v>
      </c>
      <c r="B103" s="2">
        <v>9.2499999999999995E-3</v>
      </c>
      <c r="C103" s="2">
        <f>LOG('SNe Ia Data'!RedShift)</f>
        <v>-2.0338582672609675</v>
      </c>
      <c r="D103">
        <v>0.28550500000000001</v>
      </c>
      <c r="E103">
        <v>32.915900000000001</v>
      </c>
      <c r="F103" s="2">
        <f t="shared" si="9"/>
        <v>38.298344378096438</v>
      </c>
      <c r="G103" s="1">
        <f t="shared" si="10"/>
        <v>1.2236230037834518E+24</v>
      </c>
      <c r="H103" s="2">
        <f t="shared" si="11"/>
        <v>39.654920906657132</v>
      </c>
      <c r="I103" s="2">
        <f t="shared" si="12"/>
        <v>32.99148543998318</v>
      </c>
      <c r="J103" s="2">
        <f t="shared" si="13"/>
        <v>-7.5585439983179015E-2</v>
      </c>
      <c r="K103" s="2">
        <f t="shared" si="14"/>
        <v>7.0088837073480834E-2</v>
      </c>
      <c r="L103" s="2">
        <v>41.43326241659895</v>
      </c>
      <c r="M103" s="2">
        <f t="shared" si="15"/>
        <v>33.086745652943847</v>
      </c>
      <c r="N103" s="2">
        <f t="shared" si="16"/>
        <v>-0.17084565294384646</v>
      </c>
      <c r="O103" s="2">
        <f t="shared" si="17"/>
        <v>0.35808030034995258</v>
      </c>
    </row>
    <row r="104" spans="1:15" x14ac:dyDescent="0.25">
      <c r="A104" s="47" t="s">
        <v>383</v>
      </c>
      <c r="B104" s="2">
        <v>9.3500000000000007E-3</v>
      </c>
      <c r="C104" s="2">
        <f>LOG('SNe Ia Data'!RedShift)</f>
        <v>-2.0291883891274822</v>
      </c>
      <c r="D104">
        <v>0.40136699999999997</v>
      </c>
      <c r="E104">
        <v>32.335299999999997</v>
      </c>
      <c r="F104" s="2">
        <f t="shared" si="9"/>
        <v>29.312981910880815</v>
      </c>
      <c r="G104" s="1">
        <f t="shared" si="10"/>
        <v>1.2369123512170707E+24</v>
      </c>
      <c r="H104" s="2">
        <f t="shared" si="11"/>
        <v>40.085599326196316</v>
      </c>
      <c r="I104" s="2">
        <f t="shared" si="12"/>
        <v>33.014941905940475</v>
      </c>
      <c r="J104" s="2">
        <f t="shared" si="13"/>
        <v>-0.67964190594047835</v>
      </c>
      <c r="K104" s="2">
        <f t="shared" si="14"/>
        <v>2.8673253448372544</v>
      </c>
      <c r="L104" s="2">
        <v>41.884343696735804</v>
      </c>
      <c r="M104" s="2">
        <f t="shared" si="15"/>
        <v>33.110258573451098</v>
      </c>
      <c r="N104" s="2">
        <f t="shared" si="16"/>
        <v>-0.77495857345110153</v>
      </c>
      <c r="O104" s="2">
        <f t="shared" si="17"/>
        <v>3.7279806530422555</v>
      </c>
    </row>
    <row r="105" spans="1:15" x14ac:dyDescent="0.25">
      <c r="A105" s="47" t="s">
        <v>389</v>
      </c>
      <c r="B105" s="2">
        <v>9.5399999999999999E-3</v>
      </c>
      <c r="C105" s="2">
        <f>LOG('SNe Ia Data'!RedShift)</f>
        <v>-2.0204516252959048</v>
      </c>
      <c r="D105">
        <v>0.26898100000000003</v>
      </c>
      <c r="E105">
        <v>33.039900000000003</v>
      </c>
      <c r="F105" s="2">
        <f t="shared" si="9"/>
        <v>40.548986152019488</v>
      </c>
      <c r="G105" s="1">
        <f t="shared" si="10"/>
        <v>1.2621656884854972E+24</v>
      </c>
      <c r="H105" s="2">
        <f t="shared" si="11"/>
        <v>40.904004250680565</v>
      </c>
      <c r="I105" s="2">
        <f t="shared" si="12"/>
        <v>33.058829124248454</v>
      </c>
      <c r="J105" s="2">
        <f t="shared" si="13"/>
        <v>-1.8929124248451501E-2</v>
      </c>
      <c r="K105" s="2">
        <f t="shared" si="14"/>
        <v>4.9524241885206734E-3</v>
      </c>
      <c r="L105" s="2">
        <v>42.741583344030722</v>
      </c>
      <c r="M105" s="2">
        <f t="shared" si="15"/>
        <v>33.154253031915019</v>
      </c>
      <c r="N105" s="2">
        <f t="shared" si="16"/>
        <v>-0.11435303191501589</v>
      </c>
      <c r="O105" s="2">
        <f t="shared" si="17"/>
        <v>0.18073911856082348</v>
      </c>
    </row>
    <row r="106" spans="1:15" x14ac:dyDescent="0.25">
      <c r="A106" s="47" t="s">
        <v>389</v>
      </c>
      <c r="B106" s="2">
        <v>9.5399999999999999E-3</v>
      </c>
      <c r="C106" s="2">
        <f>LOG('SNe Ia Data'!RedShift)</f>
        <v>-2.0204516252959048</v>
      </c>
      <c r="D106">
        <v>0.25362899999999999</v>
      </c>
      <c r="E106">
        <v>33.213500000000003</v>
      </c>
      <c r="F106" s="2">
        <f t="shared" si="9"/>
        <v>43.923809569046426</v>
      </c>
      <c r="G106" s="1">
        <f t="shared" si="10"/>
        <v>1.2621656884854972E+24</v>
      </c>
      <c r="H106" s="2">
        <f t="shared" si="11"/>
        <v>40.904004250680565</v>
      </c>
      <c r="I106" s="2">
        <f t="shared" si="12"/>
        <v>33.058829124248454</v>
      </c>
      <c r="J106" s="2">
        <f t="shared" si="13"/>
        <v>0.15467087575154892</v>
      </c>
      <c r="K106" s="2">
        <f t="shared" si="14"/>
        <v>0.37189408444703598</v>
      </c>
      <c r="L106" s="2">
        <v>42.741583344030722</v>
      </c>
      <c r="M106" s="2">
        <f t="shared" si="15"/>
        <v>33.154253031915019</v>
      </c>
      <c r="N106" s="2">
        <f t="shared" si="16"/>
        <v>5.924696808498453E-2</v>
      </c>
      <c r="O106" s="2">
        <f t="shared" si="17"/>
        <v>5.4567548410395184E-2</v>
      </c>
    </row>
    <row r="107" spans="1:15" x14ac:dyDescent="0.25">
      <c r="A107" s="47" t="s">
        <v>388</v>
      </c>
      <c r="B107" s="2">
        <v>9.5399999999999999E-3</v>
      </c>
      <c r="C107" s="2">
        <f>LOG('SNe Ia Data'!RedShift)</f>
        <v>-2.0204516252959048</v>
      </c>
      <c r="D107">
        <v>0.25190600000000002</v>
      </c>
      <c r="E107">
        <v>33.230899999999998</v>
      </c>
      <c r="F107" s="2">
        <f t="shared" si="9"/>
        <v>44.27718479120621</v>
      </c>
      <c r="G107" s="1">
        <f t="shared" si="10"/>
        <v>1.2621656884854972E+24</v>
      </c>
      <c r="H107" s="2">
        <f t="shared" si="11"/>
        <v>40.904004250680565</v>
      </c>
      <c r="I107" s="2">
        <f t="shared" si="12"/>
        <v>33.058829124248454</v>
      </c>
      <c r="J107" s="2">
        <f t="shared" si="13"/>
        <v>0.17207087575154389</v>
      </c>
      <c r="K107" s="2">
        <f t="shared" si="14"/>
        <v>0.46659245785108738</v>
      </c>
      <c r="L107" s="2">
        <v>42.741583344030722</v>
      </c>
      <c r="M107" s="2">
        <f t="shared" si="15"/>
        <v>33.154253031915019</v>
      </c>
      <c r="N107" s="2">
        <f t="shared" si="16"/>
        <v>7.6646968084979505E-2</v>
      </c>
      <c r="O107" s="2">
        <f t="shared" si="17"/>
        <v>9.2579096212098713E-2</v>
      </c>
    </row>
    <row r="108" spans="1:15" x14ac:dyDescent="0.25">
      <c r="A108" s="47" t="s">
        <v>388</v>
      </c>
      <c r="B108" s="2">
        <v>9.5399999999999999E-3</v>
      </c>
      <c r="C108" s="2">
        <f>LOG('SNe Ia Data'!RedShift)</f>
        <v>-2.0204516252959048</v>
      </c>
      <c r="D108">
        <v>0.25488499999999997</v>
      </c>
      <c r="E108">
        <v>33.246899999999997</v>
      </c>
      <c r="F108" s="2">
        <f t="shared" si="9"/>
        <v>44.604636038814483</v>
      </c>
      <c r="G108" s="1">
        <f t="shared" si="10"/>
        <v>1.2621656884854972E+24</v>
      </c>
      <c r="H108" s="2">
        <f t="shared" si="11"/>
        <v>40.904004250680565</v>
      </c>
      <c r="I108" s="2">
        <f t="shared" si="12"/>
        <v>33.058829124248454</v>
      </c>
      <c r="J108" s="2">
        <f t="shared" si="13"/>
        <v>0.18807087575154213</v>
      </c>
      <c r="K108" s="2">
        <f t="shared" si="14"/>
        <v>0.54444565695407232</v>
      </c>
      <c r="L108" s="2">
        <v>42.741583344030722</v>
      </c>
      <c r="M108" s="2">
        <f t="shared" si="15"/>
        <v>33.154253031915019</v>
      </c>
      <c r="N108" s="2">
        <f t="shared" si="16"/>
        <v>9.2646968084977743E-2</v>
      </c>
      <c r="O108" s="2">
        <f t="shared" si="17"/>
        <v>0.13212161292777808</v>
      </c>
    </row>
    <row r="109" spans="1:15" x14ac:dyDescent="0.25">
      <c r="A109" s="47" t="s">
        <v>384</v>
      </c>
      <c r="B109" s="2">
        <v>9.5700000000000004E-3</v>
      </c>
      <c r="C109" s="2">
        <f>LOG('SNe Ia Data'!RedShift)</f>
        <v>-2.0190880622231564</v>
      </c>
      <c r="D109">
        <v>0.30954799999999999</v>
      </c>
      <c r="E109">
        <v>32.901000000000003</v>
      </c>
      <c r="F109" s="2">
        <f t="shared" si="9"/>
        <v>38.036452032855642</v>
      </c>
      <c r="G109" s="1">
        <f t="shared" si="10"/>
        <v>1.266153485937945E+24</v>
      </c>
      <c r="H109" s="2">
        <f t="shared" si="11"/>
        <v>41.033239964686949</v>
      </c>
      <c r="I109" s="2">
        <f t="shared" si="12"/>
        <v>33.065679050010253</v>
      </c>
      <c r="J109" s="2">
        <f t="shared" si="13"/>
        <v>-0.16467905001024974</v>
      </c>
      <c r="K109" s="2">
        <f t="shared" si="14"/>
        <v>0.28302232952456075</v>
      </c>
      <c r="L109" s="2">
        <v>42.876959155373015</v>
      </c>
      <c r="M109" s="2">
        <f t="shared" si="15"/>
        <v>33.161119887519867</v>
      </c>
      <c r="N109" s="2">
        <f t="shared" si="16"/>
        <v>-0.26011988751986337</v>
      </c>
      <c r="O109" s="2">
        <f t="shared" si="17"/>
        <v>0.70614048309055588</v>
      </c>
    </row>
    <row r="110" spans="1:15" x14ac:dyDescent="0.25">
      <c r="A110" s="47" t="s">
        <v>384</v>
      </c>
      <c r="B110" s="2">
        <v>9.5700000000000004E-3</v>
      </c>
      <c r="C110" s="2">
        <f>LOG('SNe Ia Data'!RedShift)</f>
        <v>-2.0190880622231564</v>
      </c>
      <c r="D110">
        <v>0.33448800000000001</v>
      </c>
      <c r="E110">
        <v>32.865400000000001</v>
      </c>
      <c r="F110" s="2">
        <f t="shared" si="9"/>
        <v>37.417950833672627</v>
      </c>
      <c r="G110" s="1">
        <f t="shared" si="10"/>
        <v>1.266153485937945E+24</v>
      </c>
      <c r="H110" s="2">
        <f t="shared" si="11"/>
        <v>41.033239964686949</v>
      </c>
      <c r="I110" s="2">
        <f t="shared" si="12"/>
        <v>33.065679050010253</v>
      </c>
      <c r="J110" s="2">
        <f t="shared" si="13"/>
        <v>-0.20027905001025204</v>
      </c>
      <c r="K110" s="2">
        <f t="shared" si="14"/>
        <v>0.35851717193623989</v>
      </c>
      <c r="L110" s="2">
        <v>42.876959155373015</v>
      </c>
      <c r="M110" s="2">
        <f t="shared" si="15"/>
        <v>33.161119887519867</v>
      </c>
      <c r="N110" s="2">
        <f t="shared" si="16"/>
        <v>-0.29571988751986567</v>
      </c>
      <c r="O110" s="2">
        <f t="shared" si="17"/>
        <v>0.78162777069450406</v>
      </c>
    </row>
    <row r="111" spans="1:15" x14ac:dyDescent="0.25">
      <c r="A111" s="47" t="s">
        <v>385</v>
      </c>
      <c r="B111" s="2">
        <v>9.6600000000000002E-3</v>
      </c>
      <c r="C111" s="2">
        <f>LOG('SNe Ia Data'!RedShift)</f>
        <v>-2.0150228735845066</v>
      </c>
      <c r="D111">
        <v>0.35788999999999999</v>
      </c>
      <c r="E111">
        <v>32.802900000000001</v>
      </c>
      <c r="F111" s="2">
        <f t="shared" si="9"/>
        <v>36.356326920734212</v>
      </c>
      <c r="G111" s="1">
        <f t="shared" si="10"/>
        <v>1.2781175792218015E+24</v>
      </c>
      <c r="H111" s="2">
        <f t="shared" si="11"/>
        <v>41.420969822187374</v>
      </c>
      <c r="I111" s="2">
        <f t="shared" si="12"/>
        <v>33.086101315797016</v>
      </c>
      <c r="J111" s="2">
        <f t="shared" si="13"/>
        <v>-0.28320131579701524</v>
      </c>
      <c r="K111" s="2">
        <f t="shared" si="14"/>
        <v>0.6261687739548959</v>
      </c>
      <c r="L111" s="2">
        <v>43.283122884370549</v>
      </c>
      <c r="M111" s="2">
        <f t="shared" si="15"/>
        <v>33.181592938233052</v>
      </c>
      <c r="N111" s="2">
        <f t="shared" si="16"/>
        <v>-0.37869293823305128</v>
      </c>
      <c r="O111" s="2">
        <f t="shared" si="17"/>
        <v>1.1196319569689288</v>
      </c>
    </row>
    <row r="112" spans="1:15" x14ac:dyDescent="0.25">
      <c r="A112" s="47" t="s">
        <v>385</v>
      </c>
      <c r="B112" s="2">
        <v>9.6600000000000002E-3</v>
      </c>
      <c r="C112" s="2">
        <f>LOG('SNe Ia Data'!RedShift)</f>
        <v>-2.0150228735845066</v>
      </c>
      <c r="D112">
        <v>0.37283100000000002</v>
      </c>
      <c r="E112">
        <v>32.916499999999999</v>
      </c>
      <c r="F112" s="2">
        <f t="shared" si="9"/>
        <v>38.308928063841471</v>
      </c>
      <c r="G112" s="1">
        <f t="shared" si="10"/>
        <v>1.2781175792218015E+24</v>
      </c>
      <c r="H112" s="2">
        <f t="shared" si="11"/>
        <v>41.420969822187374</v>
      </c>
      <c r="I112" s="2">
        <f t="shared" si="12"/>
        <v>33.086101315797016</v>
      </c>
      <c r="J112" s="2">
        <f t="shared" si="13"/>
        <v>-0.16960131579701709</v>
      </c>
      <c r="K112" s="2">
        <f t="shared" si="14"/>
        <v>0.20693521523282779</v>
      </c>
      <c r="L112" s="2">
        <v>43.283122884370549</v>
      </c>
      <c r="M112" s="2">
        <f t="shared" si="15"/>
        <v>33.181592938233052</v>
      </c>
      <c r="N112" s="2">
        <f t="shared" si="16"/>
        <v>-0.26509293823305313</v>
      </c>
      <c r="O112" s="2">
        <f t="shared" si="17"/>
        <v>0.50555951219147777</v>
      </c>
    </row>
    <row r="113" spans="1:15" x14ac:dyDescent="0.25">
      <c r="A113" s="47" t="s">
        <v>386</v>
      </c>
      <c r="B113" s="2">
        <v>9.9299999999999996E-3</v>
      </c>
      <c r="C113" s="2">
        <f>LOG('SNe Ia Data'!RedShift)</f>
        <v>-2.003050751504619</v>
      </c>
      <c r="D113">
        <v>0.37287900000000002</v>
      </c>
      <c r="E113">
        <v>33.475299999999997</v>
      </c>
      <c r="F113" s="2">
        <f t="shared" si="9"/>
        <v>49.551864450671509</v>
      </c>
      <c r="G113" s="1">
        <f t="shared" si="10"/>
        <v>1.3140161661879411E+24</v>
      </c>
      <c r="H113" s="2">
        <f t="shared" si="11"/>
        <v>42.584363794351489</v>
      </c>
      <c r="I113" s="2">
        <f t="shared" si="12"/>
        <v>33.146250816594268</v>
      </c>
      <c r="J113" s="2">
        <f t="shared" si="13"/>
        <v>0.3290491834057292</v>
      </c>
      <c r="K113" s="2">
        <f t="shared" si="14"/>
        <v>0.7787279888395755</v>
      </c>
      <c r="L113" s="2">
        <v>44.501940678628735</v>
      </c>
      <c r="M113" s="2">
        <f t="shared" si="15"/>
        <v>33.241894752392525</v>
      </c>
      <c r="N113" s="2">
        <f t="shared" si="16"/>
        <v>0.23340524760747172</v>
      </c>
      <c r="O113" s="2">
        <f t="shared" si="17"/>
        <v>0.39181890043737488</v>
      </c>
    </row>
    <row r="114" spans="1:15" x14ac:dyDescent="0.25">
      <c r="A114" s="47" t="s">
        <v>387</v>
      </c>
      <c r="B114" s="2">
        <v>9.9600000000000001E-3</v>
      </c>
      <c r="C114" s="2">
        <f>LOG('SNe Ia Data'!RedShift)</f>
        <v>-2.0017406615763012</v>
      </c>
      <c r="D114">
        <v>0.40908800000000001</v>
      </c>
      <c r="E114">
        <v>32.645699999999998</v>
      </c>
      <c r="F114" s="2">
        <f t="shared" si="9"/>
        <v>33.817383300056882</v>
      </c>
      <c r="G114" s="1">
        <f t="shared" si="10"/>
        <v>1.3180054819518438E+24</v>
      </c>
      <c r="H114" s="2">
        <f t="shared" si="11"/>
        <v>42.713648713481071</v>
      </c>
      <c r="I114" s="2">
        <f t="shared" si="12"/>
        <v>33.152833358006035</v>
      </c>
      <c r="J114" s="2">
        <f t="shared" si="13"/>
        <v>-0.50713335800603687</v>
      </c>
      <c r="K114" s="2">
        <f t="shared" si="14"/>
        <v>1.5367770849050255</v>
      </c>
      <c r="L114" s="2">
        <v>44.637395115008985</v>
      </c>
      <c r="M114" s="2">
        <f t="shared" si="15"/>
        <v>33.248494213676963</v>
      </c>
      <c r="N114" s="2">
        <f t="shared" si="16"/>
        <v>-0.60279421367696528</v>
      </c>
      <c r="O114" s="2">
        <f t="shared" si="17"/>
        <v>2.1712241905914911</v>
      </c>
    </row>
    <row r="115" spans="1:15" x14ac:dyDescent="0.25">
      <c r="A115" s="47" t="s">
        <v>387</v>
      </c>
      <c r="B115" s="2">
        <v>9.9600000000000001E-3</v>
      </c>
      <c r="C115" s="2">
        <f>LOG('SNe Ia Data'!RedShift)</f>
        <v>-2.0017406615763012</v>
      </c>
      <c r="D115">
        <v>0.36029600000000001</v>
      </c>
      <c r="E115">
        <v>32.745800000000003</v>
      </c>
      <c r="F115" s="2">
        <f t="shared" si="9"/>
        <v>35.412778255025209</v>
      </c>
      <c r="G115" s="1">
        <f t="shared" si="10"/>
        <v>1.3180054819518438E+24</v>
      </c>
      <c r="H115" s="2">
        <f t="shared" si="11"/>
        <v>42.713648713481071</v>
      </c>
      <c r="I115" s="2">
        <f t="shared" si="12"/>
        <v>33.152833358006035</v>
      </c>
      <c r="J115" s="2">
        <f t="shared" si="13"/>
        <v>-0.40703335800603213</v>
      </c>
      <c r="K115" s="2">
        <f t="shared" si="14"/>
        <v>1.2762657789009633</v>
      </c>
      <c r="L115" s="2">
        <v>44.637395115008985</v>
      </c>
      <c r="M115" s="2">
        <f t="shared" si="15"/>
        <v>33.248494213676963</v>
      </c>
      <c r="N115" s="2">
        <f t="shared" si="16"/>
        <v>-0.50269421367696054</v>
      </c>
      <c r="O115" s="2">
        <f t="shared" si="17"/>
        <v>1.946654559309658</v>
      </c>
    </row>
    <row r="116" spans="1:15" x14ac:dyDescent="0.25">
      <c r="A116" s="47" t="s">
        <v>387</v>
      </c>
      <c r="B116" s="2">
        <v>9.9600000000000001E-3</v>
      </c>
      <c r="C116" s="2">
        <f>LOG('SNe Ia Data'!RedShift)</f>
        <v>-2.0017406615763012</v>
      </c>
      <c r="D116">
        <v>0.33400600000000003</v>
      </c>
      <c r="E116">
        <v>32.901499999999999</v>
      </c>
      <c r="F116" s="2">
        <f t="shared" si="9"/>
        <v>38.045211258004045</v>
      </c>
      <c r="G116" s="1">
        <f t="shared" si="10"/>
        <v>1.3180054819518438E+24</v>
      </c>
      <c r="H116" s="2">
        <f t="shared" si="11"/>
        <v>42.713648713481071</v>
      </c>
      <c r="I116" s="2">
        <f t="shared" si="12"/>
        <v>33.152833358006035</v>
      </c>
      <c r="J116" s="2">
        <f t="shared" si="13"/>
        <v>-0.25133335800603618</v>
      </c>
      <c r="K116" s="2">
        <f t="shared" si="14"/>
        <v>0.56622850749711418</v>
      </c>
      <c r="L116" s="2">
        <v>44.637395115008985</v>
      </c>
      <c r="M116" s="2">
        <f t="shared" si="15"/>
        <v>33.248494213676963</v>
      </c>
      <c r="N116" s="2">
        <f t="shared" si="16"/>
        <v>-0.34699421367696459</v>
      </c>
      <c r="O116" s="2">
        <f t="shared" si="17"/>
        <v>1.0792844716042034</v>
      </c>
    </row>
    <row r="117" spans="1:15" x14ac:dyDescent="0.25">
      <c r="A117" s="47" t="s">
        <v>391</v>
      </c>
      <c r="B117" s="2">
        <v>1.0160000000000001E-2</v>
      </c>
      <c r="C117" s="2">
        <f>LOG('SNe Ia Data'!RedShift)</f>
        <v>-1.9931062920520994</v>
      </c>
      <c r="D117">
        <v>0.348547</v>
      </c>
      <c r="E117">
        <v>32.779400000000003</v>
      </c>
      <c r="F117" s="2">
        <f t="shared" si="9"/>
        <v>35.964994647266799</v>
      </c>
      <c r="G117" s="1">
        <f t="shared" si="10"/>
        <v>1.3446039039048609E+24</v>
      </c>
      <c r="H117" s="2">
        <f t="shared" si="11"/>
        <v>43.575644863870096</v>
      </c>
      <c r="I117" s="2">
        <f t="shared" si="12"/>
        <v>33.196219114165238</v>
      </c>
      <c r="J117" s="2">
        <f t="shared" si="13"/>
        <v>-0.41681911416523576</v>
      </c>
      <c r="K117" s="2">
        <f t="shared" si="14"/>
        <v>1.4301202445015764</v>
      </c>
      <c r="L117" s="2">
        <v>45.54057920683713</v>
      </c>
      <c r="M117" s="2">
        <f t="shared" si="15"/>
        <v>33.291992749394481</v>
      </c>
      <c r="N117" s="2">
        <f t="shared" si="16"/>
        <v>-0.51259274939447863</v>
      </c>
      <c r="O117" s="2">
        <f t="shared" si="17"/>
        <v>2.1628291763480143</v>
      </c>
    </row>
    <row r="118" spans="1:15" x14ac:dyDescent="0.25">
      <c r="A118" s="47" t="s">
        <v>390</v>
      </c>
      <c r="B118" s="2">
        <v>1.017E-2</v>
      </c>
      <c r="C118" s="2">
        <f>LOG('SNe Ia Data'!RedShift)</f>
        <v>-1.9926790470772553</v>
      </c>
      <c r="D118">
        <v>0.36522300000000002</v>
      </c>
      <c r="E118">
        <v>32.918199999999999</v>
      </c>
      <c r="F118" s="2">
        <f t="shared" si="9"/>
        <v>38.338931059339643</v>
      </c>
      <c r="G118" s="1">
        <f t="shared" si="10"/>
        <v>1.3459339611907437E+24</v>
      </c>
      <c r="H118" s="2">
        <f t="shared" si="11"/>
        <v>43.618749084949563</v>
      </c>
      <c r="I118" s="2">
        <f t="shared" si="12"/>
        <v>33.198366032795974</v>
      </c>
      <c r="J118" s="2">
        <f t="shared" si="13"/>
        <v>-0.28016603279597518</v>
      </c>
      <c r="K118" s="2">
        <f t="shared" si="14"/>
        <v>0.58845698447555106</v>
      </c>
      <c r="L118" s="2">
        <v>45.585745464786953</v>
      </c>
      <c r="M118" s="2">
        <f t="shared" si="15"/>
        <v>33.294145306108774</v>
      </c>
      <c r="N118" s="2">
        <f t="shared" si="16"/>
        <v>-0.37594530610877541</v>
      </c>
      <c r="O118" s="2">
        <f t="shared" si="17"/>
        <v>1.059578395394712</v>
      </c>
    </row>
    <row r="119" spans="1:15" x14ac:dyDescent="0.25">
      <c r="A119" s="47" t="s">
        <v>390</v>
      </c>
      <c r="B119" s="2">
        <v>1.017E-2</v>
      </c>
      <c r="C119" s="2">
        <f>LOG('SNe Ia Data'!RedShift)</f>
        <v>-1.9926790470772553</v>
      </c>
      <c r="D119">
        <v>0.34187800000000002</v>
      </c>
      <c r="E119">
        <v>32.967399999999998</v>
      </c>
      <c r="F119" s="2">
        <f t="shared" si="9"/>
        <v>39.217508558667063</v>
      </c>
      <c r="G119" s="1">
        <f t="shared" si="10"/>
        <v>1.3459339611907437E+24</v>
      </c>
      <c r="H119" s="2">
        <f t="shared" si="11"/>
        <v>43.618749084949563</v>
      </c>
      <c r="I119" s="2">
        <f t="shared" si="12"/>
        <v>33.198366032795974</v>
      </c>
      <c r="J119" s="2">
        <f t="shared" si="13"/>
        <v>-0.23096603279597616</v>
      </c>
      <c r="K119" s="2">
        <f t="shared" si="14"/>
        <v>0.45640870614920392</v>
      </c>
      <c r="L119" s="2">
        <v>45.585745464786953</v>
      </c>
      <c r="M119" s="2">
        <f t="shared" si="15"/>
        <v>33.294145306108774</v>
      </c>
      <c r="N119" s="2">
        <f t="shared" si="16"/>
        <v>-0.32674530610877639</v>
      </c>
      <c r="O119" s="2">
        <f t="shared" si="17"/>
        <v>0.9134323858137694</v>
      </c>
    </row>
    <row r="120" spans="1:15" x14ac:dyDescent="0.25">
      <c r="A120" s="47" t="s">
        <v>398</v>
      </c>
      <c r="B120" s="2">
        <v>1.026E-2</v>
      </c>
      <c r="C120" s="2">
        <f>LOG('SNe Ia Data'!RedShift)</f>
        <v>-1.9888526392242025</v>
      </c>
      <c r="D120">
        <v>0.30629400000000001</v>
      </c>
      <c r="E120">
        <v>33.337800000000001</v>
      </c>
      <c r="F120" s="2">
        <f t="shared" si="9"/>
        <v>46.511462968879997</v>
      </c>
      <c r="G120" s="1">
        <f t="shared" si="10"/>
        <v>1.3579050603404341E+24</v>
      </c>
      <c r="H120" s="2">
        <f t="shared" si="11"/>
        <v>44.006705987099082</v>
      </c>
      <c r="I120" s="2">
        <f t="shared" si="12"/>
        <v>33.217594308712727</v>
      </c>
      <c r="J120" s="2">
        <f t="shared" si="13"/>
        <v>0.12020569128727487</v>
      </c>
      <c r="K120" s="2">
        <f t="shared" si="14"/>
        <v>0.15401856820200799</v>
      </c>
      <c r="L120" s="2">
        <v>45.992272011633531</v>
      </c>
      <c r="M120" s="2">
        <f t="shared" si="15"/>
        <v>33.313424320945089</v>
      </c>
      <c r="N120" s="2">
        <f t="shared" si="16"/>
        <v>2.437567905491278E-2</v>
      </c>
      <c r="O120" s="2">
        <f t="shared" si="17"/>
        <v>6.3333934292577609E-3</v>
      </c>
    </row>
    <row r="121" spans="1:15" x14ac:dyDescent="0.25">
      <c r="A121" s="47" t="s">
        <v>398</v>
      </c>
      <c r="B121" s="2">
        <v>1.026E-2</v>
      </c>
      <c r="C121" s="2">
        <f>LOG('SNe Ia Data'!RedShift)</f>
        <v>-1.9888526392242025</v>
      </c>
      <c r="D121">
        <v>0.29908600000000002</v>
      </c>
      <c r="E121">
        <v>33.225299999999997</v>
      </c>
      <c r="F121" s="2">
        <f t="shared" si="9"/>
        <v>44.163145677937202</v>
      </c>
      <c r="G121" s="1">
        <f t="shared" si="10"/>
        <v>1.3579050603404341E+24</v>
      </c>
      <c r="H121" s="2">
        <f t="shared" si="11"/>
        <v>44.006705987099082</v>
      </c>
      <c r="I121" s="2">
        <f t="shared" si="12"/>
        <v>33.217594308712727</v>
      </c>
      <c r="J121" s="2">
        <f t="shared" si="13"/>
        <v>7.7056912872706107E-3</v>
      </c>
      <c r="K121" s="2">
        <f t="shared" si="14"/>
        <v>6.6379051561712271E-4</v>
      </c>
      <c r="L121" s="2">
        <v>45.992272011633531</v>
      </c>
      <c r="M121" s="2">
        <f t="shared" si="15"/>
        <v>33.313424320945089</v>
      </c>
      <c r="N121" s="2">
        <f t="shared" si="16"/>
        <v>-8.8124320945091483E-2</v>
      </c>
      <c r="O121" s="2">
        <f t="shared" si="17"/>
        <v>8.6815925219412782E-2</v>
      </c>
    </row>
    <row r="122" spans="1:15" x14ac:dyDescent="0.25">
      <c r="A122" s="47" t="s">
        <v>392</v>
      </c>
      <c r="B122" s="2">
        <v>1.0279999999999999E-2</v>
      </c>
      <c r="C122" s="2">
        <f>LOG('SNe Ia Data'!RedShift)</f>
        <v>-1.9880068853407431</v>
      </c>
      <c r="D122">
        <v>0.24795200000000001</v>
      </c>
      <c r="E122">
        <v>33.278799999999997</v>
      </c>
      <c r="F122" s="2">
        <f t="shared" si="9"/>
        <v>45.264736859405431</v>
      </c>
      <c r="G122" s="1">
        <f t="shared" si="10"/>
        <v>1.3605654472394993E+24</v>
      </c>
      <c r="H122" s="2">
        <f t="shared" si="11"/>
        <v>44.09292325478475</v>
      </c>
      <c r="I122" s="2">
        <f t="shared" si="12"/>
        <v>33.22184446230321</v>
      </c>
      <c r="J122" s="2">
        <f t="shared" si="13"/>
        <v>5.6955537696786962E-2</v>
      </c>
      <c r="K122" s="2">
        <f t="shared" si="14"/>
        <v>5.2763874790146284E-2</v>
      </c>
      <c r="L122" s="2">
        <v>46.082618632341791</v>
      </c>
      <c r="M122" s="2">
        <f t="shared" si="15"/>
        <v>33.317685748914251</v>
      </c>
      <c r="N122" s="2">
        <f t="shared" si="16"/>
        <v>-3.8885748914253782E-2</v>
      </c>
      <c r="O122" s="2">
        <f t="shared" si="17"/>
        <v>2.4594936397655618E-2</v>
      </c>
    </row>
    <row r="123" spans="1:15" x14ac:dyDescent="0.25">
      <c r="A123" s="47" t="s">
        <v>393</v>
      </c>
      <c r="B123" s="2">
        <v>1.042E-2</v>
      </c>
      <c r="C123" s="2">
        <f>LOG('SNe Ia Data'!RedShift)</f>
        <v>-1.9821322810364943</v>
      </c>
      <c r="D123">
        <v>0.31722699999999998</v>
      </c>
      <c r="E123">
        <v>33.123600000000003</v>
      </c>
      <c r="F123" s="2">
        <f t="shared" si="9"/>
        <v>42.142471326967559</v>
      </c>
      <c r="G123" s="1">
        <f t="shared" si="10"/>
        <v>1.3791896077233316E+24</v>
      </c>
      <c r="H123" s="2">
        <f t="shared" si="11"/>
        <v>44.696491190869388</v>
      </c>
      <c r="I123" s="2">
        <f t="shared" si="12"/>
        <v>33.251367155228408</v>
      </c>
      <c r="J123" s="2">
        <f t="shared" si="13"/>
        <v>-0.12776715522840476</v>
      </c>
      <c r="K123" s="2">
        <f t="shared" si="14"/>
        <v>0.16221767112273247</v>
      </c>
      <c r="L123" s="2">
        <v>46.715120194331632</v>
      </c>
      <c r="M123" s="2">
        <f t="shared" si="15"/>
        <v>33.34728735295333</v>
      </c>
      <c r="N123" s="2">
        <f t="shared" si="16"/>
        <v>-0.22368735295332698</v>
      </c>
      <c r="O123" s="2">
        <f t="shared" si="17"/>
        <v>0.49721311122441947</v>
      </c>
    </row>
    <row r="124" spans="1:15" x14ac:dyDescent="0.25">
      <c r="A124" s="47" t="s">
        <v>395</v>
      </c>
      <c r="B124" s="2">
        <v>1.044E-2</v>
      </c>
      <c r="C124" s="2">
        <f>LOG('SNe Ia Data'!RedShift)</f>
        <v>-1.9812995013337567</v>
      </c>
      <c r="D124">
        <v>0.343916</v>
      </c>
      <c r="E124">
        <v>33.0869</v>
      </c>
      <c r="F124" s="2">
        <f t="shared" si="9"/>
        <v>41.436207574611686</v>
      </c>
      <c r="G124" s="1">
        <f t="shared" si="10"/>
        <v>1.3818504095153582E+24</v>
      </c>
      <c r="H124" s="2">
        <f t="shared" si="11"/>
        <v>44.782721904320226</v>
      </c>
      <c r="I124" s="2">
        <f t="shared" si="12"/>
        <v>33.255552432827542</v>
      </c>
      <c r="J124" s="2">
        <f t="shared" si="13"/>
        <v>-0.1686524328275425</v>
      </c>
      <c r="K124" s="2">
        <f t="shared" si="14"/>
        <v>0.24048082806442256</v>
      </c>
      <c r="L124" s="2">
        <v>46.805488304899292</v>
      </c>
      <c r="M124" s="2">
        <f t="shared" si="15"/>
        <v>33.351483902206411</v>
      </c>
      <c r="N124" s="2">
        <f t="shared" si="16"/>
        <v>-0.26458390220641093</v>
      </c>
      <c r="O124" s="2">
        <f t="shared" si="17"/>
        <v>0.59186420148145813</v>
      </c>
    </row>
    <row r="125" spans="1:15" x14ac:dyDescent="0.25">
      <c r="A125" s="47" t="s">
        <v>397</v>
      </c>
      <c r="B125" s="2">
        <v>1.061E-2</v>
      </c>
      <c r="C125" s="2">
        <f>LOG('SNe Ia Data'!RedShift)</f>
        <v>-1.9742846160986594</v>
      </c>
      <c r="D125">
        <v>0.30900899999999998</v>
      </c>
      <c r="E125">
        <v>33.380600000000001</v>
      </c>
      <c r="F125" s="2">
        <f t="shared" si="9"/>
        <v>47.437304126855594</v>
      </c>
      <c r="G125" s="1">
        <f t="shared" si="10"/>
        <v>1.4044693182231051E+24</v>
      </c>
      <c r="H125" s="2">
        <f t="shared" si="11"/>
        <v>45.515750813573504</v>
      </c>
      <c r="I125" s="2">
        <f t="shared" si="12"/>
        <v>33.290808555560432</v>
      </c>
      <c r="J125" s="2">
        <f t="shared" si="13"/>
        <v>8.9791444439569545E-2</v>
      </c>
      <c r="K125" s="2">
        <f t="shared" si="14"/>
        <v>8.4436001452277559E-2</v>
      </c>
      <c r="L125" s="2">
        <v>47.57372568437404</v>
      </c>
      <c r="M125" s="2">
        <f t="shared" si="15"/>
        <v>33.386835820249146</v>
      </c>
      <c r="N125" s="2">
        <f t="shared" si="16"/>
        <v>-6.235820249145263E-3</v>
      </c>
      <c r="O125" s="2">
        <f t="shared" si="17"/>
        <v>4.0723483317646388E-4</v>
      </c>
    </row>
    <row r="126" spans="1:15" x14ac:dyDescent="0.25">
      <c r="A126" s="47" t="s">
        <v>397</v>
      </c>
      <c r="B126" s="2">
        <v>1.061E-2</v>
      </c>
      <c r="C126" s="2">
        <f>LOG('SNe Ia Data'!RedShift)</f>
        <v>-1.9742846160986594</v>
      </c>
      <c r="D126">
        <v>0.27456999999999998</v>
      </c>
      <c r="E126">
        <v>33.293100000000003</v>
      </c>
      <c r="F126" s="2">
        <f t="shared" si="9"/>
        <v>45.563806622425673</v>
      </c>
      <c r="G126" s="1">
        <f t="shared" si="10"/>
        <v>1.4044693182231051E+24</v>
      </c>
      <c r="H126" s="2">
        <f t="shared" si="11"/>
        <v>45.515750813573504</v>
      </c>
      <c r="I126" s="2">
        <f t="shared" si="12"/>
        <v>33.290808555560432</v>
      </c>
      <c r="J126" s="2">
        <f t="shared" si="13"/>
        <v>2.2914444395709666E-3</v>
      </c>
      <c r="K126" s="2">
        <f t="shared" si="14"/>
        <v>6.9648616720208913E-5</v>
      </c>
      <c r="L126" s="2">
        <v>47.57372568437404</v>
      </c>
      <c r="M126" s="2">
        <f t="shared" si="15"/>
        <v>33.386835820249146</v>
      </c>
      <c r="N126" s="2">
        <f t="shared" si="16"/>
        <v>-9.3735820249143842E-2</v>
      </c>
      <c r="O126" s="2">
        <f t="shared" si="17"/>
        <v>0.11654804709001902</v>
      </c>
    </row>
    <row r="127" spans="1:15" x14ac:dyDescent="0.25">
      <c r="A127" s="47" t="s">
        <v>400</v>
      </c>
      <c r="B127" s="2">
        <v>1.073E-2</v>
      </c>
      <c r="C127" s="2">
        <f>LOG('SNe Ia Data'!RedShift)</f>
        <v>-1.9694002780340489</v>
      </c>
      <c r="D127">
        <v>0.36466799999999999</v>
      </c>
      <c r="E127">
        <v>33.1081</v>
      </c>
      <c r="F127" s="2">
        <f t="shared" si="9"/>
        <v>41.842728841247904</v>
      </c>
      <c r="G127" s="1">
        <f t="shared" si="10"/>
        <v>1.42043786188418E+24</v>
      </c>
      <c r="H127" s="2">
        <f t="shared" si="11"/>
        <v>46.033256069617622</v>
      </c>
      <c r="I127" s="2">
        <f t="shared" si="12"/>
        <v>33.315358474627914</v>
      </c>
      <c r="J127" s="2">
        <f t="shared" si="13"/>
        <v>-0.20725847462791336</v>
      </c>
      <c r="K127" s="2">
        <f t="shared" si="14"/>
        <v>0.32301990470743724</v>
      </c>
      <c r="L127" s="2">
        <v>48.116127712720306</v>
      </c>
      <c r="M127" s="2">
        <f t="shared" si="15"/>
        <v>33.411453344724478</v>
      </c>
      <c r="N127" s="2">
        <f t="shared" si="16"/>
        <v>-0.30335334472447784</v>
      </c>
      <c r="O127" s="2">
        <f t="shared" si="17"/>
        <v>0.69199389846067449</v>
      </c>
    </row>
    <row r="128" spans="1:15" x14ac:dyDescent="0.25">
      <c r="A128" s="47" t="s">
        <v>394</v>
      </c>
      <c r="B128" s="2">
        <v>1.0789999999999999E-2</v>
      </c>
      <c r="C128" s="2">
        <f>LOG('SNe Ia Data'!RedShift)</f>
        <v>-1.9669785553170893</v>
      </c>
      <c r="D128">
        <v>0.32401600000000003</v>
      </c>
      <c r="E128">
        <v>33.068300000000001</v>
      </c>
      <c r="F128" s="2">
        <f t="shared" si="9"/>
        <v>41.082796661396863</v>
      </c>
      <c r="G128" s="1">
        <f t="shared" si="10"/>
        <v>1.4284228334705991E+24</v>
      </c>
      <c r="H128" s="2">
        <f t="shared" si="11"/>
        <v>46.292031375183377</v>
      </c>
      <c r="I128" s="2">
        <f t="shared" si="12"/>
        <v>33.327531194006511</v>
      </c>
      <c r="J128" s="2">
        <f t="shared" si="13"/>
        <v>-0.25923119400651018</v>
      </c>
      <c r="K128" s="2">
        <f t="shared" si="14"/>
        <v>0.64009083333731154</v>
      </c>
      <c r="L128" s="2">
        <v>48.387364976428366</v>
      </c>
      <c r="M128" s="2">
        <f t="shared" si="15"/>
        <v>33.423659862211252</v>
      </c>
      <c r="N128" s="2">
        <f t="shared" si="16"/>
        <v>-0.35535986221125171</v>
      </c>
      <c r="O128" s="2">
        <f t="shared" si="17"/>
        <v>1.20282884119656</v>
      </c>
    </row>
    <row r="129" spans="1:15" x14ac:dyDescent="0.25">
      <c r="A129" s="47" t="s">
        <v>880</v>
      </c>
      <c r="B129" s="2">
        <v>1.0789999999999999E-2</v>
      </c>
      <c r="C129" s="2">
        <f>LOG('SNe Ia Data'!RedShift)</f>
        <v>-1.9669785553170893</v>
      </c>
      <c r="D129">
        <v>0.377969</v>
      </c>
      <c r="E129">
        <v>33.180900000000001</v>
      </c>
      <c r="F129" s="2">
        <f t="shared" si="9"/>
        <v>43.269313017105283</v>
      </c>
      <c r="G129" s="1">
        <f t="shared" si="10"/>
        <v>1.4284228334705991E+24</v>
      </c>
      <c r="H129" s="2">
        <f t="shared" si="11"/>
        <v>46.292031375183377</v>
      </c>
      <c r="I129" s="2">
        <f t="shared" si="12"/>
        <v>33.327531194006511</v>
      </c>
      <c r="J129" s="2">
        <f t="shared" si="13"/>
        <v>-0.1466311940065097</v>
      </c>
      <c r="K129" s="2">
        <f t="shared" si="14"/>
        <v>0.15050134417181005</v>
      </c>
      <c r="L129" s="2">
        <v>48.387364976428366</v>
      </c>
      <c r="M129" s="2">
        <f t="shared" si="15"/>
        <v>33.423659862211252</v>
      </c>
      <c r="N129" s="2">
        <f t="shared" si="16"/>
        <v>-0.24275986221125123</v>
      </c>
      <c r="O129" s="2">
        <f t="shared" si="17"/>
        <v>0.41251657318388618</v>
      </c>
    </row>
    <row r="130" spans="1:15" x14ac:dyDescent="0.25">
      <c r="A130" s="47" t="s">
        <v>403</v>
      </c>
      <c r="B130" s="2">
        <v>1.0959999999999999E-2</v>
      </c>
      <c r="C130" s="2">
        <f>LOG('SNe Ia Data'!RedShift)</f>
        <v>-1.9601894458516498</v>
      </c>
      <c r="D130">
        <v>0.31485800000000003</v>
      </c>
      <c r="E130">
        <v>33.570900000000002</v>
      </c>
      <c r="F130" s="2">
        <f t="shared" si="9"/>
        <v>51.782140649390008</v>
      </c>
      <c r="G130" s="1">
        <f t="shared" si="10"/>
        <v>1.4510494525666579E+24</v>
      </c>
      <c r="H130" s="2">
        <f t="shared" si="11"/>
        <v>47.025310161104322</v>
      </c>
      <c r="I130" s="2">
        <f t="shared" si="12"/>
        <v>33.361658343367466</v>
      </c>
      <c r="J130" s="2">
        <f t="shared" si="13"/>
        <v>0.20924165663253547</v>
      </c>
      <c r="K130" s="2">
        <f t="shared" si="14"/>
        <v>0.44163840702467577</v>
      </c>
      <c r="L130" s="2">
        <v>49.156001776544706</v>
      </c>
      <c r="M130" s="2">
        <f t="shared" si="15"/>
        <v>33.457882756242995</v>
      </c>
      <c r="N130" s="2">
        <f t="shared" si="16"/>
        <v>0.11301724375700672</v>
      </c>
      <c r="O130" s="2">
        <f t="shared" si="17"/>
        <v>0.12884274185065847</v>
      </c>
    </row>
    <row r="131" spans="1:15" x14ac:dyDescent="0.25">
      <c r="A131" s="47" t="s">
        <v>404</v>
      </c>
      <c r="B131" s="2">
        <v>1.1140000000000001E-2</v>
      </c>
      <c r="C131" s="2">
        <f>LOG('SNe Ia Data'!RedShift)</f>
        <v>-1.9531148091622899</v>
      </c>
      <c r="D131">
        <v>0.34248699999999999</v>
      </c>
      <c r="E131">
        <v>33.733699999999999</v>
      </c>
      <c r="F131" s="2">
        <f t="shared" si="9"/>
        <v>55.813595425926835</v>
      </c>
      <c r="G131" s="1">
        <f t="shared" si="10"/>
        <v>1.4750111296234618E+24</v>
      </c>
      <c r="H131" s="2">
        <f t="shared" si="11"/>
        <v>47.801855228940084</v>
      </c>
      <c r="I131" s="2">
        <f t="shared" si="12"/>
        <v>33.397223761309121</v>
      </c>
      <c r="J131" s="2">
        <f t="shared" si="13"/>
        <v>0.33647623869087795</v>
      </c>
      <c r="K131" s="2">
        <f t="shared" si="14"/>
        <v>0.9652073458307231</v>
      </c>
      <c r="L131" s="2">
        <v>49.970063901761421</v>
      </c>
      <c r="M131" s="2">
        <f t="shared" si="15"/>
        <v>33.493549524095528</v>
      </c>
      <c r="N131" s="2">
        <f t="shared" si="16"/>
        <v>0.24015047590447125</v>
      </c>
      <c r="O131" s="2">
        <f t="shared" si="17"/>
        <v>0.49167567257426709</v>
      </c>
    </row>
    <row r="132" spans="1:15" x14ac:dyDescent="0.25">
      <c r="A132" s="47" t="s">
        <v>404</v>
      </c>
      <c r="B132" s="2">
        <v>1.1140000000000001E-2</v>
      </c>
      <c r="C132" s="2">
        <f>LOG('SNe Ia Data'!RedShift)</f>
        <v>-1.9531148091622899</v>
      </c>
      <c r="D132">
        <v>0.29521999999999998</v>
      </c>
      <c r="E132">
        <v>33.636899999999997</v>
      </c>
      <c r="F132" s="2">
        <f t="shared" si="9"/>
        <v>53.380175831857073</v>
      </c>
      <c r="G132" s="1">
        <f t="shared" si="10"/>
        <v>1.4750111296234618E+24</v>
      </c>
      <c r="H132" s="2">
        <f t="shared" si="11"/>
        <v>47.801855228940084</v>
      </c>
      <c r="I132" s="2">
        <f t="shared" si="12"/>
        <v>33.397223761309121</v>
      </c>
      <c r="J132" s="2">
        <f t="shared" si="13"/>
        <v>0.23967623869087618</v>
      </c>
      <c r="K132" s="2">
        <f t="shared" si="14"/>
        <v>0.65911077177670663</v>
      </c>
      <c r="L132" s="2">
        <v>49.970063901761421</v>
      </c>
      <c r="M132" s="2">
        <f t="shared" si="15"/>
        <v>33.493549524095528</v>
      </c>
      <c r="N132" s="2">
        <f t="shared" si="16"/>
        <v>0.14335047590446948</v>
      </c>
      <c r="O132" s="2">
        <f t="shared" si="17"/>
        <v>0.23577987133573958</v>
      </c>
    </row>
    <row r="133" spans="1:15" x14ac:dyDescent="0.25">
      <c r="A133" s="47" t="s">
        <v>402</v>
      </c>
      <c r="B133" s="2">
        <v>1.1220000000000001E-2</v>
      </c>
      <c r="C133" s="2">
        <f>LOG('SNe Ia Data'!RedShift)</f>
        <v>-1.9500071430798573</v>
      </c>
      <c r="D133">
        <v>0.35390899999999997</v>
      </c>
      <c r="E133">
        <v>33.834699999999998</v>
      </c>
      <c r="F133" s="2">
        <f t="shared" si="9"/>
        <v>58.4709297989302</v>
      </c>
      <c r="G133" s="1">
        <f t="shared" si="10"/>
        <v>1.4856621107516456E+24</v>
      </c>
      <c r="H133" s="2">
        <f t="shared" si="11"/>
        <v>48.147030019631721</v>
      </c>
      <c r="I133" s="2">
        <f t="shared" si="12"/>
        <v>33.412847512768295</v>
      </c>
      <c r="J133" s="2">
        <f t="shared" si="13"/>
        <v>0.42185248723170332</v>
      </c>
      <c r="K133" s="2">
        <f t="shared" si="14"/>
        <v>1.4208165724083082</v>
      </c>
      <c r="L133" s="2">
        <v>50.331939073680509</v>
      </c>
      <c r="M133" s="2">
        <f t="shared" si="15"/>
        <v>33.509218311113202</v>
      </c>
      <c r="N133" s="2">
        <f t="shared" si="16"/>
        <v>0.32548168888679641</v>
      </c>
      <c r="O133" s="2">
        <f t="shared" si="17"/>
        <v>0.84580433686289891</v>
      </c>
    </row>
    <row r="134" spans="1:15" x14ac:dyDescent="0.25">
      <c r="A134" s="47" t="s">
        <v>401</v>
      </c>
      <c r="B134" s="2">
        <v>1.1220000000000001E-2</v>
      </c>
      <c r="C134" s="2">
        <f>LOG('SNe Ia Data'!RedShift)</f>
        <v>-1.9500071430798573</v>
      </c>
      <c r="D134">
        <v>0.28342400000000001</v>
      </c>
      <c r="E134">
        <v>33.433599999999998</v>
      </c>
      <c r="F134" s="2">
        <f t="shared" ref="F134:F197" si="18">10^((ObservedDistanceModuli-25)/5)</f>
        <v>48.609370844722612</v>
      </c>
      <c r="G134" s="1">
        <f t="shared" ref="G134:G197" si="19">-(RedShift*Age*(-2*InitialTangentVelocity+UniverseAcceleration*Age))/(2+RedShift)*(1+RedShift)</f>
        <v>1.4856621107516456E+24</v>
      </c>
      <c r="H134" s="2">
        <f t="shared" ref="H134:H197" si="20">G134/Mpc</f>
        <v>48.147030019631721</v>
      </c>
      <c r="I134" s="2">
        <f t="shared" ref="I134:I197" si="21">(LOG10(T2LuminousDistance)*5+25)</f>
        <v>33.412847512768295</v>
      </c>
      <c r="J134" s="2">
        <f t="shared" ref="J134:J197" si="22">ObservedDistanceModuli-T2DistanceModuli</f>
        <v>2.0752487231703753E-2</v>
      </c>
      <c r="K134" s="2">
        <f t="shared" ref="K134:K197" si="23">(ObservedDistanceModuli-T2DistanceModuli)^2/TotalError^2</f>
        <v>5.3612624115315088E-3</v>
      </c>
      <c r="L134" s="2">
        <v>50.331939073680509</v>
      </c>
      <c r="M134" s="2">
        <f t="shared" ref="M134:M197" si="24">(LOG10(ΛCDMLuminousDistance)*5+25)</f>
        <v>33.509218311113202</v>
      </c>
      <c r="N134" s="2">
        <f t="shared" ref="N134:N197" si="25">ObservedDistanceModuli-ΛCDMDistanceModuli</f>
        <v>-7.5618311113203163E-2</v>
      </c>
      <c r="O134" s="2">
        <f t="shared" ref="O134:O197" si="26">(ObservedDistanceModuli-ΛCDMDistanceModuli)^2/TotalError^2</f>
        <v>7.1183723405341778E-2</v>
      </c>
    </row>
    <row r="135" spans="1:15" x14ac:dyDescent="0.25">
      <c r="A135" s="47" t="s">
        <v>401</v>
      </c>
      <c r="B135" s="2">
        <v>1.1220000000000001E-2</v>
      </c>
      <c r="C135" s="2">
        <f>LOG('SNe Ia Data'!RedShift)</f>
        <v>-1.9500071430798573</v>
      </c>
      <c r="D135">
        <v>0.32517200000000002</v>
      </c>
      <c r="E135">
        <v>33.494700000000002</v>
      </c>
      <c r="F135" s="2">
        <f t="shared" si="18"/>
        <v>49.996545742482404</v>
      </c>
      <c r="G135" s="1">
        <f t="shared" si="19"/>
        <v>1.4856621107516456E+24</v>
      </c>
      <c r="H135" s="2">
        <f t="shared" si="20"/>
        <v>48.147030019631721</v>
      </c>
      <c r="I135" s="2">
        <f t="shared" si="21"/>
        <v>33.412847512768295</v>
      </c>
      <c r="J135" s="2">
        <f t="shared" si="22"/>
        <v>8.1852487231707016E-2</v>
      </c>
      <c r="K135" s="2">
        <f t="shared" si="23"/>
        <v>6.3363254718113576E-2</v>
      </c>
      <c r="L135" s="2">
        <v>50.331939073680509</v>
      </c>
      <c r="M135" s="2">
        <f t="shared" si="24"/>
        <v>33.509218311113202</v>
      </c>
      <c r="N135" s="2">
        <f t="shared" si="25"/>
        <v>-1.45183111131999E-2</v>
      </c>
      <c r="O135" s="2">
        <f t="shared" si="26"/>
        <v>1.9934525974434829E-3</v>
      </c>
    </row>
    <row r="136" spans="1:15" x14ac:dyDescent="0.25">
      <c r="A136" s="47" t="s">
        <v>396</v>
      </c>
      <c r="B136" s="2">
        <v>1.155E-2</v>
      </c>
      <c r="C136" s="2">
        <f>LOG('SNe Ia Data'!RedShift)</f>
        <v>-1.9374180157718368</v>
      </c>
      <c r="D136">
        <v>0.281169</v>
      </c>
      <c r="E136">
        <v>33.583300000000001</v>
      </c>
      <c r="F136" s="2">
        <f t="shared" si="18"/>
        <v>52.078683842478235</v>
      </c>
      <c r="G136" s="1">
        <f t="shared" si="19"/>
        <v>1.5296061665357271E+24</v>
      </c>
      <c r="H136" s="2">
        <f t="shared" si="20"/>
        <v>49.571159879112422</v>
      </c>
      <c r="I136" s="2">
        <f t="shared" si="21"/>
        <v>33.476145403806058</v>
      </c>
      <c r="J136" s="2">
        <f t="shared" si="22"/>
        <v>0.10715459619394352</v>
      </c>
      <c r="K136" s="2">
        <f t="shared" si="23"/>
        <v>0.14524016561129288</v>
      </c>
      <c r="L136" s="2">
        <v>51.825127982490926</v>
      </c>
      <c r="M136" s="2">
        <f t="shared" si="24"/>
        <v>33.572701916301369</v>
      </c>
      <c r="N136" s="2">
        <f t="shared" si="25"/>
        <v>1.059808369863191E-2</v>
      </c>
      <c r="O136" s="2">
        <f t="shared" si="26"/>
        <v>1.42075704262321E-3</v>
      </c>
    </row>
    <row r="137" spans="1:15" x14ac:dyDescent="0.25">
      <c r="A137" s="47" t="s">
        <v>407</v>
      </c>
      <c r="B137" s="2">
        <v>1.1950000000000001E-2</v>
      </c>
      <c r="C137" s="2">
        <f>LOG('SNe Ia Data'!RedShift)</f>
        <v>-1.9226320947158435</v>
      </c>
      <c r="D137">
        <v>0.30150199999999999</v>
      </c>
      <c r="E137">
        <v>33.497399999999999</v>
      </c>
      <c r="F137" s="2">
        <f t="shared" si="18"/>
        <v>50.05874990917372</v>
      </c>
      <c r="G137" s="1">
        <f t="shared" si="19"/>
        <v>1.5828905836754201E+24</v>
      </c>
      <c r="H137" s="2">
        <f t="shared" si="20"/>
        <v>51.297990235111349</v>
      </c>
      <c r="I137" s="2">
        <f t="shared" si="21"/>
        <v>33.550501752761924</v>
      </c>
      <c r="J137" s="2">
        <f t="shared" si="22"/>
        <v>-5.3101752761925525E-2</v>
      </c>
      <c r="K137" s="2">
        <f t="shared" si="23"/>
        <v>3.10196803327762E-2</v>
      </c>
      <c r="L137" s="2">
        <v>53.636033065915257</v>
      </c>
      <c r="M137" s="2">
        <f t="shared" si="24"/>
        <v>33.647283249207696</v>
      </c>
      <c r="N137" s="2">
        <f t="shared" si="25"/>
        <v>-0.14988324920769713</v>
      </c>
      <c r="O137" s="2">
        <f t="shared" si="26"/>
        <v>0.24713019043047305</v>
      </c>
    </row>
    <row r="138" spans="1:15" x14ac:dyDescent="0.25">
      <c r="A138" s="47" t="s">
        <v>464</v>
      </c>
      <c r="B138" s="2">
        <v>1.213E-2</v>
      </c>
      <c r="C138" s="2">
        <f>LOG('SNe Ia Data'!RedShift)</f>
        <v>-1.9161391991334271</v>
      </c>
      <c r="D138">
        <v>0.34638099999999999</v>
      </c>
      <c r="E138">
        <v>33.878300000000003</v>
      </c>
      <c r="F138" s="2">
        <f t="shared" si="18"/>
        <v>59.656806315009391</v>
      </c>
      <c r="G138" s="1">
        <f t="shared" si="19"/>
        <v>1.6068753239344409E+24</v>
      </c>
      <c r="H138" s="2">
        <f t="shared" si="20"/>
        <v>52.075282730428398</v>
      </c>
      <c r="I138" s="2">
        <f t="shared" si="21"/>
        <v>33.583158182626676</v>
      </c>
      <c r="J138" s="2">
        <f t="shared" si="22"/>
        <v>0.29514181737332734</v>
      </c>
      <c r="K138" s="2">
        <f t="shared" si="23"/>
        <v>0.72602800157713221</v>
      </c>
      <c r="L138" s="2">
        <v>54.451290308259289</v>
      </c>
      <c r="M138" s="2">
        <f t="shared" si="24"/>
        <v>33.680040877494548</v>
      </c>
      <c r="N138" s="2">
        <f t="shared" si="25"/>
        <v>0.19825912250545485</v>
      </c>
      <c r="O138" s="2">
        <f t="shared" si="26"/>
        <v>0.32761081937726244</v>
      </c>
    </row>
    <row r="139" spans="1:15" x14ac:dyDescent="0.25">
      <c r="A139" s="47" t="s">
        <v>409</v>
      </c>
      <c r="B139" s="2">
        <v>1.2200000000000001E-2</v>
      </c>
      <c r="C139" s="2">
        <f>LOG('SNe Ia Data'!RedShift)</f>
        <v>-1.9136401693252518</v>
      </c>
      <c r="D139">
        <v>0.26666600000000001</v>
      </c>
      <c r="E139">
        <v>33.702300000000001</v>
      </c>
      <c r="F139" s="2">
        <f t="shared" si="18"/>
        <v>55.012324995349964</v>
      </c>
      <c r="G139" s="1">
        <f t="shared" si="19"/>
        <v>1.6162038544507408E+24</v>
      </c>
      <c r="H139" s="2">
        <f t="shared" si="20"/>
        <v>52.377599815556259</v>
      </c>
      <c r="I139" s="2">
        <f t="shared" si="21"/>
        <v>33.59572796579328</v>
      </c>
      <c r="J139" s="2">
        <f t="shared" si="22"/>
        <v>0.1065720342067209</v>
      </c>
      <c r="K139" s="2">
        <f t="shared" si="23"/>
        <v>0.15971702713824121</v>
      </c>
      <c r="L139" s="2">
        <v>54.768393438163997</v>
      </c>
      <c r="M139" s="2">
        <f t="shared" si="24"/>
        <v>33.692650008170176</v>
      </c>
      <c r="N139" s="2">
        <f t="shared" si="25"/>
        <v>9.6499918298249554E-3</v>
      </c>
      <c r="O139" s="2">
        <f t="shared" si="26"/>
        <v>1.3095394865036158E-3</v>
      </c>
    </row>
    <row r="140" spans="1:15" x14ac:dyDescent="0.25">
      <c r="A140" s="47" t="s">
        <v>408</v>
      </c>
      <c r="B140" s="2">
        <v>1.2330000000000001E-2</v>
      </c>
      <c r="C140" s="2">
        <f>LOG('SNe Ia Data'!RedShift)</f>
        <v>-1.9090369234042683</v>
      </c>
      <c r="D140">
        <v>0.254135</v>
      </c>
      <c r="E140">
        <v>33.740299999999998</v>
      </c>
      <c r="F140" s="2">
        <f t="shared" si="18"/>
        <v>55.983494020788903</v>
      </c>
      <c r="G140" s="1">
        <f t="shared" si="19"/>
        <v>1.6335299490746247E+24</v>
      </c>
      <c r="H140" s="2">
        <f t="shared" si="20"/>
        <v>52.939100302068006</v>
      </c>
      <c r="I140" s="2">
        <f t="shared" si="21"/>
        <v>33.618882781051859</v>
      </c>
      <c r="J140" s="2">
        <f t="shared" si="22"/>
        <v>0.12141721894813884</v>
      </c>
      <c r="K140" s="2">
        <f t="shared" si="23"/>
        <v>0.22826093933017241</v>
      </c>
      <c r="L140" s="2">
        <v>55.357386370825743</v>
      </c>
      <c r="M140" s="2">
        <f t="shared" si="24"/>
        <v>33.715877886332791</v>
      </c>
      <c r="N140" s="2">
        <f t="shared" si="25"/>
        <v>2.4422113667206702E-2</v>
      </c>
      <c r="O140" s="2">
        <f t="shared" si="26"/>
        <v>9.2350134918558497E-3</v>
      </c>
    </row>
    <row r="141" spans="1:15" x14ac:dyDescent="0.25">
      <c r="A141" s="47" t="s">
        <v>410</v>
      </c>
      <c r="B141" s="2">
        <v>1.2460000000000001E-2</v>
      </c>
      <c r="C141" s="2">
        <f>LOG('SNe Ia Data'!RedShift)</f>
        <v>-1.9044819576768492</v>
      </c>
      <c r="D141">
        <v>0.26511499999999999</v>
      </c>
      <c r="E141">
        <v>33.828600000000002</v>
      </c>
      <c r="F141" s="2">
        <f t="shared" si="18"/>
        <v>58.306906454774598</v>
      </c>
      <c r="G141" s="1">
        <f t="shared" si="19"/>
        <v>1.6508582283904755E+24</v>
      </c>
      <c r="H141" s="2">
        <f t="shared" si="20"/>
        <v>53.500671589624588</v>
      </c>
      <c r="I141" s="2">
        <f t="shared" si="21"/>
        <v>33.641796168595619</v>
      </c>
      <c r="J141" s="2">
        <f t="shared" si="22"/>
        <v>0.18680383140438295</v>
      </c>
      <c r="K141" s="2">
        <f t="shared" si="23"/>
        <v>0.49648137161681666</v>
      </c>
      <c r="L141" s="2">
        <v>55.946492545506089</v>
      </c>
      <c r="M141" s="2">
        <f t="shared" si="24"/>
        <v>33.738864322429052</v>
      </c>
      <c r="N141" s="2">
        <f t="shared" si="25"/>
        <v>8.973567757094969E-2</v>
      </c>
      <c r="O141" s="2">
        <f t="shared" si="26"/>
        <v>0.1145675674009011</v>
      </c>
    </row>
    <row r="142" spans="1:15" x14ac:dyDescent="0.25">
      <c r="A142" s="47" t="s">
        <v>416</v>
      </c>
      <c r="B142" s="2">
        <v>1.2579999999999999E-2</v>
      </c>
      <c r="C142" s="2">
        <f>LOG('SNe Ia Data'!RedShift)</f>
        <v>-1.9003193588907499</v>
      </c>
      <c r="D142">
        <v>0.24076</v>
      </c>
      <c r="E142">
        <v>33.707999999999998</v>
      </c>
      <c r="F142" s="2">
        <f t="shared" si="18"/>
        <v>55.156919126080254</v>
      </c>
      <c r="G142" s="1">
        <f t="shared" si="19"/>
        <v>1.6668555018531563E+24</v>
      </c>
      <c r="H142" s="2">
        <f t="shared" si="20"/>
        <v>54.019107915129496</v>
      </c>
      <c r="I142" s="2">
        <f t="shared" si="21"/>
        <v>33.662737039322352</v>
      </c>
      <c r="J142" s="2">
        <f t="shared" si="22"/>
        <v>4.5262960677646902E-2</v>
      </c>
      <c r="K142" s="2">
        <f t="shared" si="23"/>
        <v>3.5344125996105119E-2</v>
      </c>
      <c r="L142" s="2">
        <v>56.490383356998102</v>
      </c>
      <c r="M142" s="2">
        <f t="shared" si="24"/>
        <v>33.759872609852991</v>
      </c>
      <c r="N142" s="2">
        <f t="shared" si="25"/>
        <v>-5.1872609852992468E-2</v>
      </c>
      <c r="O142" s="2">
        <f t="shared" si="26"/>
        <v>4.642025575212972E-2</v>
      </c>
    </row>
    <row r="143" spans="1:15" x14ac:dyDescent="0.25">
      <c r="A143" s="47" t="s">
        <v>416</v>
      </c>
      <c r="B143" s="2">
        <v>1.2579999999999999E-2</v>
      </c>
      <c r="C143" s="2">
        <f>LOG('SNe Ia Data'!RedShift)</f>
        <v>-1.9003193588907499</v>
      </c>
      <c r="D143">
        <v>0.25009700000000001</v>
      </c>
      <c r="E143">
        <v>33.724600000000002</v>
      </c>
      <c r="F143" s="2">
        <f t="shared" si="18"/>
        <v>55.580186535286401</v>
      </c>
      <c r="G143" s="1">
        <f t="shared" si="19"/>
        <v>1.6668555018531563E+24</v>
      </c>
      <c r="H143" s="2">
        <f t="shared" si="20"/>
        <v>54.019107915129496</v>
      </c>
      <c r="I143" s="2">
        <f t="shared" si="21"/>
        <v>33.662737039322352</v>
      </c>
      <c r="J143" s="2">
        <f t="shared" si="22"/>
        <v>6.1862960677650847E-2</v>
      </c>
      <c r="K143" s="2">
        <f t="shared" si="23"/>
        <v>6.1184925747469698E-2</v>
      </c>
      <c r="L143" s="2">
        <v>56.490383356998102</v>
      </c>
      <c r="M143" s="2">
        <f t="shared" si="24"/>
        <v>33.759872609852991</v>
      </c>
      <c r="N143" s="2">
        <f t="shared" si="25"/>
        <v>-3.5272609852988523E-2</v>
      </c>
      <c r="O143" s="2">
        <f t="shared" si="26"/>
        <v>1.9891073625842845E-2</v>
      </c>
    </row>
    <row r="144" spans="1:15" x14ac:dyDescent="0.25">
      <c r="A144" s="47" t="s">
        <v>411</v>
      </c>
      <c r="B144" s="2">
        <v>1.259E-2</v>
      </c>
      <c r="C144" s="2">
        <f>LOG('SNe Ia Data'!RedShift)</f>
        <v>-1.8999742698921374</v>
      </c>
      <c r="D144">
        <v>0.26006000000000001</v>
      </c>
      <c r="E144">
        <v>33.587400000000002</v>
      </c>
      <c r="F144" s="2">
        <f t="shared" si="18"/>
        <v>52.177107523972325</v>
      </c>
      <c r="G144" s="1">
        <f t="shared" si="19"/>
        <v>1.6681886919749423E+24</v>
      </c>
      <c r="H144" s="2">
        <f t="shared" si="20"/>
        <v>54.062313664506142</v>
      </c>
      <c r="I144" s="2">
        <f t="shared" si="21"/>
        <v>33.664473139686876</v>
      </c>
      <c r="J144" s="2">
        <f t="shared" si="22"/>
        <v>-7.7073139686874015E-2</v>
      </c>
      <c r="K144" s="2">
        <f t="shared" si="23"/>
        <v>8.7833256618138816E-2</v>
      </c>
      <c r="L144" s="2">
        <v>56.535711945710311</v>
      </c>
      <c r="M144" s="2">
        <f t="shared" si="24"/>
        <v>33.761614327723791</v>
      </c>
      <c r="N144" s="2">
        <f t="shared" si="25"/>
        <v>-0.17421432772378864</v>
      </c>
      <c r="O144" s="2">
        <f t="shared" si="26"/>
        <v>0.44876669893024979</v>
      </c>
    </row>
    <row r="145" spans="1:15" x14ac:dyDescent="0.25">
      <c r="A145" s="47" t="s">
        <v>411</v>
      </c>
      <c r="B145" s="2">
        <v>1.259E-2</v>
      </c>
      <c r="C145" s="2">
        <f>LOG('SNe Ia Data'!RedShift)</f>
        <v>-1.8999742698921374</v>
      </c>
      <c r="D145">
        <v>0.26618999999999998</v>
      </c>
      <c r="E145">
        <v>33.517800000000001</v>
      </c>
      <c r="F145" s="2">
        <f t="shared" si="18"/>
        <v>50.531245161307474</v>
      </c>
      <c r="G145" s="1">
        <f t="shared" si="19"/>
        <v>1.6681886919749423E+24</v>
      </c>
      <c r="H145" s="2">
        <f t="shared" si="20"/>
        <v>54.062313664506142</v>
      </c>
      <c r="I145" s="2">
        <f t="shared" si="21"/>
        <v>33.664473139686876</v>
      </c>
      <c r="J145" s="2">
        <f t="shared" si="22"/>
        <v>-0.14667313968687523</v>
      </c>
      <c r="K145" s="2">
        <f t="shared" si="23"/>
        <v>0.30361114154356073</v>
      </c>
      <c r="L145" s="2">
        <v>56.535711945710311</v>
      </c>
      <c r="M145" s="2">
        <f t="shared" si="24"/>
        <v>33.761614327723791</v>
      </c>
      <c r="N145" s="2">
        <f t="shared" si="25"/>
        <v>-0.24381432772378986</v>
      </c>
      <c r="O145" s="2">
        <f t="shared" si="26"/>
        <v>0.83894786685234024</v>
      </c>
    </row>
    <row r="146" spans="1:15" x14ac:dyDescent="0.25">
      <c r="A146" s="47" t="s">
        <v>430</v>
      </c>
      <c r="B146" s="2">
        <v>1.2789999999999999E-2</v>
      </c>
      <c r="C146" s="2">
        <f>LOG('SNe Ia Data'!RedShift)</f>
        <v>-1.893129455521346</v>
      </c>
      <c r="D146">
        <v>0.41665799999999997</v>
      </c>
      <c r="E146">
        <v>33.749200000000002</v>
      </c>
      <c r="F146" s="2">
        <f t="shared" si="18"/>
        <v>56.213418914815222</v>
      </c>
      <c r="G146" s="1">
        <f t="shared" si="19"/>
        <v>1.6948552078085066E+24</v>
      </c>
      <c r="H146" s="2">
        <f t="shared" si="20"/>
        <v>54.926516587274385</v>
      </c>
      <c r="I146" s="2">
        <f t="shared" si="21"/>
        <v>33.698910285758963</v>
      </c>
      <c r="J146" s="2">
        <f t="shared" si="22"/>
        <v>5.0289714241039007E-2</v>
      </c>
      <c r="K146" s="2">
        <f t="shared" si="23"/>
        <v>1.4567964885681845E-2</v>
      </c>
      <c r="L146" s="2">
        <v>57.442424383911387</v>
      </c>
      <c r="M146" s="2">
        <f t="shared" si="24"/>
        <v>33.796163806095961</v>
      </c>
      <c r="N146" s="2">
        <f t="shared" si="25"/>
        <v>-4.6963806095959626E-2</v>
      </c>
      <c r="O146" s="2">
        <f t="shared" si="26"/>
        <v>1.270477923150827E-2</v>
      </c>
    </row>
    <row r="147" spans="1:15" x14ac:dyDescent="0.25">
      <c r="A147" s="47" t="s">
        <v>412</v>
      </c>
      <c r="B147" s="2">
        <v>1.2829999999999999E-2</v>
      </c>
      <c r="C147" s="2">
        <f>LOG('SNe Ia Data'!RedShift)</f>
        <v>-1.8917733436250714</v>
      </c>
      <c r="D147">
        <v>0.287379</v>
      </c>
      <c r="E147">
        <v>33.636499999999998</v>
      </c>
      <c r="F147" s="2">
        <f t="shared" si="18"/>
        <v>53.370343745682945</v>
      </c>
      <c r="G147" s="1">
        <f t="shared" si="19"/>
        <v>1.7001891311034101E+24</v>
      </c>
      <c r="H147" s="2">
        <f t="shared" si="20"/>
        <v>55.09937726881401</v>
      </c>
      <c r="I147" s="2">
        <f t="shared" si="21"/>
        <v>33.705733452494307</v>
      </c>
      <c r="J147" s="2">
        <f t="shared" si="22"/>
        <v>-6.9233452494309233E-2</v>
      </c>
      <c r="K147" s="2">
        <f t="shared" si="23"/>
        <v>5.803926716421097E-2</v>
      </c>
      <c r="L147" s="2">
        <v>57.623799020310436</v>
      </c>
      <c r="M147" s="2">
        <f t="shared" si="24"/>
        <v>33.80300943521739</v>
      </c>
      <c r="N147" s="2">
        <f t="shared" si="25"/>
        <v>-0.16650943521739237</v>
      </c>
      <c r="O147" s="2">
        <f t="shared" si="26"/>
        <v>0.33571259650841812</v>
      </c>
    </row>
    <row r="148" spans="1:15" x14ac:dyDescent="0.25">
      <c r="A148" s="47" t="s">
        <v>412</v>
      </c>
      <c r="B148" s="2">
        <v>1.2829999999999999E-2</v>
      </c>
      <c r="C148" s="2">
        <f>LOG('SNe Ia Data'!RedShift)</f>
        <v>-1.8917733436250714</v>
      </c>
      <c r="D148">
        <v>0.33112399999999997</v>
      </c>
      <c r="E148">
        <v>33.502800000000001</v>
      </c>
      <c r="F148" s="2">
        <f t="shared" si="18"/>
        <v>50.183390516387092</v>
      </c>
      <c r="G148" s="1">
        <f t="shared" si="19"/>
        <v>1.7001891311034101E+24</v>
      </c>
      <c r="H148" s="2">
        <f t="shared" si="20"/>
        <v>55.09937726881401</v>
      </c>
      <c r="I148" s="2">
        <f t="shared" si="21"/>
        <v>33.705733452494307</v>
      </c>
      <c r="J148" s="2">
        <f t="shared" si="22"/>
        <v>-0.20293345249430672</v>
      </c>
      <c r="K148" s="2">
        <f t="shared" si="23"/>
        <v>0.37560033301897083</v>
      </c>
      <c r="L148" s="2">
        <v>57.623799020310436</v>
      </c>
      <c r="M148" s="2">
        <f t="shared" si="24"/>
        <v>33.80300943521739</v>
      </c>
      <c r="N148" s="2">
        <f t="shared" si="25"/>
        <v>-0.30020943521738985</v>
      </c>
      <c r="O148" s="2">
        <f t="shared" si="26"/>
        <v>0.82199155458483675</v>
      </c>
    </row>
    <row r="149" spans="1:15" x14ac:dyDescent="0.25">
      <c r="A149" s="47" t="s">
        <v>417</v>
      </c>
      <c r="B149" s="2">
        <v>1.303E-2</v>
      </c>
      <c r="C149" s="2">
        <f>LOG('SNe Ia Data'!RedShift)</f>
        <v>-1.8850555842874153</v>
      </c>
      <c r="D149">
        <v>0.239783</v>
      </c>
      <c r="E149">
        <v>33.735500000000002</v>
      </c>
      <c r="F149" s="2">
        <f t="shared" si="18"/>
        <v>55.859880205725617</v>
      </c>
      <c r="G149" s="1">
        <f t="shared" si="19"/>
        <v>1.7268618475411562E+24</v>
      </c>
      <c r="H149" s="2">
        <f t="shared" si="20"/>
        <v>55.963781139478492</v>
      </c>
      <c r="I149" s="2">
        <f t="shared" si="21"/>
        <v>33.739535247517033</v>
      </c>
      <c r="J149" s="2">
        <f t="shared" si="22"/>
        <v>-4.0352475170308821E-3</v>
      </c>
      <c r="K149" s="2">
        <f t="shared" si="23"/>
        <v>2.8320673613572571E-4</v>
      </c>
      <c r="L149" s="2">
        <v>58.530832919675483</v>
      </c>
      <c r="M149" s="2">
        <f t="shared" si="24"/>
        <v>33.836923521804891</v>
      </c>
      <c r="N149" s="2">
        <f t="shared" si="25"/>
        <v>-0.10142352180488956</v>
      </c>
      <c r="O149" s="2">
        <f t="shared" si="26"/>
        <v>0.17891246306685726</v>
      </c>
    </row>
    <row r="150" spans="1:15" x14ac:dyDescent="0.25">
      <c r="A150" s="47" t="s">
        <v>417</v>
      </c>
      <c r="B150" s="2">
        <v>1.303E-2</v>
      </c>
      <c r="C150" s="2">
        <f>LOG('SNe Ia Data'!RedShift)</f>
        <v>-1.8850555842874153</v>
      </c>
      <c r="D150">
        <v>0.28721999999999998</v>
      </c>
      <c r="E150">
        <v>33.7607</v>
      </c>
      <c r="F150" s="2">
        <f t="shared" si="18"/>
        <v>56.511911833272826</v>
      </c>
      <c r="G150" s="1">
        <f t="shared" si="19"/>
        <v>1.7268618475411562E+24</v>
      </c>
      <c r="H150" s="2">
        <f t="shared" si="20"/>
        <v>55.963781139478492</v>
      </c>
      <c r="I150" s="2">
        <f t="shared" si="21"/>
        <v>33.739535247517033</v>
      </c>
      <c r="J150" s="2">
        <f t="shared" si="22"/>
        <v>2.1164752482967231E-2</v>
      </c>
      <c r="K150" s="2">
        <f t="shared" si="23"/>
        <v>5.4299650216953089E-3</v>
      </c>
      <c r="L150" s="2">
        <v>58.530832919675483</v>
      </c>
      <c r="M150" s="2">
        <f t="shared" si="24"/>
        <v>33.836923521804891</v>
      </c>
      <c r="N150" s="2">
        <f t="shared" si="25"/>
        <v>-7.6223521804891448E-2</v>
      </c>
      <c r="O150" s="2">
        <f t="shared" si="26"/>
        <v>7.0428536852042672E-2</v>
      </c>
    </row>
    <row r="151" spans="1:15" x14ac:dyDescent="0.25">
      <c r="A151" s="47" t="s">
        <v>413</v>
      </c>
      <c r="B151" s="2">
        <v>1.304E-2</v>
      </c>
      <c r="C151" s="2">
        <f>LOG('SNe Ia Data'!RedShift)</f>
        <v>-1.8847224086040986</v>
      </c>
      <c r="D151">
        <v>0.29256399999999999</v>
      </c>
      <c r="E151">
        <v>33.575200000000002</v>
      </c>
      <c r="F151" s="2">
        <f t="shared" si="18"/>
        <v>51.88478243789649</v>
      </c>
      <c r="G151" s="1">
        <f t="shared" si="19"/>
        <v>1.7281956189695913E+24</v>
      </c>
      <c r="H151" s="2">
        <f t="shared" si="20"/>
        <v>56.007005727720632</v>
      </c>
      <c r="I151" s="2">
        <f t="shared" si="21"/>
        <v>33.74121177419098</v>
      </c>
      <c r="J151" s="2">
        <f t="shared" si="22"/>
        <v>-0.16601177419097723</v>
      </c>
      <c r="K151" s="2">
        <f t="shared" si="23"/>
        <v>0.32198527544710742</v>
      </c>
      <c r="L151" s="2">
        <v>58.576191645371814</v>
      </c>
      <c r="M151" s="2">
        <f t="shared" si="24"/>
        <v>33.838605662166188</v>
      </c>
      <c r="N151" s="2">
        <f t="shared" si="25"/>
        <v>-0.26340566216618555</v>
      </c>
      <c r="O151" s="2">
        <f t="shared" si="26"/>
        <v>0.810603439821031</v>
      </c>
    </row>
    <row r="152" spans="1:15" x14ac:dyDescent="0.25">
      <c r="A152" s="47" t="s">
        <v>881</v>
      </c>
      <c r="B152" s="2">
        <v>1.304E-2</v>
      </c>
      <c r="C152" s="2">
        <f>LOG('SNe Ia Data'!RedShift)</f>
        <v>-1.8847224086040986</v>
      </c>
      <c r="D152">
        <v>0.28478599999999998</v>
      </c>
      <c r="E152">
        <v>33.567300000000003</v>
      </c>
      <c r="F152" s="2">
        <f t="shared" si="18"/>
        <v>51.696364166488124</v>
      </c>
      <c r="G152" s="1">
        <f t="shared" si="19"/>
        <v>1.7281956189695913E+24</v>
      </c>
      <c r="H152" s="2">
        <f t="shared" si="20"/>
        <v>56.007005727720632</v>
      </c>
      <c r="I152" s="2">
        <f t="shared" si="21"/>
        <v>33.74121177419098</v>
      </c>
      <c r="J152" s="2">
        <f t="shared" si="22"/>
        <v>-0.17391177419097659</v>
      </c>
      <c r="K152" s="2">
        <f t="shared" si="23"/>
        <v>0.37292431433270101</v>
      </c>
      <c r="L152" s="2">
        <v>58.576191645371814</v>
      </c>
      <c r="M152" s="2">
        <f t="shared" si="24"/>
        <v>33.838605662166188</v>
      </c>
      <c r="N152" s="2">
        <f t="shared" si="25"/>
        <v>-0.2713056621661849</v>
      </c>
      <c r="O152" s="2">
        <f t="shared" si="26"/>
        <v>0.907570652243609</v>
      </c>
    </row>
    <row r="153" spans="1:15" x14ac:dyDescent="0.25">
      <c r="A153" s="47" t="s">
        <v>415</v>
      </c>
      <c r="B153" s="2">
        <v>1.312E-2</v>
      </c>
      <c r="C153" s="2">
        <f>LOG('SNe Ia Data'!RedShift)</f>
        <v>-1.8820661649603585</v>
      </c>
      <c r="D153">
        <v>0.273536</v>
      </c>
      <c r="E153">
        <v>33.520000000000003</v>
      </c>
      <c r="F153" s="2">
        <f t="shared" si="18"/>
        <v>50.582466200311487</v>
      </c>
      <c r="G153" s="1">
        <f t="shared" si="19"/>
        <v>1.7388662552668348E+24</v>
      </c>
      <c r="H153" s="2">
        <f t="shared" si="20"/>
        <v>56.35281749906077</v>
      </c>
      <c r="I153" s="2">
        <f t="shared" si="21"/>
        <v>33.754578172780661</v>
      </c>
      <c r="J153" s="2">
        <f t="shared" si="22"/>
        <v>-0.23457817278065818</v>
      </c>
      <c r="K153" s="2">
        <f t="shared" si="23"/>
        <v>0.7354382514153982</v>
      </c>
      <c r="L153" s="2">
        <v>58.939085553683739</v>
      </c>
      <c r="M153" s="2">
        <f t="shared" si="24"/>
        <v>33.852016967200512</v>
      </c>
      <c r="N153" s="2">
        <f t="shared" si="25"/>
        <v>-0.33201696720050933</v>
      </c>
      <c r="O153" s="2">
        <f t="shared" si="26"/>
        <v>1.4733013024391373</v>
      </c>
    </row>
    <row r="154" spans="1:15" x14ac:dyDescent="0.25">
      <c r="A154" s="47" t="s">
        <v>415</v>
      </c>
      <c r="B154" s="2">
        <v>1.312E-2</v>
      </c>
      <c r="C154" s="2">
        <f>LOG('SNe Ia Data'!RedShift)</f>
        <v>-1.8820661649603585</v>
      </c>
      <c r="D154">
        <v>0.26160099999999997</v>
      </c>
      <c r="E154">
        <v>33.471699999999998</v>
      </c>
      <c r="F154" s="2">
        <f t="shared" si="18"/>
        <v>49.469782393025625</v>
      </c>
      <c r="G154" s="1">
        <f t="shared" si="19"/>
        <v>1.7388662552668348E+24</v>
      </c>
      <c r="H154" s="2">
        <f t="shared" si="20"/>
        <v>56.35281749906077</v>
      </c>
      <c r="I154" s="2">
        <f t="shared" si="21"/>
        <v>33.754578172780661</v>
      </c>
      <c r="J154" s="2">
        <f t="shared" si="22"/>
        <v>-0.28287817278066285</v>
      </c>
      <c r="K154" s="2">
        <f t="shared" si="23"/>
        <v>1.1692841871865698</v>
      </c>
      <c r="L154" s="2">
        <v>58.939085553683739</v>
      </c>
      <c r="M154" s="2">
        <f t="shared" si="24"/>
        <v>33.852016967200512</v>
      </c>
      <c r="N154" s="2">
        <f t="shared" si="25"/>
        <v>-0.380316967200514</v>
      </c>
      <c r="O154" s="2">
        <f t="shared" si="26"/>
        <v>2.1135503717555695</v>
      </c>
    </row>
    <row r="155" spans="1:15" x14ac:dyDescent="0.25">
      <c r="A155" s="47" t="s">
        <v>414</v>
      </c>
      <c r="B155" s="2">
        <v>1.325E-2</v>
      </c>
      <c r="C155" s="2">
        <f>LOG('SNe Ia Data'!RedShift)</f>
        <v>-1.8777841217271733</v>
      </c>
      <c r="D155">
        <v>0.30369299999999999</v>
      </c>
      <c r="E155">
        <v>33.968200000000003</v>
      </c>
      <c r="F155" s="2">
        <f t="shared" si="18"/>
        <v>62.178465513985032</v>
      </c>
      <c r="G155" s="1">
        <f t="shared" si="19"/>
        <v>1.7562078016884146E+24</v>
      </c>
      <c r="H155" s="2">
        <f t="shared" si="20"/>
        <v>56.914818744232335</v>
      </c>
      <c r="I155" s="2">
        <f t="shared" si="21"/>
        <v>33.776126785486262</v>
      </c>
      <c r="J155" s="2">
        <f t="shared" si="22"/>
        <v>0.19207321451374071</v>
      </c>
      <c r="K155" s="2">
        <f t="shared" si="23"/>
        <v>0.40000373453474286</v>
      </c>
      <c r="L155" s="2">
        <v>59.528879536737058</v>
      </c>
      <c r="M155" s="2">
        <f t="shared" si="24"/>
        <v>33.873638541299691</v>
      </c>
      <c r="N155" s="2">
        <f t="shared" si="25"/>
        <v>9.4561458700312073E-2</v>
      </c>
      <c r="O155" s="2">
        <f t="shared" si="26"/>
        <v>9.6952444266110216E-2</v>
      </c>
    </row>
    <row r="156" spans="1:15" x14ac:dyDescent="0.25">
      <c r="A156" s="47" t="s">
        <v>414</v>
      </c>
      <c r="B156" s="2">
        <v>1.325E-2</v>
      </c>
      <c r="C156" s="2">
        <f>LOG('SNe Ia Data'!RedShift)</f>
        <v>-1.8777841217271733</v>
      </c>
      <c r="D156">
        <v>0.29939900000000003</v>
      </c>
      <c r="E156">
        <v>33.9846</v>
      </c>
      <c r="F156" s="2">
        <f t="shared" si="18"/>
        <v>62.649844876335131</v>
      </c>
      <c r="G156" s="1">
        <f t="shared" si="19"/>
        <v>1.7562078016884146E+24</v>
      </c>
      <c r="H156" s="2">
        <f t="shared" si="20"/>
        <v>56.914818744232335</v>
      </c>
      <c r="I156" s="2">
        <f t="shared" si="21"/>
        <v>33.776126785486262</v>
      </c>
      <c r="J156" s="2">
        <f t="shared" si="22"/>
        <v>0.20847321451373801</v>
      </c>
      <c r="K156" s="2">
        <f t="shared" si="23"/>
        <v>0.48484155454450467</v>
      </c>
      <c r="L156" s="2">
        <v>59.528879536737058</v>
      </c>
      <c r="M156" s="2">
        <f t="shared" si="24"/>
        <v>33.873638541299691</v>
      </c>
      <c r="N156" s="2">
        <f t="shared" si="25"/>
        <v>0.11096145870030938</v>
      </c>
      <c r="O156" s="2">
        <f t="shared" si="26"/>
        <v>0.13735473133727075</v>
      </c>
    </row>
    <row r="157" spans="1:15" x14ac:dyDescent="0.25">
      <c r="A157" s="47" t="s">
        <v>414</v>
      </c>
      <c r="B157" s="2">
        <v>1.325E-2</v>
      </c>
      <c r="C157" s="2">
        <f>LOG('SNe Ia Data'!RedShift)</f>
        <v>-1.8777841217271733</v>
      </c>
      <c r="D157">
        <v>0.30460599999999999</v>
      </c>
      <c r="E157">
        <v>33.924700000000001</v>
      </c>
      <c r="F157" s="2">
        <f t="shared" si="18"/>
        <v>60.945269242257332</v>
      </c>
      <c r="G157" s="1">
        <f t="shared" si="19"/>
        <v>1.7562078016884146E+24</v>
      </c>
      <c r="H157" s="2">
        <f t="shared" si="20"/>
        <v>56.914818744232335</v>
      </c>
      <c r="I157" s="2">
        <f t="shared" si="21"/>
        <v>33.776126785486262</v>
      </c>
      <c r="J157" s="2">
        <f t="shared" si="22"/>
        <v>0.14857321451373906</v>
      </c>
      <c r="K157" s="2">
        <f t="shared" si="23"/>
        <v>0.2379053082640718</v>
      </c>
      <c r="L157" s="2">
        <v>59.528879536737058</v>
      </c>
      <c r="M157" s="2">
        <f t="shared" si="24"/>
        <v>33.873638541299691</v>
      </c>
      <c r="N157" s="2">
        <f t="shared" si="25"/>
        <v>5.1061458700310425E-2</v>
      </c>
      <c r="O157" s="2">
        <f t="shared" si="26"/>
        <v>2.8100207539044599E-2</v>
      </c>
    </row>
    <row r="158" spans="1:15" x14ac:dyDescent="0.25">
      <c r="A158" s="47" t="s">
        <v>419</v>
      </c>
      <c r="B158" s="2">
        <v>1.375E-2</v>
      </c>
      <c r="C158" s="2">
        <f>LOG('SNe Ia Data'!RedShift)</f>
        <v>-1.8616973018337186</v>
      </c>
      <c r="D158">
        <v>0.27785500000000002</v>
      </c>
      <c r="E158">
        <v>33.796999999999997</v>
      </c>
      <c r="F158" s="2">
        <f t="shared" si="18"/>
        <v>57.464548659767246</v>
      </c>
      <c r="G158" s="1">
        <f t="shared" si="19"/>
        <v>1.8229263858156406E+24</v>
      </c>
      <c r="H158" s="2">
        <f t="shared" si="20"/>
        <v>59.077020801883023</v>
      </c>
      <c r="I158" s="2">
        <f t="shared" si="21"/>
        <v>33.857092930666894</v>
      </c>
      <c r="J158" s="2">
        <f t="shared" si="22"/>
        <v>-6.009293066689736E-2</v>
      </c>
      <c r="K158" s="2">
        <f t="shared" si="23"/>
        <v>4.6774627389370674E-2</v>
      </c>
      <c r="L158" s="2">
        <v>61.798372061541514</v>
      </c>
      <c r="M158" s="2">
        <f t="shared" si="24"/>
        <v>33.954885173664024</v>
      </c>
      <c r="N158" s="2">
        <f t="shared" si="25"/>
        <v>-0.15788517366402743</v>
      </c>
      <c r="O158" s="2">
        <f t="shared" si="26"/>
        <v>0.32288380734480865</v>
      </c>
    </row>
    <row r="159" spans="1:15" x14ac:dyDescent="0.25">
      <c r="A159" s="47" t="s">
        <v>419</v>
      </c>
      <c r="B159" s="2">
        <v>1.375E-2</v>
      </c>
      <c r="C159" s="2">
        <f>LOG('SNe Ia Data'!RedShift)</f>
        <v>-1.8616973018337186</v>
      </c>
      <c r="D159">
        <v>0.23277800000000001</v>
      </c>
      <c r="E159">
        <v>33.768300000000004</v>
      </c>
      <c r="F159" s="2">
        <f t="shared" si="18"/>
        <v>56.71004605727223</v>
      </c>
      <c r="G159" s="1">
        <f t="shared" si="19"/>
        <v>1.8229263858156406E+24</v>
      </c>
      <c r="H159" s="2">
        <f t="shared" si="20"/>
        <v>59.077020801883023</v>
      </c>
      <c r="I159" s="2">
        <f t="shared" si="21"/>
        <v>33.857092930666894</v>
      </c>
      <c r="J159" s="2">
        <f t="shared" si="22"/>
        <v>-8.8792930666890868E-2</v>
      </c>
      <c r="K159" s="2">
        <f t="shared" si="23"/>
        <v>0.14550332434451807</v>
      </c>
      <c r="L159" s="2">
        <v>61.798372061541514</v>
      </c>
      <c r="M159" s="2">
        <f t="shared" si="24"/>
        <v>33.954885173664024</v>
      </c>
      <c r="N159" s="2">
        <f t="shared" si="25"/>
        <v>-0.18658517366402094</v>
      </c>
      <c r="O159" s="2">
        <f t="shared" si="26"/>
        <v>0.64249595420650252</v>
      </c>
    </row>
    <row r="160" spans="1:15" x14ac:dyDescent="0.25">
      <c r="A160" s="47" t="s">
        <v>419</v>
      </c>
      <c r="B160" s="2">
        <v>1.375E-2</v>
      </c>
      <c r="C160" s="2">
        <f>LOG('SNe Ia Data'!RedShift)</f>
        <v>-1.8616973018337186</v>
      </c>
      <c r="D160">
        <v>0.23575499999999999</v>
      </c>
      <c r="E160">
        <v>33.771999999999998</v>
      </c>
      <c r="F160" s="2">
        <f t="shared" si="18"/>
        <v>56.806757410677214</v>
      </c>
      <c r="G160" s="1">
        <f t="shared" si="19"/>
        <v>1.8229263858156406E+24</v>
      </c>
      <c r="H160" s="2">
        <f t="shared" si="20"/>
        <v>59.077020801883023</v>
      </c>
      <c r="I160" s="2">
        <f t="shared" si="21"/>
        <v>33.857092930666894</v>
      </c>
      <c r="J160" s="2">
        <f t="shared" si="22"/>
        <v>-8.5092930666895938E-2</v>
      </c>
      <c r="K160" s="2">
        <f t="shared" si="23"/>
        <v>0.13027621680844179</v>
      </c>
      <c r="L160" s="2">
        <v>61.798372061541514</v>
      </c>
      <c r="M160" s="2">
        <f t="shared" si="24"/>
        <v>33.954885173664024</v>
      </c>
      <c r="N160" s="2">
        <f t="shared" si="25"/>
        <v>-0.18288517366402601</v>
      </c>
      <c r="O160" s="2">
        <f t="shared" si="26"/>
        <v>0.60177643010032211</v>
      </c>
    </row>
    <row r="161" spans="1:15" x14ac:dyDescent="0.25">
      <c r="A161" s="47" t="s">
        <v>424</v>
      </c>
      <c r="B161" s="2">
        <v>1.376E-2</v>
      </c>
      <c r="C161" s="2">
        <f>LOG('SNe Ia Data'!RedShift)</f>
        <v>-1.8613815661005075</v>
      </c>
      <c r="D161">
        <v>0.28879100000000002</v>
      </c>
      <c r="E161">
        <v>33.764899999999997</v>
      </c>
      <c r="F161" s="2">
        <f t="shared" si="18"/>
        <v>56.621321335575232</v>
      </c>
      <c r="G161" s="1">
        <f t="shared" si="19"/>
        <v>1.8242610865242624E+24</v>
      </c>
      <c r="H161" s="2">
        <f t="shared" si="20"/>
        <v>59.120275506045012</v>
      </c>
      <c r="I161" s="2">
        <f t="shared" si="21"/>
        <v>33.858682246223111</v>
      </c>
      <c r="J161" s="2">
        <f t="shared" si="22"/>
        <v>-9.378224622311393E-2</v>
      </c>
      <c r="K161" s="2">
        <f t="shared" si="23"/>
        <v>0.10545664532116628</v>
      </c>
      <c r="L161" s="2">
        <v>61.843778974796088</v>
      </c>
      <c r="M161" s="2">
        <f t="shared" si="24"/>
        <v>33.956480096802125</v>
      </c>
      <c r="N161" s="2">
        <f t="shared" si="25"/>
        <v>-0.19158009680212729</v>
      </c>
      <c r="O161" s="2">
        <f t="shared" si="26"/>
        <v>0.44008186008739131</v>
      </c>
    </row>
    <row r="162" spans="1:15" x14ac:dyDescent="0.25">
      <c r="A162" s="47" t="s">
        <v>399</v>
      </c>
      <c r="B162" s="2">
        <v>1.3860000000000001E-2</v>
      </c>
      <c r="C162" s="2">
        <f>LOG('SNe Ia Data'!RedShift)</f>
        <v>-1.8582367697242119</v>
      </c>
      <c r="D162">
        <v>0.34536699999999998</v>
      </c>
      <c r="E162">
        <v>33.674100000000003</v>
      </c>
      <c r="F162" s="2">
        <f t="shared" si="18"/>
        <v>54.302521972545591</v>
      </c>
      <c r="G162" s="1">
        <f t="shared" si="19"/>
        <v>1.8376088030596102E+24</v>
      </c>
      <c r="H162" s="2">
        <f t="shared" si="20"/>
        <v>59.552845539345377</v>
      </c>
      <c r="I162" s="2">
        <f t="shared" si="21"/>
        <v>33.87451258833083</v>
      </c>
      <c r="J162" s="2">
        <f t="shared" si="22"/>
        <v>-0.20041258833082765</v>
      </c>
      <c r="K162" s="2">
        <f t="shared" si="23"/>
        <v>0.33673504550625255</v>
      </c>
      <c r="L162" s="2">
        <v>62.297884900976747</v>
      </c>
      <c r="M162" s="2">
        <f t="shared" si="24"/>
        <v>33.972366510067296</v>
      </c>
      <c r="N162" s="2">
        <f t="shared" si="25"/>
        <v>-0.29826651006729321</v>
      </c>
      <c r="O162" s="2">
        <f t="shared" si="26"/>
        <v>0.74584281281588538</v>
      </c>
    </row>
    <row r="163" spans="1:15" x14ac:dyDescent="0.25">
      <c r="A163" s="47" t="s">
        <v>418</v>
      </c>
      <c r="B163" s="2">
        <v>1.388E-2</v>
      </c>
      <c r="C163" s="2">
        <f>LOG('SNe Ia Data'!RedShift)</f>
        <v>-1.8576105338811639</v>
      </c>
      <c r="D163">
        <v>0.23353099999999999</v>
      </c>
      <c r="E163">
        <v>33.696800000000003</v>
      </c>
      <c r="F163" s="2">
        <f t="shared" si="18"/>
        <v>54.8731636912444</v>
      </c>
      <c r="G163" s="1">
        <f t="shared" si="19"/>
        <v>1.8402785011455892E+24</v>
      </c>
      <c r="H163" s="2">
        <f t="shared" si="20"/>
        <v>59.639364562048293</v>
      </c>
      <c r="I163" s="2">
        <f t="shared" si="21"/>
        <v>33.877665037698698</v>
      </c>
      <c r="J163" s="2">
        <f t="shared" si="22"/>
        <v>-0.18086503769869466</v>
      </c>
      <c r="K163" s="2">
        <f t="shared" si="23"/>
        <v>0.59981893092565408</v>
      </c>
      <c r="L163" s="2">
        <v>62.388714113524799</v>
      </c>
      <c r="M163" s="2">
        <f t="shared" si="24"/>
        <v>33.975530172649684</v>
      </c>
      <c r="N163" s="2">
        <f t="shared" si="25"/>
        <v>-0.2787301726496807</v>
      </c>
      <c r="O163" s="2">
        <f t="shared" si="26"/>
        <v>1.424553911647916</v>
      </c>
    </row>
    <row r="164" spans="1:15" x14ac:dyDescent="0.25">
      <c r="A164" s="47" t="s">
        <v>420</v>
      </c>
      <c r="B164" s="2">
        <v>1.389E-2</v>
      </c>
      <c r="C164" s="2">
        <f>LOG('SNe Ia Data'!RedShift)</f>
        <v>-1.8572977542623845</v>
      </c>
      <c r="D164">
        <v>0.28880299999999998</v>
      </c>
      <c r="E164">
        <v>33.805300000000003</v>
      </c>
      <c r="F164" s="2">
        <f t="shared" si="18"/>
        <v>57.684615212847262</v>
      </c>
      <c r="G164" s="1">
        <f t="shared" si="19"/>
        <v>1.8416133695346933E+24</v>
      </c>
      <c r="H164" s="2">
        <f t="shared" si="20"/>
        <v>59.682624700364627</v>
      </c>
      <c r="I164" s="2">
        <f t="shared" si="21"/>
        <v>33.879239570632357</v>
      </c>
      <c r="J164" s="2">
        <f t="shared" si="22"/>
        <v>-7.3939570632354901E-2</v>
      </c>
      <c r="K164" s="2">
        <f t="shared" si="23"/>
        <v>6.554664210734501E-2</v>
      </c>
      <c r="L164" s="2">
        <v>62.434129723164013</v>
      </c>
      <c r="M164" s="2">
        <f t="shared" si="24"/>
        <v>33.977110312063488</v>
      </c>
      <c r="N164" s="2">
        <f t="shared" si="25"/>
        <v>-0.17181031206348507</v>
      </c>
      <c r="O164" s="2">
        <f t="shared" si="26"/>
        <v>0.35391180802818106</v>
      </c>
    </row>
    <row r="165" spans="1:15" x14ac:dyDescent="0.25">
      <c r="A165" s="47" t="s">
        <v>420</v>
      </c>
      <c r="B165" s="2">
        <v>1.389E-2</v>
      </c>
      <c r="C165" s="2">
        <f>LOG('SNe Ia Data'!RedShift)</f>
        <v>-1.8572977542623845</v>
      </c>
      <c r="D165">
        <v>0.296207</v>
      </c>
      <c r="E165">
        <v>33.665100000000002</v>
      </c>
      <c r="F165" s="2">
        <f t="shared" si="18"/>
        <v>54.077922617585507</v>
      </c>
      <c r="G165" s="1">
        <f t="shared" si="19"/>
        <v>1.8416133695346933E+24</v>
      </c>
      <c r="H165" s="2">
        <f t="shared" si="20"/>
        <v>59.682624700364627</v>
      </c>
      <c r="I165" s="2">
        <f t="shared" si="21"/>
        <v>33.879239570632357</v>
      </c>
      <c r="J165" s="2">
        <f t="shared" si="22"/>
        <v>-0.214139570632355</v>
      </c>
      <c r="K165" s="2">
        <f t="shared" si="23"/>
        <v>0.52264069159819149</v>
      </c>
      <c r="L165" s="2">
        <v>62.434129723164013</v>
      </c>
      <c r="M165" s="2">
        <f t="shared" si="24"/>
        <v>33.977110312063488</v>
      </c>
      <c r="N165" s="2">
        <f t="shared" si="25"/>
        <v>-0.31201031206348517</v>
      </c>
      <c r="O165" s="2">
        <f t="shared" si="26"/>
        <v>1.1095509778553374</v>
      </c>
    </row>
    <row r="166" spans="1:15" x14ac:dyDescent="0.25">
      <c r="A166" s="47" t="s">
        <v>421</v>
      </c>
      <c r="B166" s="2">
        <v>1.4109999999999999E-2</v>
      </c>
      <c r="C166" s="2">
        <f>LOG('SNe Ia Data'!RedShift)</f>
        <v>-1.8504729862456522</v>
      </c>
      <c r="D166">
        <v>0.25087300000000001</v>
      </c>
      <c r="E166">
        <v>33.820599999999999</v>
      </c>
      <c r="F166" s="2">
        <f t="shared" si="18"/>
        <v>58.09249108321</v>
      </c>
      <c r="G166" s="1">
        <f t="shared" si="19"/>
        <v>1.8709837367346482E+24</v>
      </c>
      <c r="H166" s="2">
        <f t="shared" si="20"/>
        <v>60.634453478274565</v>
      </c>
      <c r="I166" s="2">
        <f t="shared" si="21"/>
        <v>33.913597337299649</v>
      </c>
      <c r="J166" s="2">
        <f t="shared" si="22"/>
        <v>-9.2997337299649985E-2</v>
      </c>
      <c r="K166" s="2">
        <f t="shared" si="23"/>
        <v>0.1374146960364811</v>
      </c>
      <c r="L166" s="2">
        <v>63.433442353669975</v>
      </c>
      <c r="M166" s="2">
        <f t="shared" si="24"/>
        <v>34.011591399856492</v>
      </c>
      <c r="N166" s="2">
        <f t="shared" si="25"/>
        <v>-0.19099139985649316</v>
      </c>
      <c r="O166" s="2">
        <f t="shared" si="26"/>
        <v>0.57958852331987254</v>
      </c>
    </row>
    <row r="167" spans="1:15" x14ac:dyDescent="0.25">
      <c r="A167" s="47" t="s">
        <v>423</v>
      </c>
      <c r="B167" s="2">
        <v>1.4239999999999999E-2</v>
      </c>
      <c r="C167" s="2">
        <f>LOG('SNe Ia Data'!RedShift)</f>
        <v>-1.8464900106991624</v>
      </c>
      <c r="D167">
        <v>0.26548899999999998</v>
      </c>
      <c r="E167">
        <v>33.8444</v>
      </c>
      <c r="F167" s="2">
        <f t="shared" si="18"/>
        <v>58.732704564728252</v>
      </c>
      <c r="G167" s="1">
        <f t="shared" si="19"/>
        <v>1.8883418869886261E+24</v>
      </c>
      <c r="H167" s="2">
        <f t="shared" si="20"/>
        <v>61.196992817008002</v>
      </c>
      <c r="I167" s="2">
        <f t="shared" si="21"/>
        <v>33.933650408516442</v>
      </c>
      <c r="J167" s="2">
        <f t="shared" si="22"/>
        <v>-8.9250408516441837E-2</v>
      </c>
      <c r="K167" s="2">
        <f t="shared" si="23"/>
        <v>0.11301272890969712</v>
      </c>
      <c r="L167" s="2">
        <v>64.02409741403855</v>
      </c>
      <c r="M167" s="2">
        <f t="shared" si="24"/>
        <v>34.031717323373911</v>
      </c>
      <c r="N167" s="2">
        <f t="shared" si="25"/>
        <v>-0.18731732337391094</v>
      </c>
      <c r="O167" s="2">
        <f t="shared" si="26"/>
        <v>0.49780909102510074</v>
      </c>
    </row>
    <row r="168" spans="1:15" x14ac:dyDescent="0.25">
      <c r="A168" s="47" t="s">
        <v>425</v>
      </c>
      <c r="B168" s="2">
        <v>1.4420000000000001E-2</v>
      </c>
      <c r="C168" s="2">
        <f>LOG('SNe Ia Data'!RedShift)</f>
        <v>-1.8410347396165898</v>
      </c>
      <c r="D168">
        <v>0.30719400000000002</v>
      </c>
      <c r="E168">
        <v>34.018700000000003</v>
      </c>
      <c r="F168" s="2">
        <f t="shared" si="18"/>
        <v>63.641440327438204</v>
      </c>
      <c r="G168" s="1">
        <f t="shared" si="19"/>
        <v>1.9123798452199397E+24</v>
      </c>
      <c r="H168" s="2">
        <f t="shared" si="20"/>
        <v>61.97600998935021</v>
      </c>
      <c r="I168" s="2">
        <f t="shared" si="21"/>
        <v>33.961118064793283</v>
      </c>
      <c r="J168" s="2">
        <f t="shared" si="22"/>
        <v>5.7581935206719947E-2</v>
      </c>
      <c r="K168" s="2">
        <f t="shared" si="23"/>
        <v>3.5135574178342441E-2</v>
      </c>
      <c r="L168" s="2">
        <v>64.842114043994627</v>
      </c>
      <c r="M168" s="2">
        <f t="shared" si="24"/>
        <v>34.059285828435947</v>
      </c>
      <c r="N168" s="2">
        <f t="shared" si="25"/>
        <v>-4.0585828435943938E-2</v>
      </c>
      <c r="O168" s="2">
        <f t="shared" si="26"/>
        <v>1.7455141447246567E-2</v>
      </c>
    </row>
    <row r="169" spans="1:15" x14ac:dyDescent="0.25">
      <c r="A169" s="47" t="s">
        <v>425</v>
      </c>
      <c r="B169" s="2">
        <v>1.4420000000000001E-2</v>
      </c>
      <c r="C169" s="2">
        <f>LOG('SNe Ia Data'!RedShift)</f>
        <v>-1.8410347396165898</v>
      </c>
      <c r="D169">
        <v>0.35233799999999998</v>
      </c>
      <c r="E169">
        <v>34.024900000000002</v>
      </c>
      <c r="F169" s="2">
        <f t="shared" si="18"/>
        <v>63.823409374756672</v>
      </c>
      <c r="G169" s="1">
        <f t="shared" si="19"/>
        <v>1.9123798452199397E+24</v>
      </c>
      <c r="H169" s="2">
        <f t="shared" si="20"/>
        <v>61.97600998935021</v>
      </c>
      <c r="I169" s="2">
        <f t="shared" si="21"/>
        <v>33.961118064793283</v>
      </c>
      <c r="J169" s="2">
        <f t="shared" si="22"/>
        <v>6.3781935206719709E-2</v>
      </c>
      <c r="K169" s="2">
        <f t="shared" si="23"/>
        <v>3.2769997969248489E-2</v>
      </c>
      <c r="L169" s="2">
        <v>64.842114043994627</v>
      </c>
      <c r="M169" s="2">
        <f t="shared" si="24"/>
        <v>34.059285828435947</v>
      </c>
      <c r="N169" s="2">
        <f t="shared" si="25"/>
        <v>-3.4385828435944177E-2</v>
      </c>
      <c r="O169" s="2">
        <f t="shared" si="26"/>
        <v>9.5244523713840963E-3</v>
      </c>
    </row>
    <row r="170" spans="1:15" x14ac:dyDescent="0.25">
      <c r="A170" s="47" t="s">
        <v>426</v>
      </c>
      <c r="B170" s="2">
        <v>1.4420000000000001E-2</v>
      </c>
      <c r="C170" s="2">
        <f>LOG('SNe Ia Data'!RedShift)</f>
        <v>-1.8410347396165898</v>
      </c>
      <c r="D170">
        <v>0.37071500000000002</v>
      </c>
      <c r="E170">
        <v>34.336599999999997</v>
      </c>
      <c r="F170" s="2">
        <f t="shared" si="18"/>
        <v>73.67497548287092</v>
      </c>
      <c r="G170" s="1">
        <f t="shared" si="19"/>
        <v>1.9123798452199397E+24</v>
      </c>
      <c r="H170" s="2">
        <f t="shared" si="20"/>
        <v>61.97600998935021</v>
      </c>
      <c r="I170" s="2">
        <f t="shared" si="21"/>
        <v>33.961118064793283</v>
      </c>
      <c r="J170" s="2">
        <f t="shared" si="22"/>
        <v>0.37548193520671447</v>
      </c>
      <c r="K170" s="2">
        <f t="shared" si="23"/>
        <v>1.0258828676722054</v>
      </c>
      <c r="L170" s="2">
        <v>64.842114043994627</v>
      </c>
      <c r="M170" s="2">
        <f t="shared" si="24"/>
        <v>34.059285828435947</v>
      </c>
      <c r="N170" s="2">
        <f t="shared" si="25"/>
        <v>0.27731417156405058</v>
      </c>
      <c r="O170" s="2">
        <f t="shared" si="26"/>
        <v>0.5595820948976542</v>
      </c>
    </row>
    <row r="171" spans="1:15" x14ac:dyDescent="0.25">
      <c r="A171" s="47" t="s">
        <v>426</v>
      </c>
      <c r="B171" s="2">
        <v>1.4420000000000001E-2</v>
      </c>
      <c r="C171" s="2">
        <f>LOG('SNe Ia Data'!RedShift)</f>
        <v>-1.8410347396165898</v>
      </c>
      <c r="D171">
        <v>0.39690799999999998</v>
      </c>
      <c r="E171">
        <v>34.178100000000001</v>
      </c>
      <c r="F171" s="2">
        <f t="shared" si="18"/>
        <v>68.488869868978455</v>
      </c>
      <c r="G171" s="1">
        <f t="shared" si="19"/>
        <v>1.9123798452199397E+24</v>
      </c>
      <c r="H171" s="2">
        <f t="shared" si="20"/>
        <v>61.97600998935021</v>
      </c>
      <c r="I171" s="2">
        <f t="shared" si="21"/>
        <v>33.961118064793283</v>
      </c>
      <c r="J171" s="2">
        <f t="shared" si="22"/>
        <v>0.21698193520671794</v>
      </c>
      <c r="K171" s="2">
        <f t="shared" si="23"/>
        <v>0.29885976552516275</v>
      </c>
      <c r="L171" s="2">
        <v>64.842114043994627</v>
      </c>
      <c r="M171" s="2">
        <f t="shared" si="24"/>
        <v>34.059285828435947</v>
      </c>
      <c r="N171" s="2">
        <f t="shared" si="25"/>
        <v>0.11881417156405405</v>
      </c>
      <c r="O171" s="2">
        <f t="shared" si="26"/>
        <v>8.9610063142874827E-2</v>
      </c>
    </row>
    <row r="172" spans="1:15" x14ac:dyDescent="0.25">
      <c r="A172" s="47" t="s">
        <v>426</v>
      </c>
      <c r="B172" s="2">
        <v>1.4420000000000001E-2</v>
      </c>
      <c r="C172" s="2">
        <f>LOG('SNe Ia Data'!RedShift)</f>
        <v>-1.8410347396165898</v>
      </c>
      <c r="D172">
        <v>0.397235</v>
      </c>
      <c r="E172">
        <v>34.252000000000002</v>
      </c>
      <c r="F172" s="2">
        <f t="shared" si="18"/>
        <v>70.859812691677007</v>
      </c>
      <c r="G172" s="1">
        <f t="shared" si="19"/>
        <v>1.9123798452199397E+24</v>
      </c>
      <c r="H172" s="2">
        <f t="shared" si="20"/>
        <v>61.97600998935021</v>
      </c>
      <c r="I172" s="2">
        <f t="shared" si="21"/>
        <v>33.961118064793283</v>
      </c>
      <c r="J172" s="2">
        <f t="shared" si="22"/>
        <v>0.29088193520671979</v>
      </c>
      <c r="K172" s="2">
        <f t="shared" si="23"/>
        <v>0.5362144190288527</v>
      </c>
      <c r="L172" s="2">
        <v>64.842114043994627</v>
      </c>
      <c r="M172" s="2">
        <f t="shared" si="24"/>
        <v>34.059285828435947</v>
      </c>
      <c r="N172" s="2">
        <f t="shared" si="25"/>
        <v>0.1927141715640559</v>
      </c>
      <c r="O172" s="2">
        <f t="shared" si="26"/>
        <v>0.23535980266543111</v>
      </c>
    </row>
    <row r="173" spans="1:15" x14ac:dyDescent="0.25">
      <c r="A173" s="47" t="s">
        <v>435</v>
      </c>
      <c r="B173" s="2">
        <v>1.4460000000000001E-2</v>
      </c>
      <c r="C173" s="2">
        <f>LOG('SNe Ia Data'!RedShift)</f>
        <v>-1.839831707041488</v>
      </c>
      <c r="D173">
        <v>0.24051500000000001</v>
      </c>
      <c r="E173">
        <v>33.907800000000002</v>
      </c>
      <c r="F173" s="2">
        <f t="shared" si="18"/>
        <v>60.472789181959691</v>
      </c>
      <c r="G173" s="1">
        <f t="shared" si="19"/>
        <v>1.9177221807821644E+24</v>
      </c>
      <c r="H173" s="2">
        <f t="shared" si="20"/>
        <v>62.149143293907088</v>
      </c>
      <c r="I173" s="2">
        <f t="shared" si="21"/>
        <v>33.967175732040921</v>
      </c>
      <c r="J173" s="2">
        <f t="shared" si="22"/>
        <v>-5.9375732040919615E-2</v>
      </c>
      <c r="K173" s="2">
        <f t="shared" si="23"/>
        <v>6.0944373996036021E-2</v>
      </c>
      <c r="L173" s="2">
        <v>65.023924932965315</v>
      </c>
      <c r="M173" s="2">
        <f t="shared" si="24"/>
        <v>34.065365902798568</v>
      </c>
      <c r="N173" s="2">
        <f t="shared" si="25"/>
        <v>-0.15756590279856653</v>
      </c>
      <c r="O173" s="2">
        <f t="shared" si="26"/>
        <v>0.42918066726280335</v>
      </c>
    </row>
    <row r="174" spans="1:15" x14ac:dyDescent="0.25">
      <c r="A174" s="47" t="s">
        <v>427</v>
      </c>
      <c r="B174" s="2">
        <v>1.4500000000000001E-2</v>
      </c>
      <c r="C174" s="2">
        <f>LOG('SNe Ia Data'!RedShift)</f>
        <v>-1.8386319977650252</v>
      </c>
      <c r="D174">
        <v>0.36502899999999999</v>
      </c>
      <c r="E174">
        <v>34.172699999999999</v>
      </c>
      <c r="F174" s="2">
        <f t="shared" si="18"/>
        <v>68.318763898855906</v>
      </c>
      <c r="G174" s="1">
        <f t="shared" si="19"/>
        <v>1.9230647225237316E+24</v>
      </c>
      <c r="H174" s="2">
        <f t="shared" si="20"/>
        <v>62.322283280281397</v>
      </c>
      <c r="I174" s="2">
        <f t="shared" si="21"/>
        <v>33.973216780275514</v>
      </c>
      <c r="J174" s="2">
        <f t="shared" si="22"/>
        <v>0.19948321972448468</v>
      </c>
      <c r="K174" s="2">
        <f t="shared" si="23"/>
        <v>0.29864689319389065</v>
      </c>
      <c r="L174" s="2">
        <v>65.205746517494461</v>
      </c>
      <c r="M174" s="2">
        <f t="shared" si="24"/>
        <v>34.071429356793331</v>
      </c>
      <c r="N174" s="2">
        <f t="shared" si="25"/>
        <v>0.1012706432066679</v>
      </c>
      <c r="O174" s="2">
        <f t="shared" si="26"/>
        <v>7.6968389491133715E-2</v>
      </c>
    </row>
    <row r="175" spans="1:15" x14ac:dyDescent="0.25">
      <c r="A175" s="47" t="s">
        <v>422</v>
      </c>
      <c r="B175" s="2">
        <v>1.453E-2</v>
      </c>
      <c r="C175" s="2">
        <f>LOG('SNe Ia Data'!RedShift)</f>
        <v>-1.8377343857019786</v>
      </c>
      <c r="D175">
        <v>0.21629999999999999</v>
      </c>
      <c r="E175">
        <v>33.752600000000001</v>
      </c>
      <c r="F175" s="2">
        <f t="shared" si="18"/>
        <v>56.301504459822006</v>
      </c>
      <c r="G175" s="1">
        <f t="shared" si="19"/>
        <v>1.9270717641277105E+24</v>
      </c>
      <c r="H175" s="2">
        <f t="shared" si="20"/>
        <v>62.452142654765332</v>
      </c>
      <c r="I175" s="2">
        <f t="shared" si="21"/>
        <v>33.977736715326444</v>
      </c>
      <c r="J175" s="2">
        <f t="shared" si="22"/>
        <v>-0.22513671532644253</v>
      </c>
      <c r="K175" s="2">
        <f t="shared" si="23"/>
        <v>1.0833770024120541</v>
      </c>
      <c r="L175" s="2">
        <v>65.342119724562664</v>
      </c>
      <c r="M175" s="2">
        <f t="shared" si="24"/>
        <v>34.075966095275334</v>
      </c>
      <c r="N175" s="2">
        <f t="shared" si="25"/>
        <v>-0.32336609527533255</v>
      </c>
      <c r="O175" s="2">
        <f t="shared" si="26"/>
        <v>2.2349917586684187</v>
      </c>
    </row>
    <row r="176" spans="1:15" x14ac:dyDescent="0.25">
      <c r="A176" s="47" t="s">
        <v>440</v>
      </c>
      <c r="B176" s="2">
        <v>1.46E-2</v>
      </c>
      <c r="C176" s="2">
        <f>LOG('SNe Ia Data'!RedShift)</f>
        <v>-1.8356471442155629</v>
      </c>
      <c r="D176">
        <v>0.24931600000000001</v>
      </c>
      <c r="E176">
        <v>33.882599999999996</v>
      </c>
      <c r="F176" s="2">
        <f t="shared" si="18"/>
        <v>59.775057148597021</v>
      </c>
      <c r="G176" s="1">
        <f t="shared" si="19"/>
        <v>1.9364219788316726E+24</v>
      </c>
      <c r="H176" s="2">
        <f t="shared" si="20"/>
        <v>62.755162476556372</v>
      </c>
      <c r="I176" s="2">
        <f t="shared" si="21"/>
        <v>33.988247291630699</v>
      </c>
      <c r="J176" s="2">
        <f t="shared" si="22"/>
        <v>-0.10564729163070297</v>
      </c>
      <c r="K176" s="2">
        <f t="shared" si="23"/>
        <v>0.17956282730069614</v>
      </c>
      <c r="L176" s="2">
        <v>65.660347268734199</v>
      </c>
      <c r="M176" s="2">
        <f t="shared" si="24"/>
        <v>34.086515876622116</v>
      </c>
      <c r="N176" s="2">
        <f t="shared" si="25"/>
        <v>-0.20391587662211919</v>
      </c>
      <c r="O176" s="2">
        <f t="shared" si="26"/>
        <v>0.66896251102742643</v>
      </c>
    </row>
    <row r="177" spans="1:15" x14ac:dyDescent="0.25">
      <c r="A177" s="47" t="s">
        <v>428</v>
      </c>
      <c r="B177" s="2">
        <v>1.4619999999999999E-2</v>
      </c>
      <c r="C177" s="2">
        <f>LOG('SNe Ia Data'!RedShift)</f>
        <v>-1.8350526273781584</v>
      </c>
      <c r="D177">
        <v>0.24392800000000001</v>
      </c>
      <c r="E177">
        <v>33.9253</v>
      </c>
      <c r="F177" s="2">
        <f t="shared" si="18"/>
        <v>60.962111369189493</v>
      </c>
      <c r="G177" s="1">
        <f t="shared" si="19"/>
        <v>1.9390935847016713E+24</v>
      </c>
      <c r="H177" s="2">
        <f t="shared" si="20"/>
        <v>62.841743326328718</v>
      </c>
      <c r="I177" s="2">
        <f t="shared" si="21"/>
        <v>33.991241122649896</v>
      </c>
      <c r="J177" s="2">
        <f t="shared" si="22"/>
        <v>-6.5941122649896045E-2</v>
      </c>
      <c r="K177" s="2">
        <f t="shared" si="23"/>
        <v>7.3078456095863026E-2</v>
      </c>
      <c r="L177" s="2">
        <v>65.751275439630561</v>
      </c>
      <c r="M177" s="2">
        <f t="shared" si="24"/>
        <v>34.08952090832009</v>
      </c>
      <c r="N177" s="2">
        <f t="shared" si="25"/>
        <v>-0.16422090832008962</v>
      </c>
      <c r="O177" s="2">
        <f t="shared" si="26"/>
        <v>0.45324559286819982</v>
      </c>
    </row>
    <row r="178" spans="1:15" x14ac:dyDescent="0.25">
      <c r="A178" s="47" t="s">
        <v>429</v>
      </c>
      <c r="B178" s="2">
        <v>1.4630000000000001E-2</v>
      </c>
      <c r="C178" s="2">
        <f>LOG('SNe Ia Data'!RedShift)</f>
        <v>-1.8347556738746891</v>
      </c>
      <c r="D178">
        <v>0.39050600000000002</v>
      </c>
      <c r="E178">
        <v>33.755299999999998</v>
      </c>
      <c r="F178" s="2">
        <f t="shared" si="18"/>
        <v>56.371553062507992</v>
      </c>
      <c r="G178" s="1">
        <f t="shared" si="19"/>
        <v>1.9404294069614747E+24</v>
      </c>
      <c r="H178" s="2">
        <f t="shared" si="20"/>
        <v>62.885034377489134</v>
      </c>
      <c r="I178" s="2">
        <f t="shared" si="21"/>
        <v>33.992736513347182</v>
      </c>
      <c r="J178" s="2">
        <f t="shared" si="22"/>
        <v>-0.23743651334718407</v>
      </c>
      <c r="K178" s="2">
        <f t="shared" si="23"/>
        <v>0.36969160639641585</v>
      </c>
      <c r="L178" s="2">
        <v>65.796740527611007</v>
      </c>
      <c r="M178" s="2">
        <f t="shared" si="24"/>
        <v>34.091021899229773</v>
      </c>
      <c r="N178" s="2">
        <f t="shared" si="25"/>
        <v>-0.33572189922977458</v>
      </c>
      <c r="O178" s="2">
        <f t="shared" si="26"/>
        <v>0.73910122232412534</v>
      </c>
    </row>
    <row r="179" spans="1:15" x14ac:dyDescent="0.25">
      <c r="A179" s="47" t="s">
        <v>429</v>
      </c>
      <c r="B179" s="2">
        <v>1.4630000000000001E-2</v>
      </c>
      <c r="C179" s="2">
        <f>LOG('SNe Ia Data'!RedShift)</f>
        <v>-1.8347556738746891</v>
      </c>
      <c r="D179">
        <v>0.39282</v>
      </c>
      <c r="E179">
        <v>33.718899999999998</v>
      </c>
      <c r="F179" s="2">
        <f t="shared" si="18"/>
        <v>55.434482806991952</v>
      </c>
      <c r="G179" s="1">
        <f t="shared" si="19"/>
        <v>1.9404294069614747E+24</v>
      </c>
      <c r="H179" s="2">
        <f t="shared" si="20"/>
        <v>62.885034377489134</v>
      </c>
      <c r="I179" s="2">
        <f t="shared" si="21"/>
        <v>33.992736513347182</v>
      </c>
      <c r="J179" s="2">
        <f t="shared" si="22"/>
        <v>-0.27383651334718451</v>
      </c>
      <c r="K179" s="2">
        <f t="shared" si="23"/>
        <v>0.48595441296198522</v>
      </c>
      <c r="L179" s="2">
        <v>65.796740527611007</v>
      </c>
      <c r="M179" s="2">
        <f t="shared" si="24"/>
        <v>34.091021899229773</v>
      </c>
      <c r="N179" s="2">
        <f t="shared" si="25"/>
        <v>-0.37212189922977501</v>
      </c>
      <c r="O179" s="2">
        <f t="shared" si="26"/>
        <v>0.8973942346478101</v>
      </c>
    </row>
    <row r="180" spans="1:15" x14ac:dyDescent="0.25">
      <c r="A180" s="47" t="s">
        <v>431</v>
      </c>
      <c r="B180" s="2">
        <v>1.4670000000000001E-2</v>
      </c>
      <c r="C180" s="2">
        <f>LOG('SNe Ia Data'!RedShift)</f>
        <v>-1.8335698861567173</v>
      </c>
      <c r="D180">
        <v>0.24069399999999999</v>
      </c>
      <c r="E180">
        <v>33.891599999999997</v>
      </c>
      <c r="F180" s="2">
        <f t="shared" si="18"/>
        <v>60.023318151025258</v>
      </c>
      <c r="G180" s="1">
        <f t="shared" si="19"/>
        <v>1.9457728248282395E+24</v>
      </c>
      <c r="H180" s="2">
        <f t="shared" si="20"/>
        <v>63.058202757147413</v>
      </c>
      <c r="I180" s="2">
        <f t="shared" si="21"/>
        <v>33.998707943082536</v>
      </c>
      <c r="J180" s="2">
        <f t="shared" si="22"/>
        <v>-0.10710794308253924</v>
      </c>
      <c r="K180" s="2">
        <f t="shared" si="23"/>
        <v>0.19802172051122202</v>
      </c>
      <c r="L180" s="2">
        <v>65.978607562906333</v>
      </c>
      <c r="M180" s="2">
        <f t="shared" si="24"/>
        <v>34.097015728968167</v>
      </c>
      <c r="N180" s="2">
        <f t="shared" si="25"/>
        <v>-0.20541572896816973</v>
      </c>
      <c r="O180" s="2">
        <f t="shared" si="26"/>
        <v>0.72834452745820932</v>
      </c>
    </row>
    <row r="181" spans="1:15" x14ac:dyDescent="0.25">
      <c r="A181" s="47" t="s">
        <v>432</v>
      </c>
      <c r="B181" s="2">
        <v>1.472E-2</v>
      </c>
      <c r="C181" s="2">
        <f>LOG('SNe Ia Data'!RedShift)</f>
        <v>-1.8320921899985199</v>
      </c>
      <c r="D181">
        <v>0.39735199999999998</v>
      </c>
      <c r="E181">
        <v>33.789400000000001</v>
      </c>
      <c r="F181" s="2">
        <f t="shared" si="18"/>
        <v>57.263778345726735</v>
      </c>
      <c r="G181" s="1">
        <f t="shared" si="19"/>
        <v>1.9524523870093003E+24</v>
      </c>
      <c r="H181" s="2">
        <f t="shared" si="20"/>
        <v>63.274672625041418</v>
      </c>
      <c r="I181" s="2">
        <f t="shared" si="21"/>
        <v>34.006149534263599</v>
      </c>
      <c r="J181" s="2">
        <f t="shared" si="22"/>
        <v>-0.21674953426359878</v>
      </c>
      <c r="K181" s="2">
        <f t="shared" si="23"/>
        <v>0.29755382631428889</v>
      </c>
      <c r="L181" s="2">
        <v>66.205956394053032</v>
      </c>
      <c r="M181" s="2">
        <f t="shared" si="24"/>
        <v>34.104485318248372</v>
      </c>
      <c r="N181" s="2">
        <f t="shared" si="25"/>
        <v>-0.31508531824837149</v>
      </c>
      <c r="O181" s="2">
        <f t="shared" si="26"/>
        <v>0.62878985747269334</v>
      </c>
    </row>
    <row r="182" spans="1:15" x14ac:dyDescent="0.25">
      <c r="A182" s="47" t="s">
        <v>433</v>
      </c>
      <c r="B182" s="2">
        <v>1.4840000000000001E-2</v>
      </c>
      <c r="C182" s="2">
        <f>LOG('SNe Ia Data'!RedShift)</f>
        <v>-1.8285660990569916</v>
      </c>
      <c r="D182">
        <v>0.27022200000000002</v>
      </c>
      <c r="E182">
        <v>34.010899999999999</v>
      </c>
      <c r="F182" s="2">
        <f t="shared" si="18"/>
        <v>63.413248271864141</v>
      </c>
      <c r="G182" s="1">
        <f t="shared" si="19"/>
        <v>1.9684846500826995E+24</v>
      </c>
      <c r="H182" s="2">
        <f t="shared" si="20"/>
        <v>63.794242886604493</v>
      </c>
      <c r="I182" s="2">
        <f t="shared" si="21"/>
        <v>34.02390743785385</v>
      </c>
      <c r="J182" s="2">
        <f t="shared" si="22"/>
        <v>-1.3007437853850945E-2</v>
      </c>
      <c r="K182" s="2">
        <f t="shared" si="23"/>
        <v>2.3170857761823085E-3</v>
      </c>
      <c r="L182" s="2">
        <v>66.7516617513065</v>
      </c>
      <c r="M182" s="2">
        <f t="shared" si="24"/>
        <v>34.12231040864296</v>
      </c>
      <c r="N182" s="2">
        <f t="shared" si="25"/>
        <v>-0.11141040864296059</v>
      </c>
      <c r="O182" s="2">
        <f t="shared" si="26"/>
        <v>0.16998481477181082</v>
      </c>
    </row>
    <row r="183" spans="1:15" x14ac:dyDescent="0.25">
      <c r="A183" s="47" t="s">
        <v>436</v>
      </c>
      <c r="B183" s="2">
        <v>1.4919999999999999E-2</v>
      </c>
      <c r="C183" s="2">
        <f>LOG('SNe Ia Data'!RedShift)</f>
        <v>-1.8262311768633501</v>
      </c>
      <c r="D183">
        <v>0.37267400000000001</v>
      </c>
      <c r="E183">
        <v>34.190199999999997</v>
      </c>
      <c r="F183" s="2">
        <f t="shared" si="18"/>
        <v>68.871572648576915</v>
      </c>
      <c r="G183" s="1">
        <f t="shared" si="19"/>
        <v>1.9791738557989571E+24</v>
      </c>
      <c r="H183" s="2">
        <f t="shared" si="20"/>
        <v>64.140656451830495</v>
      </c>
      <c r="I183" s="2">
        <f t="shared" si="21"/>
        <v>34.035667002155179</v>
      </c>
      <c r="J183" s="2">
        <f t="shared" si="22"/>
        <v>0.154532997844818</v>
      </c>
      <c r="K183" s="2">
        <f t="shared" si="23"/>
        <v>0.17194290893475286</v>
      </c>
      <c r="L183" s="2">
        <v>67.115518778592374</v>
      </c>
      <c r="M183" s="2">
        <f t="shared" si="24"/>
        <v>34.13411475737648</v>
      </c>
      <c r="N183" s="2">
        <f t="shared" si="25"/>
        <v>5.6085242623517217E-2</v>
      </c>
      <c r="O183" s="2">
        <f t="shared" si="26"/>
        <v>2.2648477688541717E-2</v>
      </c>
    </row>
    <row r="184" spans="1:15" x14ac:dyDescent="0.25">
      <c r="A184" s="47" t="s">
        <v>437</v>
      </c>
      <c r="B184" s="2">
        <v>1.4930000000000001E-2</v>
      </c>
      <c r="C184" s="2">
        <f>LOG('SNe Ia Data'!RedShift)</f>
        <v>-1.8259401922749745</v>
      </c>
      <c r="D184">
        <v>0.27755800000000003</v>
      </c>
      <c r="E184">
        <v>33.852400000000003</v>
      </c>
      <c r="F184" s="2">
        <f t="shared" si="18"/>
        <v>58.949482920027201</v>
      </c>
      <c r="G184" s="1">
        <f t="shared" si="19"/>
        <v>1.9805100644637361E+24</v>
      </c>
      <c r="H184" s="2">
        <f t="shared" si="20"/>
        <v>64.183960025523348</v>
      </c>
      <c r="I184" s="2">
        <f t="shared" si="21"/>
        <v>34.0371325435557</v>
      </c>
      <c r="J184" s="2">
        <f t="shared" si="22"/>
        <v>-0.18473254355569679</v>
      </c>
      <c r="K184" s="2">
        <f t="shared" si="23"/>
        <v>0.44297510643244015</v>
      </c>
      <c r="L184" s="2">
        <v>67.161003913654639</v>
      </c>
      <c r="M184" s="2">
        <f t="shared" si="24"/>
        <v>34.135585896450209</v>
      </c>
      <c r="N184" s="2">
        <f t="shared" si="25"/>
        <v>-0.28318589645020609</v>
      </c>
      <c r="O184" s="2">
        <f t="shared" si="26"/>
        <v>1.0409640751617464</v>
      </c>
    </row>
    <row r="185" spans="1:15" x14ac:dyDescent="0.25">
      <c r="A185" s="47" t="s">
        <v>438</v>
      </c>
      <c r="B185" s="2">
        <v>1.499E-2</v>
      </c>
      <c r="C185" s="2">
        <f>LOG('SNe Ia Data'!RedShift)</f>
        <v>-1.8241983671517206</v>
      </c>
      <c r="D185">
        <v>0.22956399999999999</v>
      </c>
      <c r="E185">
        <v>33.973999999999997</v>
      </c>
      <c r="F185" s="2">
        <f t="shared" si="18"/>
        <v>62.344766110500515</v>
      </c>
      <c r="G185" s="1">
        <f t="shared" si="19"/>
        <v>1.9885275868667629E+24</v>
      </c>
      <c r="H185" s="2">
        <f t="shared" si="20"/>
        <v>64.443790231212787</v>
      </c>
      <c r="I185" s="2">
        <f t="shared" si="21"/>
        <v>34.04590537662024</v>
      </c>
      <c r="J185" s="2">
        <f t="shared" si="22"/>
        <v>-7.1905376620243544E-2</v>
      </c>
      <c r="K185" s="2">
        <f t="shared" si="23"/>
        <v>9.8110426533933287E-2</v>
      </c>
      <c r="L185" s="2">
        <v>67.433928754280629</v>
      </c>
      <c r="M185" s="2">
        <f t="shared" si="24"/>
        <v>34.144392313776983</v>
      </c>
      <c r="N185" s="2">
        <f t="shared" si="25"/>
        <v>-0.17039231377698627</v>
      </c>
      <c r="O185" s="2">
        <f t="shared" si="26"/>
        <v>0.550924940865546</v>
      </c>
    </row>
    <row r="186" spans="1:15" x14ac:dyDescent="0.25">
      <c r="A186" s="47" t="s">
        <v>438</v>
      </c>
      <c r="B186" s="2">
        <v>1.499E-2</v>
      </c>
      <c r="C186" s="2">
        <f>LOG('SNe Ia Data'!RedShift)</f>
        <v>-1.8241983671517206</v>
      </c>
      <c r="D186">
        <v>0.231708</v>
      </c>
      <c r="E186">
        <v>33.926099999999998</v>
      </c>
      <c r="F186" s="2">
        <f t="shared" si="18"/>
        <v>60.984574778668446</v>
      </c>
      <c r="G186" s="1">
        <f t="shared" si="19"/>
        <v>1.9885275868667629E+24</v>
      </c>
      <c r="H186" s="2">
        <f t="shared" si="20"/>
        <v>64.443790231212787</v>
      </c>
      <c r="I186" s="2">
        <f t="shared" si="21"/>
        <v>34.04590537662024</v>
      </c>
      <c r="J186" s="2">
        <f t="shared" si="22"/>
        <v>-0.11980537662024204</v>
      </c>
      <c r="K186" s="2">
        <f t="shared" si="23"/>
        <v>0.26734407301683077</v>
      </c>
      <c r="L186" s="2">
        <v>67.433928754280629</v>
      </c>
      <c r="M186" s="2">
        <f t="shared" si="24"/>
        <v>34.144392313776983</v>
      </c>
      <c r="N186" s="2">
        <f t="shared" si="25"/>
        <v>-0.21829231377698477</v>
      </c>
      <c r="O186" s="2">
        <f t="shared" si="26"/>
        <v>0.88755409309346067</v>
      </c>
    </row>
    <row r="187" spans="1:15" x14ac:dyDescent="0.25">
      <c r="A187" s="47" t="s">
        <v>441</v>
      </c>
      <c r="B187" s="2">
        <v>1.515E-2</v>
      </c>
      <c r="C187" s="2">
        <f>LOG('SNe Ia Data'!RedShift)</f>
        <v>-1.8195873671616762</v>
      </c>
      <c r="D187">
        <v>0.294985</v>
      </c>
      <c r="E187">
        <v>33.887700000000002</v>
      </c>
      <c r="F187" s="2">
        <f t="shared" si="18"/>
        <v>59.915612038814842</v>
      </c>
      <c r="G187" s="1">
        <f t="shared" si="19"/>
        <v>2.009909912679315E+24</v>
      </c>
      <c r="H187" s="2">
        <f t="shared" si="20"/>
        <v>65.136744218082413</v>
      </c>
      <c r="I187" s="2">
        <f t="shared" si="21"/>
        <v>34.069130235416743</v>
      </c>
      <c r="J187" s="2">
        <f t="shared" si="22"/>
        <v>-0.18143023541674097</v>
      </c>
      <c r="K187" s="2">
        <f t="shared" si="23"/>
        <v>0.37828529805398026</v>
      </c>
      <c r="L187" s="2">
        <v>68.161845906038991</v>
      </c>
      <c r="M187" s="2">
        <f t="shared" si="24"/>
        <v>34.167706715714559</v>
      </c>
      <c r="N187" s="2">
        <f t="shared" si="25"/>
        <v>-0.28000671571455626</v>
      </c>
      <c r="O187" s="2">
        <f t="shared" si="26"/>
        <v>0.90102539175223928</v>
      </c>
    </row>
    <row r="188" spans="1:15" x14ac:dyDescent="0.25">
      <c r="A188" s="47" t="s">
        <v>442</v>
      </c>
      <c r="B188" s="2">
        <v>1.519E-2</v>
      </c>
      <c r="C188" s="2">
        <f>LOG('SNe Ia Data'!RedShift)</f>
        <v>-1.8184422261372137</v>
      </c>
      <c r="D188">
        <v>0.26677000000000001</v>
      </c>
      <c r="E188">
        <v>34.179299999999998</v>
      </c>
      <c r="F188" s="2">
        <f t="shared" si="18"/>
        <v>68.526728676981222</v>
      </c>
      <c r="G188" s="1">
        <f t="shared" si="19"/>
        <v>2.0152560090821759E+24</v>
      </c>
      <c r="H188" s="2">
        <f t="shared" si="20"/>
        <v>65.309999403183795</v>
      </c>
      <c r="I188" s="2">
        <f t="shared" si="21"/>
        <v>34.074898398960421</v>
      </c>
      <c r="J188" s="2">
        <f t="shared" si="22"/>
        <v>0.10440160103957652</v>
      </c>
      <c r="K188" s="2">
        <f t="shared" si="23"/>
        <v>0.15315823046222957</v>
      </c>
      <c r="L188" s="2">
        <v>68.343851913367814</v>
      </c>
      <c r="M188" s="2">
        <f t="shared" si="24"/>
        <v>34.173497261659456</v>
      </c>
      <c r="N188" s="2">
        <f t="shared" si="25"/>
        <v>5.8027383405416799E-3</v>
      </c>
      <c r="O188" s="2">
        <f t="shared" si="26"/>
        <v>4.7314254073426457E-4</v>
      </c>
    </row>
    <row r="189" spans="1:15" x14ac:dyDescent="0.25">
      <c r="A189" s="47" t="s">
        <v>443</v>
      </c>
      <c r="B189" s="2">
        <v>1.525E-2</v>
      </c>
      <c r="C189" s="2">
        <f>LOG('SNe Ia Data'!RedShift)</f>
        <v>-1.8167301563171954</v>
      </c>
      <c r="D189">
        <v>0.30219000000000001</v>
      </c>
      <c r="E189">
        <v>33.770600000000002</v>
      </c>
      <c r="F189" s="2">
        <f t="shared" si="18"/>
        <v>56.770144544556459</v>
      </c>
      <c r="G189" s="1">
        <f t="shared" si="19"/>
        <v>2.0232755398489306E+24</v>
      </c>
      <c r="H189" s="2">
        <f t="shared" si="20"/>
        <v>65.569894695509007</v>
      </c>
      <c r="I189" s="2">
        <f t="shared" si="21"/>
        <v>34.083522430975854</v>
      </c>
      <c r="J189" s="2">
        <f t="shared" si="22"/>
        <v>-0.31292243097585271</v>
      </c>
      <c r="K189" s="2">
        <f t="shared" si="23"/>
        <v>1.0722923646585099</v>
      </c>
      <c r="L189" s="2">
        <v>68.616880961952504</v>
      </c>
      <c r="M189" s="2">
        <f t="shared" si="24"/>
        <v>34.182154864738983</v>
      </c>
      <c r="N189" s="2">
        <f t="shared" si="25"/>
        <v>-0.41155486473898151</v>
      </c>
      <c r="O189" s="2">
        <f t="shared" si="26"/>
        <v>1.8547923748889783</v>
      </c>
    </row>
    <row r="190" spans="1:15" x14ac:dyDescent="0.25">
      <c r="A190" s="47" t="s">
        <v>444</v>
      </c>
      <c r="B190" s="2">
        <v>1.529E-2</v>
      </c>
      <c r="C190" s="2">
        <f>LOG('SNe Ia Data'!RedShift)</f>
        <v>-1.8155925145876799</v>
      </c>
      <c r="D190">
        <v>0.34430500000000003</v>
      </c>
      <c r="E190">
        <v>34.0334</v>
      </c>
      <c r="F190" s="2">
        <f t="shared" si="18"/>
        <v>64.073728992735496</v>
      </c>
      <c r="G190" s="1">
        <f t="shared" si="19"/>
        <v>2.028622151117193E+24</v>
      </c>
      <c r="H190" s="2">
        <f t="shared" si="20"/>
        <v>65.743166566261706</v>
      </c>
      <c r="I190" s="2">
        <f t="shared" si="21"/>
        <v>34.089253091756184</v>
      </c>
      <c r="J190" s="2">
        <f t="shared" si="22"/>
        <v>-5.5853091756183915E-2</v>
      </c>
      <c r="K190" s="2">
        <f t="shared" si="23"/>
        <v>2.6315266826292701E-2</v>
      </c>
      <c r="L190" s="2">
        <v>68.79891368536974</v>
      </c>
      <c r="M190" s="2">
        <f t="shared" si="24"/>
        <v>34.187907904536992</v>
      </c>
      <c r="N190" s="2">
        <f t="shared" si="25"/>
        <v>-0.1545079045369917</v>
      </c>
      <c r="O190" s="2">
        <f t="shared" si="26"/>
        <v>0.20137926249547214</v>
      </c>
    </row>
    <row r="191" spans="1:15" x14ac:dyDescent="0.25">
      <c r="A191" s="47" t="s">
        <v>446</v>
      </c>
      <c r="B191" s="2">
        <v>1.542E-2</v>
      </c>
      <c r="C191" s="2">
        <f>LOG('SNe Ia Data'!RedShift)</f>
        <v>-1.8119156262850618</v>
      </c>
      <c r="D191">
        <v>0.372888</v>
      </c>
      <c r="E191">
        <v>34.342599999999997</v>
      </c>
      <c r="F191" s="2">
        <f t="shared" si="18"/>
        <v>73.878828466807462</v>
      </c>
      <c r="G191" s="1">
        <f t="shared" si="19"/>
        <v>2.0460000598430007E+24</v>
      </c>
      <c r="H191" s="2">
        <f t="shared" si="20"/>
        <v>66.306346233458413</v>
      </c>
      <c r="I191" s="2">
        <f t="shared" si="21"/>
        <v>34.107775485332446</v>
      </c>
      <c r="J191" s="2">
        <f t="shared" si="22"/>
        <v>0.23482451466755094</v>
      </c>
      <c r="K191" s="2">
        <f t="shared" si="23"/>
        <v>0.39657930919220019</v>
      </c>
      <c r="L191" s="2">
        <v>69.390593831380784</v>
      </c>
      <c r="M191" s="2">
        <f t="shared" si="24"/>
        <v>34.206503020574935</v>
      </c>
      <c r="N191" s="2">
        <f t="shared" si="25"/>
        <v>0.13609697942506216</v>
      </c>
      <c r="O191" s="2">
        <f t="shared" si="26"/>
        <v>0.13321102131748133</v>
      </c>
    </row>
    <row r="192" spans="1:15" x14ac:dyDescent="0.25">
      <c r="A192" s="47" t="s">
        <v>447</v>
      </c>
      <c r="B192" s="2">
        <v>1.5429999999999999E-2</v>
      </c>
      <c r="C192" s="2">
        <f>LOG('SNe Ia Data'!RedShift)</f>
        <v>-1.8116340739368517</v>
      </c>
      <c r="D192">
        <v>0.31486199999999998</v>
      </c>
      <c r="E192">
        <v>34.074399999999997</v>
      </c>
      <c r="F192" s="2">
        <f t="shared" si="18"/>
        <v>65.295011093664641</v>
      </c>
      <c r="G192" s="1">
        <f t="shared" si="19"/>
        <v>2.0473369121326663E+24</v>
      </c>
      <c r="H192" s="2">
        <f t="shared" si="20"/>
        <v>66.349670665613303</v>
      </c>
      <c r="I192" s="2">
        <f t="shared" si="21"/>
        <v>34.109193857670562</v>
      </c>
      <c r="J192" s="2">
        <f t="shared" si="22"/>
        <v>-3.4793857670564421E-2</v>
      </c>
      <c r="K192" s="2">
        <f t="shared" si="23"/>
        <v>1.2211377739750175E-2</v>
      </c>
      <c r="L192" s="2">
        <v>69.436112363241563</v>
      </c>
      <c r="M192" s="2">
        <f t="shared" si="24"/>
        <v>34.207926986356576</v>
      </c>
      <c r="N192" s="2">
        <f t="shared" si="25"/>
        <v>-0.13352698635657845</v>
      </c>
      <c r="O192" s="2">
        <f t="shared" si="26"/>
        <v>0.17984467983847785</v>
      </c>
    </row>
    <row r="193" spans="1:15" x14ac:dyDescent="0.25">
      <c r="A193" s="47" t="s">
        <v>448</v>
      </c>
      <c r="B193" s="2">
        <v>1.546E-2</v>
      </c>
      <c r="C193" s="2">
        <f>LOG('SNe Ia Data'!RedShift)</f>
        <v>-1.810790510417694</v>
      </c>
      <c r="D193">
        <v>0.226465</v>
      </c>
      <c r="E193">
        <v>34.033099999999997</v>
      </c>
      <c r="F193" s="2">
        <f t="shared" si="18"/>
        <v>64.064877491395634</v>
      </c>
      <c r="G193" s="1">
        <f t="shared" si="19"/>
        <v>2.0513475462065673E+24</v>
      </c>
      <c r="H193" s="2">
        <f t="shared" si="20"/>
        <v>66.479646464118503</v>
      </c>
      <c r="I193" s="2">
        <f t="shared" si="21"/>
        <v>34.11344350611472</v>
      </c>
      <c r="J193" s="2">
        <f t="shared" si="22"/>
        <v>-8.0343506114722629E-2</v>
      </c>
      <c r="K193" s="2">
        <f t="shared" si="23"/>
        <v>0.12586337605955414</v>
      </c>
      <c r="L193" s="2">
        <v>69.572671965261961</v>
      </c>
      <c r="M193" s="2">
        <f t="shared" si="24"/>
        <v>34.212193414623925</v>
      </c>
      <c r="N193" s="2">
        <f t="shared" si="25"/>
        <v>-0.17909341462392803</v>
      </c>
      <c r="O193" s="2">
        <f t="shared" si="26"/>
        <v>0.62539880987042773</v>
      </c>
    </row>
    <row r="194" spans="1:15" x14ac:dyDescent="0.25">
      <c r="A194" s="47" t="s">
        <v>450</v>
      </c>
      <c r="B194" s="2">
        <v>1.549E-2</v>
      </c>
      <c r="C194" s="2">
        <f>LOG('SNe Ia Data'!RedShift)</f>
        <v>-1.8099485822407939</v>
      </c>
      <c r="D194">
        <v>0.34036</v>
      </c>
      <c r="E194">
        <v>34.273200000000003</v>
      </c>
      <c r="F194" s="2">
        <f t="shared" si="18"/>
        <v>71.555002297462167</v>
      </c>
      <c r="G194" s="1">
        <f t="shared" si="19"/>
        <v>2.0553582960838039E+24</v>
      </c>
      <c r="H194" s="2">
        <f t="shared" si="20"/>
        <v>66.609626015554227</v>
      </c>
      <c r="I194" s="2">
        <f t="shared" si="21"/>
        <v>34.117684976433438</v>
      </c>
      <c r="J194" s="2">
        <f t="shared" si="22"/>
        <v>0.15551502356656499</v>
      </c>
      <c r="K194" s="2">
        <f t="shared" si="23"/>
        <v>0.20876979802583667</v>
      </c>
      <c r="L194" s="2">
        <v>69.709237576781888</v>
      </c>
      <c r="M194" s="2">
        <f t="shared" si="24"/>
        <v>34.216451664004779</v>
      </c>
      <c r="N194" s="2">
        <f t="shared" si="25"/>
        <v>5.6748335995223442E-2</v>
      </c>
      <c r="O194" s="2">
        <f t="shared" si="26"/>
        <v>2.7799003800566623E-2</v>
      </c>
    </row>
    <row r="195" spans="1:15" x14ac:dyDescent="0.25">
      <c r="A195" s="47" t="s">
        <v>405</v>
      </c>
      <c r="B195" s="2">
        <v>1.55E-2</v>
      </c>
      <c r="C195" s="2">
        <f>LOG('SNe Ia Data'!RedShift)</f>
        <v>-1.8096683018297086</v>
      </c>
      <c r="D195">
        <v>0.27252799999999999</v>
      </c>
      <c r="E195">
        <v>34.258099999999999</v>
      </c>
      <c r="F195" s="2">
        <f t="shared" si="18"/>
        <v>71.05914865632721</v>
      </c>
      <c r="G195" s="1">
        <f t="shared" si="19"/>
        <v>2.0566952384427305E+24</v>
      </c>
      <c r="H195" s="2">
        <f t="shared" si="20"/>
        <v>66.652953366655069</v>
      </c>
      <c r="I195" s="2">
        <f t="shared" si="21"/>
        <v>34.119096987986033</v>
      </c>
      <c r="J195" s="2">
        <f t="shared" si="22"/>
        <v>0.13900301201396559</v>
      </c>
      <c r="K195" s="2">
        <f t="shared" si="23"/>
        <v>0.26015139782395652</v>
      </c>
      <c r="L195" s="2">
        <v>69.7547607826979</v>
      </c>
      <c r="M195" s="2">
        <f t="shared" si="24"/>
        <v>34.217869268408975</v>
      </c>
      <c r="N195" s="2">
        <f t="shared" si="25"/>
        <v>4.0230731591023527E-2</v>
      </c>
      <c r="O195" s="2">
        <f t="shared" si="26"/>
        <v>2.1791824984629875E-2</v>
      </c>
    </row>
    <row r="196" spans="1:15" x14ac:dyDescent="0.25">
      <c r="A196" s="47" t="s">
        <v>405</v>
      </c>
      <c r="B196" s="2">
        <v>1.55E-2</v>
      </c>
      <c r="C196" s="2">
        <f>LOG('SNe Ia Data'!RedShift)</f>
        <v>-1.8096683018297086</v>
      </c>
      <c r="D196">
        <v>0.25807099999999999</v>
      </c>
      <c r="E196">
        <v>34.211199999999998</v>
      </c>
      <c r="F196" s="2">
        <f t="shared" si="18"/>
        <v>69.540850836676199</v>
      </c>
      <c r="G196" s="1">
        <f t="shared" si="19"/>
        <v>2.0566952384427305E+24</v>
      </c>
      <c r="H196" s="2">
        <f t="shared" si="20"/>
        <v>66.652953366655069</v>
      </c>
      <c r="I196" s="2">
        <f t="shared" si="21"/>
        <v>34.119096987986033</v>
      </c>
      <c r="J196" s="2">
        <f t="shared" si="22"/>
        <v>9.2103012013964758E-2</v>
      </c>
      <c r="K196" s="2">
        <f t="shared" si="23"/>
        <v>0.12737061820204315</v>
      </c>
      <c r="L196" s="2">
        <v>69.7547607826979</v>
      </c>
      <c r="M196" s="2">
        <f t="shared" si="24"/>
        <v>34.217869268408975</v>
      </c>
      <c r="N196" s="2">
        <f t="shared" si="25"/>
        <v>-6.6692684089773024E-3</v>
      </c>
      <c r="O196" s="2">
        <f t="shared" si="26"/>
        <v>6.6784854343370133E-4</v>
      </c>
    </row>
    <row r="197" spans="1:15" x14ac:dyDescent="0.25">
      <c r="A197" s="47" t="s">
        <v>439</v>
      </c>
      <c r="B197" s="2">
        <v>1.55E-2</v>
      </c>
      <c r="C197" s="2">
        <f>LOG('SNe Ia Data'!RedShift)</f>
        <v>-1.8096683018297086</v>
      </c>
      <c r="D197">
        <v>0.28632000000000002</v>
      </c>
      <c r="E197">
        <v>33.999400000000001</v>
      </c>
      <c r="F197" s="2">
        <f t="shared" si="18"/>
        <v>63.078302860684524</v>
      </c>
      <c r="G197" s="1">
        <f t="shared" si="19"/>
        <v>2.0566952384427305E+24</v>
      </c>
      <c r="H197" s="2">
        <f t="shared" si="20"/>
        <v>66.652953366655069</v>
      </c>
      <c r="I197" s="2">
        <f t="shared" si="21"/>
        <v>34.119096987986033</v>
      </c>
      <c r="J197" s="2">
        <f t="shared" si="22"/>
        <v>-0.1196969879860319</v>
      </c>
      <c r="K197" s="2">
        <f t="shared" si="23"/>
        <v>0.17476846565460366</v>
      </c>
      <c r="L197" s="2">
        <v>69.7547607826979</v>
      </c>
      <c r="M197" s="2">
        <f t="shared" si="24"/>
        <v>34.217869268408975</v>
      </c>
      <c r="N197" s="2">
        <f t="shared" si="25"/>
        <v>-0.21846926840897396</v>
      </c>
      <c r="O197" s="2">
        <f t="shared" si="26"/>
        <v>0.58220688631102713</v>
      </c>
    </row>
    <row r="198" spans="1:15" x14ac:dyDescent="0.25">
      <c r="A198" s="47" t="s">
        <v>439</v>
      </c>
      <c r="B198" s="2">
        <v>1.55E-2</v>
      </c>
      <c r="C198" s="2">
        <f>LOG('SNe Ia Data'!RedShift)</f>
        <v>-1.8096683018297086</v>
      </c>
      <c r="D198">
        <v>0.31393199999999999</v>
      </c>
      <c r="E198">
        <v>33.885199999999998</v>
      </c>
      <c r="F198" s="2">
        <f t="shared" ref="F198:F261" si="27">10^((ObservedDistanceModuli-25)/5)</f>
        <v>59.846671334330161</v>
      </c>
      <c r="G198" s="1">
        <f t="shared" ref="G198:G261" si="28">-(RedShift*Age*(-2*InitialTangentVelocity+UniverseAcceleration*Age))/(2+RedShift)*(1+RedShift)</f>
        <v>2.0566952384427305E+24</v>
      </c>
      <c r="H198" s="2">
        <f t="shared" ref="H198:H261" si="29">G198/Mpc</f>
        <v>66.652953366655069</v>
      </c>
      <c r="I198" s="2">
        <f t="shared" ref="I198:I261" si="30">(LOG10(T2LuminousDistance)*5+25)</f>
        <v>34.119096987986033</v>
      </c>
      <c r="J198" s="2">
        <f t="shared" ref="J198:J261" si="31">ObservedDistanceModuli-T2DistanceModuli</f>
        <v>-0.23389698798603575</v>
      </c>
      <c r="K198" s="2">
        <f t="shared" ref="K198:K261" si="32">(ObservedDistanceModuli-T2DistanceModuli)^2/TotalError^2</f>
        <v>0.55510876492772832</v>
      </c>
      <c r="L198" s="2">
        <v>69.7547607826979</v>
      </c>
      <c r="M198" s="2">
        <f t="shared" ref="M198:M261" si="33">(LOG10(ΛCDMLuminousDistance)*5+25)</f>
        <v>34.217869268408975</v>
      </c>
      <c r="N198" s="2">
        <f t="shared" ref="N198:N261" si="34">ObservedDistanceModuli-ΛCDMDistanceModuli</f>
        <v>-0.33266926840897781</v>
      </c>
      <c r="O198" s="2">
        <f t="shared" ref="O198:O261" si="35">(ObservedDistanceModuli-ΛCDMDistanceModuli)^2/TotalError^2</f>
        <v>1.1229338991495341</v>
      </c>
    </row>
    <row r="199" spans="1:15" x14ac:dyDescent="0.25">
      <c r="A199" s="47" t="s">
        <v>454</v>
      </c>
      <c r="B199" s="2">
        <v>1.5570000000000001E-2</v>
      </c>
      <c r="C199" s="2">
        <f>LOG('SNe Ia Data'!RedShift)</f>
        <v>-1.8077113874318798</v>
      </c>
      <c r="D199">
        <v>0.29057699999999997</v>
      </c>
      <c r="E199">
        <v>33.790199999999999</v>
      </c>
      <c r="F199" s="2">
        <f t="shared" si="27"/>
        <v>57.284878987951949</v>
      </c>
      <c r="G199" s="1">
        <f t="shared" si="28"/>
        <v>2.0660541952000871E+24</v>
      </c>
      <c r="H199" s="2">
        <f t="shared" si="29"/>
        <v>66.956256499102125</v>
      </c>
      <c r="I199" s="2">
        <f t="shared" si="30"/>
        <v>34.128955822056355</v>
      </c>
      <c r="J199" s="2">
        <f t="shared" si="31"/>
        <v>-0.33875582205635624</v>
      </c>
      <c r="K199" s="2">
        <f t="shared" si="32"/>
        <v>1.3590989114379832</v>
      </c>
      <c r="L199" s="2">
        <v>70.073441919070632</v>
      </c>
      <c r="M199" s="2">
        <f t="shared" si="33"/>
        <v>34.227767250072944</v>
      </c>
      <c r="N199" s="2">
        <f t="shared" si="34"/>
        <v>-0.43756725007294506</v>
      </c>
      <c r="O199" s="2">
        <f t="shared" si="35"/>
        <v>2.2676036521658638</v>
      </c>
    </row>
    <row r="200" spans="1:15" x14ac:dyDescent="0.25">
      <c r="A200" s="47" t="s">
        <v>454</v>
      </c>
      <c r="B200" s="2">
        <v>1.5570000000000001E-2</v>
      </c>
      <c r="C200" s="2">
        <f>LOG('SNe Ia Data'!RedShift)</f>
        <v>-1.8077113874318798</v>
      </c>
      <c r="D200">
        <v>0.29039500000000001</v>
      </c>
      <c r="E200">
        <v>33.807200000000002</v>
      </c>
      <c r="F200" s="2">
        <f t="shared" si="27"/>
        <v>57.735110320121102</v>
      </c>
      <c r="G200" s="1">
        <f t="shared" si="28"/>
        <v>2.0660541952000871E+24</v>
      </c>
      <c r="H200" s="2">
        <f t="shared" si="29"/>
        <v>66.956256499102125</v>
      </c>
      <c r="I200" s="2">
        <f t="shared" si="30"/>
        <v>34.128955822056355</v>
      </c>
      <c r="J200" s="2">
        <f t="shared" si="31"/>
        <v>-0.32175582205635322</v>
      </c>
      <c r="K200" s="2">
        <f t="shared" si="32"/>
        <v>1.2276499747189562</v>
      </c>
      <c r="L200" s="2">
        <v>70.073441919070632</v>
      </c>
      <c r="M200" s="2">
        <f t="shared" si="33"/>
        <v>34.227767250072944</v>
      </c>
      <c r="N200" s="2">
        <f t="shared" si="34"/>
        <v>-0.42056725007294204</v>
      </c>
      <c r="O200" s="2">
        <f t="shared" si="35"/>
        <v>2.0974549067701984</v>
      </c>
    </row>
    <row r="201" spans="1:15" x14ac:dyDescent="0.25">
      <c r="A201" s="47" t="s">
        <v>452</v>
      </c>
      <c r="B201" s="2">
        <v>1.562E-2</v>
      </c>
      <c r="C201" s="2">
        <f>LOG('SNe Ia Data'!RedShift)</f>
        <v>-1.8063189704587184</v>
      </c>
      <c r="D201">
        <v>0.26436300000000001</v>
      </c>
      <c r="E201">
        <v>34.173200000000001</v>
      </c>
      <c r="F201" s="2">
        <f t="shared" si="27"/>
        <v>68.334496686823144</v>
      </c>
      <c r="G201" s="1">
        <f t="shared" si="28"/>
        <v>2.0727395502642367E+24</v>
      </c>
      <c r="H201" s="2">
        <f t="shared" si="29"/>
        <v>67.172914101551626</v>
      </c>
      <c r="I201" s="2">
        <f t="shared" si="30"/>
        <v>34.135970946553122</v>
      </c>
      <c r="J201" s="2">
        <f t="shared" si="31"/>
        <v>3.7229053446878879E-2</v>
      </c>
      <c r="K201" s="2">
        <f t="shared" si="32"/>
        <v>1.9831823357710623E-2</v>
      </c>
      <c r="L201" s="2">
        <v>70.301091331533954</v>
      </c>
      <c r="M201" s="2">
        <f t="shared" si="33"/>
        <v>34.234810334600141</v>
      </c>
      <c r="N201" s="2">
        <f t="shared" si="34"/>
        <v>-6.1610334600139538E-2</v>
      </c>
      <c r="O201" s="2">
        <f t="shared" si="35"/>
        <v>5.4313250085716129E-2</v>
      </c>
    </row>
    <row r="202" spans="1:15" x14ac:dyDescent="0.25">
      <c r="A202" s="47" t="s">
        <v>452</v>
      </c>
      <c r="B202" s="2">
        <v>1.562E-2</v>
      </c>
      <c r="C202" s="2">
        <f>LOG('SNe Ia Data'!RedShift)</f>
        <v>-1.8063189704587184</v>
      </c>
      <c r="D202">
        <v>0.33431</v>
      </c>
      <c r="E202">
        <v>34.130200000000002</v>
      </c>
      <c r="F202" s="2">
        <f t="shared" si="27"/>
        <v>66.994631091056903</v>
      </c>
      <c r="G202" s="1">
        <f t="shared" si="28"/>
        <v>2.0727395502642367E+24</v>
      </c>
      <c r="H202" s="2">
        <f t="shared" si="29"/>
        <v>67.172914101551626</v>
      </c>
      <c r="I202" s="2">
        <f t="shared" si="30"/>
        <v>34.135970946553122</v>
      </c>
      <c r="J202" s="2">
        <f t="shared" si="31"/>
        <v>-5.7709465531203819E-3</v>
      </c>
      <c r="K202" s="2">
        <f t="shared" si="32"/>
        <v>2.9798566290898396E-4</v>
      </c>
      <c r="L202" s="2">
        <v>70.301091331533954</v>
      </c>
      <c r="M202" s="2">
        <f t="shared" si="33"/>
        <v>34.234810334600141</v>
      </c>
      <c r="N202" s="2">
        <f t="shared" si="34"/>
        <v>-0.1046103346001388</v>
      </c>
      <c r="O202" s="2">
        <f t="shared" si="35"/>
        <v>9.7915274842954272E-2</v>
      </c>
    </row>
    <row r="203" spans="1:15" x14ac:dyDescent="0.25">
      <c r="A203" s="47" t="s">
        <v>453</v>
      </c>
      <c r="B203" s="2">
        <v>1.5650000000000001E-2</v>
      </c>
      <c r="C203" s="2">
        <f>LOG('SNe Ia Data'!RedShift)</f>
        <v>-1.8054856581175327</v>
      </c>
      <c r="D203">
        <v>0.27871299999999999</v>
      </c>
      <c r="E203">
        <v>34.331699999999998</v>
      </c>
      <c r="F203" s="2">
        <f t="shared" si="27"/>
        <v>73.508912873979014</v>
      </c>
      <c r="G203" s="1">
        <f t="shared" si="28"/>
        <v>2.0767509176719399E+24</v>
      </c>
      <c r="H203" s="2">
        <f t="shared" si="29"/>
        <v>67.302913665786818</v>
      </c>
      <c r="I203" s="2">
        <f t="shared" si="30"/>
        <v>34.140169330152759</v>
      </c>
      <c r="J203" s="2">
        <f t="shared" si="31"/>
        <v>0.19153066984723921</v>
      </c>
      <c r="K203" s="2">
        <f t="shared" si="32"/>
        <v>0.47223938339100113</v>
      </c>
      <c r="L203" s="2">
        <v>70.437688990297858</v>
      </c>
      <c r="M203" s="2">
        <f t="shared" si="33"/>
        <v>34.239025493203499</v>
      </c>
      <c r="N203" s="2">
        <f t="shared" si="34"/>
        <v>9.267450679649869E-2</v>
      </c>
      <c r="O203" s="2">
        <f t="shared" si="35"/>
        <v>0.11056205822721915</v>
      </c>
    </row>
    <row r="204" spans="1:15" x14ac:dyDescent="0.25">
      <c r="A204" s="47" t="s">
        <v>434</v>
      </c>
      <c r="B204" s="2">
        <v>1.576E-2</v>
      </c>
      <c r="C204" s="2">
        <f>LOG('SNe Ia Data'!RedShift)</f>
        <v>-1.8024437868464636</v>
      </c>
      <c r="D204">
        <v>0.28688000000000002</v>
      </c>
      <c r="E204">
        <v>34.165700000000001</v>
      </c>
      <c r="F204" s="2">
        <f t="shared" si="27"/>
        <v>68.098884818216021</v>
      </c>
      <c r="G204" s="1">
        <f t="shared" si="28"/>
        <v>2.0914602552759329E+24</v>
      </c>
      <c r="H204" s="2">
        <f t="shared" si="29"/>
        <v>67.779610832701877</v>
      </c>
      <c r="I204" s="2">
        <f t="shared" si="30"/>
        <v>34.15549535469215</v>
      </c>
      <c r="J204" s="2">
        <f t="shared" si="31"/>
        <v>1.0204645307851479E-2</v>
      </c>
      <c r="K204" s="2">
        <f t="shared" si="32"/>
        <v>1.2653051737793418E-3</v>
      </c>
      <c r="L204" s="2">
        <v>70.938598474525719</v>
      </c>
      <c r="M204" s="2">
        <f t="shared" si="33"/>
        <v>34.254413019580632</v>
      </c>
      <c r="N204" s="2">
        <f t="shared" si="34"/>
        <v>-8.8713019580630714E-2</v>
      </c>
      <c r="O204" s="2">
        <f t="shared" si="35"/>
        <v>9.5625601349119627E-2</v>
      </c>
    </row>
    <row r="205" spans="1:15" x14ac:dyDescent="0.25">
      <c r="A205" s="47" t="s">
        <v>406</v>
      </c>
      <c r="B205" s="2">
        <v>1.5779999999999999E-2</v>
      </c>
      <c r="C205" s="2">
        <f>LOG('SNe Ia Data'!RedShift)</f>
        <v>-1.8018930011265986</v>
      </c>
      <c r="D205">
        <v>0.21993699999999999</v>
      </c>
      <c r="E205">
        <v>33.998600000000003</v>
      </c>
      <c r="F205" s="2">
        <f t="shared" si="27"/>
        <v>63.055068235346184</v>
      </c>
      <c r="G205" s="1">
        <f t="shared" si="28"/>
        <v>2.094134847499119E+24</v>
      </c>
      <c r="H205" s="2">
        <f t="shared" si="29"/>
        <v>67.866288463589868</v>
      </c>
      <c r="I205" s="2">
        <f t="shared" si="30"/>
        <v>34.15827049364718</v>
      </c>
      <c r="J205" s="2">
        <f t="shared" si="31"/>
        <v>-0.15967049364717667</v>
      </c>
      <c r="K205" s="2">
        <f t="shared" si="32"/>
        <v>0.52705112204070559</v>
      </c>
      <c r="L205" s="2">
        <v>71.029681603958977</v>
      </c>
      <c r="M205" s="2">
        <f t="shared" si="33"/>
        <v>34.257199339589079</v>
      </c>
      <c r="N205" s="2">
        <f t="shared" si="34"/>
        <v>-0.25859933958907533</v>
      </c>
      <c r="O205" s="2">
        <f t="shared" si="35"/>
        <v>1.3824780008064685</v>
      </c>
    </row>
    <row r="206" spans="1:15" x14ac:dyDescent="0.25">
      <c r="A206" s="47" t="s">
        <v>449</v>
      </c>
      <c r="B206" s="2">
        <v>1.5779999999999999E-2</v>
      </c>
      <c r="C206" s="2">
        <f>LOG('SNe Ia Data'!RedShift)</f>
        <v>-1.8018930011265986</v>
      </c>
      <c r="D206">
        <v>0.29038199999999997</v>
      </c>
      <c r="E206">
        <v>34.069699999999997</v>
      </c>
      <c r="F206" s="2">
        <f t="shared" si="27"/>
        <v>65.153837448973661</v>
      </c>
      <c r="G206" s="1">
        <f t="shared" si="28"/>
        <v>2.094134847499119E+24</v>
      </c>
      <c r="H206" s="2">
        <f t="shared" si="29"/>
        <v>67.866288463589868</v>
      </c>
      <c r="I206" s="2">
        <f t="shared" si="30"/>
        <v>34.15827049364718</v>
      </c>
      <c r="J206" s="2">
        <f t="shared" si="31"/>
        <v>-8.8570493647182502E-2</v>
      </c>
      <c r="K206" s="2">
        <f t="shared" si="32"/>
        <v>9.3033368560832164E-2</v>
      </c>
      <c r="L206" s="2">
        <v>71.029681603958977</v>
      </c>
      <c r="M206" s="2">
        <f t="shared" si="33"/>
        <v>34.257199339589079</v>
      </c>
      <c r="N206" s="2">
        <f t="shared" si="34"/>
        <v>-0.18749933958908116</v>
      </c>
      <c r="O206" s="2">
        <f t="shared" si="35"/>
        <v>0.41692707661806611</v>
      </c>
    </row>
    <row r="207" spans="1:15" x14ac:dyDescent="0.25">
      <c r="A207" s="47" t="s">
        <v>451</v>
      </c>
      <c r="B207" s="2">
        <v>1.5810000000000001E-2</v>
      </c>
      <c r="C207" s="2">
        <f>LOG('SNe Ia Data'!RedShift)</f>
        <v>-1.8010681300677909</v>
      </c>
      <c r="D207">
        <v>0.239289</v>
      </c>
      <c r="E207">
        <v>33.992600000000003</v>
      </c>
      <c r="F207" s="2">
        <f t="shared" si="27"/>
        <v>62.881081125928546</v>
      </c>
      <c r="G207" s="1">
        <f t="shared" si="28"/>
        <v>2.0981468322902481E+24</v>
      </c>
      <c r="H207" s="2">
        <f t="shared" si="29"/>
        <v>67.996308035859286</v>
      </c>
      <c r="I207" s="2">
        <f t="shared" si="30"/>
        <v>34.162426663297182</v>
      </c>
      <c r="J207" s="2">
        <f t="shared" si="31"/>
        <v>-0.16982666329717944</v>
      </c>
      <c r="K207" s="2">
        <f t="shared" si="32"/>
        <v>0.50369342763946379</v>
      </c>
      <c r="L207" s="2">
        <v>71.166311304206289</v>
      </c>
      <c r="M207" s="2">
        <f t="shared" si="33"/>
        <v>34.261372280185292</v>
      </c>
      <c r="N207" s="2">
        <f t="shared" si="34"/>
        <v>-0.26877228018528854</v>
      </c>
      <c r="O207" s="2">
        <f t="shared" si="35"/>
        <v>1.261605233719159</v>
      </c>
    </row>
    <row r="208" spans="1:15" x14ac:dyDescent="0.25">
      <c r="A208" s="47" t="s">
        <v>451</v>
      </c>
      <c r="B208" s="2">
        <v>1.5810000000000001E-2</v>
      </c>
      <c r="C208" s="2">
        <f>LOG('SNe Ia Data'!RedShift)</f>
        <v>-1.8010681300677909</v>
      </c>
      <c r="D208">
        <v>0.21899399999999999</v>
      </c>
      <c r="E208">
        <v>33.900399999999998</v>
      </c>
      <c r="F208" s="2">
        <f t="shared" si="27"/>
        <v>60.267059187569828</v>
      </c>
      <c r="G208" s="1">
        <f t="shared" si="28"/>
        <v>2.0981468322902481E+24</v>
      </c>
      <c r="H208" s="2">
        <f t="shared" si="29"/>
        <v>67.996308035859286</v>
      </c>
      <c r="I208" s="2">
        <f t="shared" si="30"/>
        <v>34.162426663297182</v>
      </c>
      <c r="J208" s="2">
        <f t="shared" si="31"/>
        <v>-0.26202666329718483</v>
      </c>
      <c r="K208" s="2">
        <f t="shared" si="32"/>
        <v>1.4316159903659382</v>
      </c>
      <c r="L208" s="2">
        <v>71.166311304206289</v>
      </c>
      <c r="M208" s="2">
        <f t="shared" si="33"/>
        <v>34.261372280185292</v>
      </c>
      <c r="N208" s="2">
        <f t="shared" si="34"/>
        <v>-0.36097228018529393</v>
      </c>
      <c r="O208" s="2">
        <f t="shared" si="35"/>
        <v>2.7169601788058979</v>
      </c>
    </row>
    <row r="209" spans="1:15" x14ac:dyDescent="0.25">
      <c r="A209" s="47" t="s">
        <v>455</v>
      </c>
      <c r="B209" s="2">
        <v>1.5869999999999999E-2</v>
      </c>
      <c r="C209" s="2">
        <f>LOG('SNe Ia Data'!RedShift)</f>
        <v>-1.7994230732451519</v>
      </c>
      <c r="D209">
        <v>0.270341</v>
      </c>
      <c r="E209">
        <v>34.391599999999997</v>
      </c>
      <c r="F209" s="2">
        <f t="shared" si="27"/>
        <v>75.564880520531773</v>
      </c>
      <c r="G209" s="1">
        <f t="shared" si="28"/>
        <v>2.1061711490964173E+24</v>
      </c>
      <c r="H209" s="2">
        <f t="shared" si="29"/>
        <v>68.256358433158709</v>
      </c>
      <c r="I209" s="2">
        <f t="shared" si="30"/>
        <v>34.170715571883349</v>
      </c>
      <c r="J209" s="2">
        <f t="shared" si="31"/>
        <v>0.22088442811664777</v>
      </c>
      <c r="K209" s="2">
        <f t="shared" si="32"/>
        <v>0.66758469015306443</v>
      </c>
      <c r="L209" s="2">
        <v>71.43958872590882</v>
      </c>
      <c r="M209" s="2">
        <f t="shared" si="33"/>
        <v>34.269694728381836</v>
      </c>
      <c r="N209" s="2">
        <f t="shared" si="34"/>
        <v>0.12190527161816078</v>
      </c>
      <c r="O209" s="2">
        <f t="shared" si="35"/>
        <v>0.20333921427836985</v>
      </c>
    </row>
    <row r="210" spans="1:15" x14ac:dyDescent="0.25">
      <c r="A210" s="47" t="s">
        <v>456</v>
      </c>
      <c r="B210" s="2">
        <v>1.5879999999999998E-2</v>
      </c>
      <c r="C210" s="2">
        <f>LOG('SNe Ia Data'!RedShift)</f>
        <v>-1.7991495019089225</v>
      </c>
      <c r="D210">
        <v>0.224824</v>
      </c>
      <c r="E210">
        <v>34.028700000000001</v>
      </c>
      <c r="F210" s="2">
        <f t="shared" si="27"/>
        <v>63.93519586900463</v>
      </c>
      <c r="G210" s="1">
        <f t="shared" si="28"/>
        <v>2.1075085802390531E+24</v>
      </c>
      <c r="H210" s="2">
        <f t="shared" si="29"/>
        <v>68.29970162466077</v>
      </c>
      <c r="I210" s="2">
        <f t="shared" si="30"/>
        <v>34.172094032093867</v>
      </c>
      <c r="J210" s="2">
        <f t="shared" si="31"/>
        <v>-0.14339403209386603</v>
      </c>
      <c r="K210" s="2">
        <f t="shared" si="32"/>
        <v>0.40679613022683886</v>
      </c>
      <c r="L210" s="2">
        <v>71.485137298854227</v>
      </c>
      <c r="M210" s="2">
        <f t="shared" si="33"/>
        <v>34.271078778231619</v>
      </c>
      <c r="N210" s="2">
        <f t="shared" si="34"/>
        <v>-0.24237877823161824</v>
      </c>
      <c r="O210" s="2">
        <f t="shared" si="35"/>
        <v>1.1622614764202068</v>
      </c>
    </row>
    <row r="211" spans="1:15" x14ac:dyDescent="0.25">
      <c r="A211" s="47" t="s">
        <v>445</v>
      </c>
      <c r="B211" s="2">
        <v>1.5900000000000001E-2</v>
      </c>
      <c r="C211" s="2">
        <f>LOG('SNe Ia Data'!RedShift)</f>
        <v>-1.7986028756795485</v>
      </c>
      <c r="D211">
        <v>0.242893</v>
      </c>
      <c r="E211">
        <v>34.1663</v>
      </c>
      <c r="F211" s="2">
        <f t="shared" si="27"/>
        <v>68.117703835283365</v>
      </c>
      <c r="G211" s="1">
        <f t="shared" si="28"/>
        <v>2.1101834811011243E+24</v>
      </c>
      <c r="H211" s="2">
        <f t="shared" si="29"/>
        <v>68.386389257853835</v>
      </c>
      <c r="I211" s="2">
        <f t="shared" si="30"/>
        <v>34.174848369828567</v>
      </c>
      <c r="J211" s="2">
        <f t="shared" si="31"/>
        <v>-8.5483698285671039E-3</v>
      </c>
      <c r="K211" s="2">
        <f t="shared" si="32"/>
        <v>1.2386157774509873E-3</v>
      </c>
      <c r="L211" s="2">
        <v>71.576236446959058</v>
      </c>
      <c r="M211" s="2">
        <f t="shared" si="33"/>
        <v>34.273844294991299</v>
      </c>
      <c r="N211" s="2">
        <f t="shared" si="34"/>
        <v>-0.10754429499129969</v>
      </c>
      <c r="O211" s="2">
        <f t="shared" si="35"/>
        <v>0.19604002801487302</v>
      </c>
    </row>
    <row r="212" spans="1:15" x14ac:dyDescent="0.25">
      <c r="A212" s="47" t="s">
        <v>445</v>
      </c>
      <c r="B212" s="2">
        <v>1.5900000000000001E-2</v>
      </c>
      <c r="C212" s="2">
        <f>LOG('SNe Ia Data'!RedShift)</f>
        <v>-1.7986028756795485</v>
      </c>
      <c r="D212">
        <v>0.20947099999999999</v>
      </c>
      <c r="E212">
        <v>34.132300000000001</v>
      </c>
      <c r="F212" s="2">
        <f t="shared" si="27"/>
        <v>67.059451982006053</v>
      </c>
      <c r="G212" s="1">
        <f t="shared" si="28"/>
        <v>2.1101834811011243E+24</v>
      </c>
      <c r="H212" s="2">
        <f t="shared" si="29"/>
        <v>68.386389257853835</v>
      </c>
      <c r="I212" s="2">
        <f t="shared" si="30"/>
        <v>34.174848369828567</v>
      </c>
      <c r="J212" s="2">
        <f t="shared" si="31"/>
        <v>-4.2548369828566024E-2</v>
      </c>
      <c r="K212" s="2">
        <f t="shared" si="32"/>
        <v>4.1258937411341852E-2</v>
      </c>
      <c r="L212" s="2">
        <v>71.576236446959058</v>
      </c>
      <c r="M212" s="2">
        <f t="shared" si="33"/>
        <v>34.273844294991299</v>
      </c>
      <c r="N212" s="2">
        <f t="shared" si="34"/>
        <v>-0.14154429499129861</v>
      </c>
      <c r="O212" s="2">
        <f t="shared" si="35"/>
        <v>0.4566010724526206</v>
      </c>
    </row>
    <row r="213" spans="1:15" x14ac:dyDescent="0.25">
      <c r="A213" s="47" t="s">
        <v>457</v>
      </c>
      <c r="B213" s="2">
        <v>1.5900000000000001E-2</v>
      </c>
      <c r="C213" s="2">
        <f>LOG('SNe Ia Data'!RedShift)</f>
        <v>-1.7986028756795485</v>
      </c>
      <c r="D213">
        <v>0.272511</v>
      </c>
      <c r="E213">
        <v>34.032899999999998</v>
      </c>
      <c r="F213" s="2">
        <f t="shared" si="27"/>
        <v>64.058977169843871</v>
      </c>
      <c r="G213" s="1">
        <f t="shared" si="28"/>
        <v>2.1101834811011243E+24</v>
      </c>
      <c r="H213" s="2">
        <f t="shared" si="29"/>
        <v>68.386389257853835</v>
      </c>
      <c r="I213" s="2">
        <f t="shared" si="30"/>
        <v>34.174848369828567</v>
      </c>
      <c r="J213" s="2">
        <f t="shared" si="31"/>
        <v>-0.14194836982856884</v>
      </c>
      <c r="K213" s="2">
        <f t="shared" si="32"/>
        <v>0.27132683188015128</v>
      </c>
      <c r="L213" s="2">
        <v>71.576236446959058</v>
      </c>
      <c r="M213" s="2">
        <f t="shared" si="33"/>
        <v>34.273844294991299</v>
      </c>
      <c r="N213" s="2">
        <f t="shared" si="34"/>
        <v>-0.24094429499130143</v>
      </c>
      <c r="O213" s="2">
        <f t="shared" si="35"/>
        <v>0.78174519494076855</v>
      </c>
    </row>
    <row r="214" spans="1:15" x14ac:dyDescent="0.25">
      <c r="A214" s="47" t="s">
        <v>458</v>
      </c>
      <c r="B214" s="2">
        <v>1.6029999999999999E-2</v>
      </c>
      <c r="C214" s="2">
        <f>LOG('SNe Ia Data'!RedShift)</f>
        <v>-1.7950664776458551</v>
      </c>
      <c r="D214">
        <v>0.281582</v>
      </c>
      <c r="E214">
        <v>34.106200000000001</v>
      </c>
      <c r="F214" s="2">
        <f t="shared" si="27"/>
        <v>66.258255920126132</v>
      </c>
      <c r="G214" s="1">
        <f t="shared" si="28"/>
        <v>2.1275715903510295E+24</v>
      </c>
      <c r="H214" s="2">
        <f t="shared" si="29"/>
        <v>68.949899501523092</v>
      </c>
      <c r="I214" s="2">
        <f t="shared" si="30"/>
        <v>34.192668187514691</v>
      </c>
      <c r="J214" s="2">
        <f t="shared" si="31"/>
        <v>-8.6468187514689987E-2</v>
      </c>
      <c r="K214" s="2">
        <f t="shared" si="32"/>
        <v>9.4298097946806991E-2</v>
      </c>
      <c r="L214" s="2">
        <v>72.168445977693182</v>
      </c>
      <c r="M214" s="2">
        <f t="shared" si="33"/>
        <v>34.291736768100407</v>
      </c>
      <c r="N214" s="2">
        <f t="shared" si="34"/>
        <v>-0.18553676810040542</v>
      </c>
      <c r="O214" s="2">
        <f t="shared" si="35"/>
        <v>0.43416038728594575</v>
      </c>
    </row>
    <row r="215" spans="1:15" x14ac:dyDescent="0.25">
      <c r="A215" s="47" t="s">
        <v>460</v>
      </c>
      <c r="B215" s="2">
        <v>1.652E-2</v>
      </c>
      <c r="C215" s="2">
        <f>LOG('SNe Ia Data'!RedShift)</f>
        <v>-1.7819899570156366</v>
      </c>
      <c r="D215">
        <v>0.34637000000000001</v>
      </c>
      <c r="E215">
        <v>34.413699999999999</v>
      </c>
      <c r="F215" s="2">
        <f t="shared" si="27"/>
        <v>76.337863324184795</v>
      </c>
      <c r="G215" s="1">
        <f t="shared" si="28"/>
        <v>2.193130911724526E+24</v>
      </c>
      <c r="H215" s="2">
        <f t="shared" si="29"/>
        <v>71.074532411922505</v>
      </c>
      <c r="I215" s="2">
        <f t="shared" si="30"/>
        <v>34.258570056086768</v>
      </c>
      <c r="J215" s="2">
        <f t="shared" si="31"/>
        <v>0.15512994391323076</v>
      </c>
      <c r="K215" s="2">
        <f t="shared" si="32"/>
        <v>0.20059067127356695</v>
      </c>
      <c r="L215" s="2">
        <v>74.40163384663056</v>
      </c>
      <c r="M215" s="2">
        <f t="shared" si="33"/>
        <v>34.357912363400416</v>
      </c>
      <c r="N215" s="2">
        <f t="shared" si="34"/>
        <v>5.5787636599582413E-2</v>
      </c>
      <c r="O215" s="2">
        <f t="shared" si="35"/>
        <v>2.5941518090158676E-2</v>
      </c>
    </row>
    <row r="216" spans="1:15" x14ac:dyDescent="0.25">
      <c r="A216" s="47" t="s">
        <v>473</v>
      </c>
      <c r="B216" s="2">
        <v>1.652E-2</v>
      </c>
      <c r="C216" s="2">
        <f>LOG('SNe Ia Data'!RedShift)</f>
        <v>-1.7819899570156366</v>
      </c>
      <c r="D216">
        <v>0.334729</v>
      </c>
      <c r="E216">
        <v>33.999899999999997</v>
      </c>
      <c r="F216" s="2">
        <f t="shared" si="27"/>
        <v>63.092828848972225</v>
      </c>
      <c r="G216" s="1">
        <f t="shared" si="28"/>
        <v>2.193130911724526E+24</v>
      </c>
      <c r="H216" s="2">
        <f t="shared" si="29"/>
        <v>71.074532411922505</v>
      </c>
      <c r="I216" s="2">
        <f t="shared" si="30"/>
        <v>34.258570056086768</v>
      </c>
      <c r="J216" s="2">
        <f t="shared" si="31"/>
        <v>-0.25867005608677118</v>
      </c>
      <c r="K216" s="2">
        <f t="shared" si="32"/>
        <v>0.59718052239563357</v>
      </c>
      <c r="L216" s="2">
        <v>74.40163384663056</v>
      </c>
      <c r="M216" s="2">
        <f t="shared" si="33"/>
        <v>34.357912363400416</v>
      </c>
      <c r="N216" s="2">
        <f t="shared" si="34"/>
        <v>-0.35801236340041953</v>
      </c>
      <c r="O216" s="2">
        <f t="shared" si="35"/>
        <v>1.1439561278539228</v>
      </c>
    </row>
    <row r="217" spans="1:15" x14ac:dyDescent="0.25">
      <c r="A217" s="47" t="s">
        <v>467</v>
      </c>
      <c r="B217" s="2">
        <v>1.6559999999999998E-2</v>
      </c>
      <c r="C217" s="2">
        <f>LOG('SNe Ia Data'!RedShift)</f>
        <v>-1.7809396675511386</v>
      </c>
      <c r="D217">
        <v>0.21811700000000001</v>
      </c>
      <c r="E217">
        <v>34.160800000000002</v>
      </c>
      <c r="F217" s="2">
        <f t="shared" si="27"/>
        <v>67.945390658205454</v>
      </c>
      <c r="G217" s="1">
        <f t="shared" si="28"/>
        <v>2.1984840551213379E+24</v>
      </c>
      <c r="H217" s="2">
        <f t="shared" si="29"/>
        <v>71.248015974544501</v>
      </c>
      <c r="I217" s="2">
        <f t="shared" si="30"/>
        <v>34.263863875802443</v>
      </c>
      <c r="J217" s="2">
        <f t="shared" si="31"/>
        <v>-0.10306387580244092</v>
      </c>
      <c r="K217" s="2">
        <f t="shared" si="32"/>
        <v>0.22327181838762425</v>
      </c>
      <c r="L217" s="2">
        <v>74.584005603360239</v>
      </c>
      <c r="M217" s="2">
        <f t="shared" si="33"/>
        <v>34.3632285192027</v>
      </c>
      <c r="N217" s="2">
        <f t="shared" si="34"/>
        <v>-0.202428519202698</v>
      </c>
      <c r="O217" s="2">
        <f t="shared" si="35"/>
        <v>0.86131966915724834</v>
      </c>
    </row>
    <row r="218" spans="1:15" x14ac:dyDescent="0.25">
      <c r="A218" s="47" t="s">
        <v>459</v>
      </c>
      <c r="B218" s="2">
        <v>1.6570000000000001E-2</v>
      </c>
      <c r="C218" s="2">
        <f>LOG('SNe Ia Data'!RedShift)</f>
        <v>-1.7806774915806631</v>
      </c>
      <c r="D218">
        <v>0.41527999999999998</v>
      </c>
      <c r="E218">
        <v>33.9726</v>
      </c>
      <c r="F218" s="2">
        <f t="shared" si="27"/>
        <v>62.304583908963615</v>
      </c>
      <c r="G218" s="1">
        <f t="shared" si="28"/>
        <v>2.1998223730860008E+24</v>
      </c>
      <c r="H218" s="2">
        <f t="shared" si="29"/>
        <v>71.291387905991172</v>
      </c>
      <c r="I218" s="2">
        <f t="shared" si="30"/>
        <v>34.265185348361278</v>
      </c>
      <c r="J218" s="2">
        <f t="shared" si="31"/>
        <v>-0.29258534836127836</v>
      </c>
      <c r="K218" s="2">
        <f t="shared" si="32"/>
        <v>0.49639010653475168</v>
      </c>
      <c r="L218" s="2">
        <v>74.629600209804408</v>
      </c>
      <c r="M218" s="2">
        <f t="shared" si="33"/>
        <v>34.364555575572098</v>
      </c>
      <c r="N218" s="2">
        <f t="shared" si="34"/>
        <v>-0.39195557557209781</v>
      </c>
      <c r="O218" s="2">
        <f t="shared" si="35"/>
        <v>0.89082349253492576</v>
      </c>
    </row>
    <row r="219" spans="1:15" x14ac:dyDescent="0.25">
      <c r="A219" s="47" t="s">
        <v>462</v>
      </c>
      <c r="B219" s="2">
        <v>1.6619999999999999E-2</v>
      </c>
      <c r="C219" s="2">
        <f>LOG('SNe Ia Data'!RedShift)</f>
        <v>-1.7793689805519077</v>
      </c>
      <c r="D219">
        <v>0.26191599999999998</v>
      </c>
      <c r="E219">
        <v>34.279299999999999</v>
      </c>
      <c r="F219" s="2">
        <f t="shared" si="27"/>
        <v>71.756293902205343</v>
      </c>
      <c r="G219" s="1">
        <f t="shared" si="28"/>
        <v>2.2065141555925127E+24</v>
      </c>
      <c r="H219" s="2">
        <f t="shared" si="29"/>
        <v>71.508253807661688</v>
      </c>
      <c r="I219" s="2">
        <f t="shared" si="30"/>
        <v>34.271780864686505</v>
      </c>
      <c r="J219" s="2">
        <f t="shared" si="31"/>
        <v>7.5191353134940186E-3</v>
      </c>
      <c r="K219" s="2">
        <f t="shared" si="32"/>
        <v>8.2416039699596778E-4</v>
      </c>
      <c r="L219" s="2">
        <v>74.857583245220297</v>
      </c>
      <c r="M219" s="2">
        <f t="shared" si="33"/>
        <v>34.371179009683658</v>
      </c>
      <c r="N219" s="2">
        <f t="shared" si="34"/>
        <v>-9.1879009683658808E-2</v>
      </c>
      <c r="O219" s="2">
        <f t="shared" si="35"/>
        <v>0.12305763150258493</v>
      </c>
    </row>
    <row r="220" spans="1:15" x14ac:dyDescent="0.25">
      <c r="A220" s="47" t="s">
        <v>463</v>
      </c>
      <c r="B220" s="2">
        <v>1.6660000000000001E-2</v>
      </c>
      <c r="C220" s="2">
        <f>LOG('SNe Ia Data'!RedShift)</f>
        <v>-1.7783250029292312</v>
      </c>
      <c r="D220">
        <v>0.198023</v>
      </c>
      <c r="E220">
        <v>34.340800000000002</v>
      </c>
      <c r="F220" s="2">
        <f t="shared" si="27"/>
        <v>73.81761341774596</v>
      </c>
      <c r="G220" s="1">
        <f t="shared" si="28"/>
        <v>2.2118678128060953E+24</v>
      </c>
      <c r="H220" s="2">
        <f t="shared" si="29"/>
        <v>71.681754021951164</v>
      </c>
      <c r="I220" s="2">
        <f t="shared" si="30"/>
        <v>34.277043118924254</v>
      </c>
      <c r="J220" s="2">
        <f t="shared" si="31"/>
        <v>6.3756881075747174E-2</v>
      </c>
      <c r="K220" s="2">
        <f t="shared" si="32"/>
        <v>0.10366278106977281</v>
      </c>
      <c r="L220" s="2">
        <v>75.039981676937401</v>
      </c>
      <c r="M220" s="2">
        <f t="shared" si="33"/>
        <v>34.376463596630764</v>
      </c>
      <c r="N220" s="2">
        <f t="shared" si="34"/>
        <v>-3.5663596630762129E-2</v>
      </c>
      <c r="O220" s="2">
        <f t="shared" si="35"/>
        <v>3.2435381237401313E-2</v>
      </c>
    </row>
    <row r="221" spans="1:15" x14ac:dyDescent="0.25">
      <c r="A221" s="47" t="s">
        <v>465</v>
      </c>
      <c r="B221" s="2">
        <v>1.6709999999999999E-2</v>
      </c>
      <c r="C221" s="2">
        <f>LOG('SNe Ia Data'!RedShift)</f>
        <v>-1.7770235501066087</v>
      </c>
      <c r="D221">
        <v>0.24538299999999999</v>
      </c>
      <c r="E221">
        <v>33.898499999999999</v>
      </c>
      <c r="F221" s="2">
        <f t="shared" si="27"/>
        <v>60.214349638702913</v>
      </c>
      <c r="G221" s="1">
        <f t="shared" si="28"/>
        <v>2.218560173313479E+24</v>
      </c>
      <c r="H221" s="2">
        <f t="shared" si="29"/>
        <v>71.898638655354233</v>
      </c>
      <c r="I221" s="2">
        <f t="shared" si="30"/>
        <v>34.283603337167207</v>
      </c>
      <c r="J221" s="2">
        <f t="shared" si="31"/>
        <v>-0.38510333716720879</v>
      </c>
      <c r="K221" s="2">
        <f t="shared" si="32"/>
        <v>2.463006855555621</v>
      </c>
      <c r="L221" s="2">
        <v>75.267994720026948</v>
      </c>
      <c r="M221" s="2">
        <f t="shared" si="33"/>
        <v>34.383051728860892</v>
      </c>
      <c r="N221" s="2">
        <f t="shared" si="34"/>
        <v>-0.48455172886089315</v>
      </c>
      <c r="O221" s="2">
        <f t="shared" si="35"/>
        <v>3.8993422140468192</v>
      </c>
    </row>
    <row r="222" spans="1:15" x14ac:dyDescent="0.25">
      <c r="A222" s="47" t="s">
        <v>468</v>
      </c>
      <c r="B222" s="2">
        <v>1.678E-2</v>
      </c>
      <c r="C222" s="2">
        <f>LOG('SNe Ia Data'!RedShift)</f>
        <v>-1.7752080435073185</v>
      </c>
      <c r="D222">
        <v>0.246475</v>
      </c>
      <c r="E222">
        <v>34.167900000000003</v>
      </c>
      <c r="F222" s="2">
        <f t="shared" si="27"/>
        <v>68.167913309880348</v>
      </c>
      <c r="G222" s="1">
        <f t="shared" si="28"/>
        <v>2.2279300174297731E+24</v>
      </c>
      <c r="H222" s="2">
        <f t="shared" si="29"/>
        <v>72.202294623075076</v>
      </c>
      <c r="I222" s="2">
        <f t="shared" si="30"/>
        <v>34.292754999365101</v>
      </c>
      <c r="J222" s="2">
        <f t="shared" si="31"/>
        <v>-0.12485499936509825</v>
      </c>
      <c r="K222" s="2">
        <f t="shared" si="32"/>
        <v>0.25660559590946302</v>
      </c>
      <c r="L222" s="2">
        <v>75.587240985099868</v>
      </c>
      <c r="M222" s="2">
        <f t="shared" si="33"/>
        <v>34.392242467095322</v>
      </c>
      <c r="N222" s="2">
        <f t="shared" si="34"/>
        <v>-0.22434246709531891</v>
      </c>
      <c r="O222" s="2">
        <f t="shared" si="35"/>
        <v>0.82847085036927981</v>
      </c>
    </row>
    <row r="223" spans="1:15" x14ac:dyDescent="0.25">
      <c r="A223" s="47" t="s">
        <v>469</v>
      </c>
      <c r="B223" s="2">
        <v>1.6820000000000002E-2</v>
      </c>
      <c r="C223" s="2">
        <f>LOG('SNe Ia Data'!RedShift)</f>
        <v>-1.7741740085381066</v>
      </c>
      <c r="D223">
        <v>0.35832700000000001</v>
      </c>
      <c r="E223">
        <v>34.4649</v>
      </c>
      <c r="F223" s="2">
        <f t="shared" si="27"/>
        <v>78.159181012651757</v>
      </c>
      <c r="G223" s="1">
        <f t="shared" si="28"/>
        <v>2.2332844965912188E+24</v>
      </c>
      <c r="H223" s="2">
        <f t="shared" si="29"/>
        <v>72.375821474880695</v>
      </c>
      <c r="I223" s="2">
        <f t="shared" si="30"/>
        <v>34.297967530308412</v>
      </c>
      <c r="J223" s="2">
        <f t="shared" si="31"/>
        <v>0.16693246969158793</v>
      </c>
      <c r="K223" s="2">
        <f t="shared" si="32"/>
        <v>0.21703139910464153</v>
      </c>
      <c r="L223" s="2">
        <v>75.769682090558106</v>
      </c>
      <c r="M223" s="2">
        <f t="shared" si="33"/>
        <v>34.397477325345335</v>
      </c>
      <c r="N223" s="2">
        <f t="shared" si="34"/>
        <v>6.7422674654665116E-2</v>
      </c>
      <c r="O223" s="2">
        <f t="shared" si="35"/>
        <v>3.540404522294506E-2</v>
      </c>
    </row>
    <row r="224" spans="1:15" x14ac:dyDescent="0.25">
      <c r="A224" s="47" t="s">
        <v>469</v>
      </c>
      <c r="B224" s="2">
        <v>1.6820000000000002E-2</v>
      </c>
      <c r="C224" s="2">
        <f>LOG('SNe Ia Data'!RedShift)</f>
        <v>-1.7741740085381066</v>
      </c>
      <c r="D224">
        <v>0.34161900000000001</v>
      </c>
      <c r="E224">
        <v>34.534100000000002</v>
      </c>
      <c r="F224" s="2">
        <f t="shared" si="27"/>
        <v>80.690052865078854</v>
      </c>
      <c r="G224" s="1">
        <f t="shared" si="28"/>
        <v>2.2332844965912188E+24</v>
      </c>
      <c r="H224" s="2">
        <f t="shared" si="29"/>
        <v>72.375821474880695</v>
      </c>
      <c r="I224" s="2">
        <f t="shared" si="30"/>
        <v>34.297967530308412</v>
      </c>
      <c r="J224" s="2">
        <f t="shared" si="31"/>
        <v>0.23613246969159007</v>
      </c>
      <c r="K224" s="2">
        <f t="shared" si="32"/>
        <v>0.47777936031715806</v>
      </c>
      <c r="L224" s="2">
        <v>75.769682090558106</v>
      </c>
      <c r="M224" s="2">
        <f t="shared" si="33"/>
        <v>34.397477325345335</v>
      </c>
      <c r="N224" s="2">
        <f t="shared" si="34"/>
        <v>0.13662267465466726</v>
      </c>
      <c r="O224" s="2">
        <f t="shared" si="35"/>
        <v>0.15994163539600276</v>
      </c>
    </row>
    <row r="225" spans="1:15" x14ac:dyDescent="0.25">
      <c r="A225" s="47" t="s">
        <v>470</v>
      </c>
      <c r="B225" s="2">
        <v>1.6820000000000002E-2</v>
      </c>
      <c r="C225" s="2">
        <f>LOG('SNe Ia Data'!RedShift)</f>
        <v>-1.7741740085381066</v>
      </c>
      <c r="D225">
        <v>0.28440799999999999</v>
      </c>
      <c r="E225">
        <v>33.967300000000002</v>
      </c>
      <c r="F225" s="2">
        <f t="shared" si="27"/>
        <v>62.152700036398677</v>
      </c>
      <c r="G225" s="1">
        <f t="shared" si="28"/>
        <v>2.2332844965912188E+24</v>
      </c>
      <c r="H225" s="2">
        <f t="shared" si="29"/>
        <v>72.375821474880695</v>
      </c>
      <c r="I225" s="2">
        <f t="shared" si="30"/>
        <v>34.297967530308412</v>
      </c>
      <c r="J225" s="2">
        <f t="shared" si="31"/>
        <v>-0.33066753030841056</v>
      </c>
      <c r="K225" s="2">
        <f t="shared" si="32"/>
        <v>1.3517596754947325</v>
      </c>
      <c r="L225" s="2">
        <v>75.769682090558106</v>
      </c>
      <c r="M225" s="2">
        <f t="shared" si="33"/>
        <v>34.397477325345335</v>
      </c>
      <c r="N225" s="2">
        <f t="shared" si="34"/>
        <v>-0.43017732534533337</v>
      </c>
      <c r="O225" s="2">
        <f t="shared" si="35"/>
        <v>2.2877650093783095</v>
      </c>
    </row>
    <row r="226" spans="1:15" x14ac:dyDescent="0.25">
      <c r="A226" s="47" t="s">
        <v>481</v>
      </c>
      <c r="B226" s="2">
        <v>1.6899999999999998E-2</v>
      </c>
      <c r="C226" s="2">
        <f>LOG('SNe Ia Data'!RedShift)</f>
        <v>-1.7721132953863266</v>
      </c>
      <c r="D226">
        <v>0.28931099999999998</v>
      </c>
      <c r="E226">
        <v>33.841000000000001</v>
      </c>
      <c r="F226" s="2">
        <f t="shared" si="27"/>
        <v>58.640815327647644</v>
      </c>
      <c r="G226" s="1">
        <f t="shared" si="28"/>
        <v>2.2439940712710853E+24</v>
      </c>
      <c r="H226" s="2">
        <f t="shared" si="29"/>
        <v>72.722895153261135</v>
      </c>
      <c r="I226" s="2">
        <f t="shared" si="30"/>
        <v>34.308355800743456</v>
      </c>
      <c r="J226" s="2">
        <f t="shared" si="31"/>
        <v>-0.46735580074345506</v>
      </c>
      <c r="K226" s="2">
        <f t="shared" si="32"/>
        <v>2.6095485549893147</v>
      </c>
      <c r="L226" s="2">
        <v>76.134596302701269</v>
      </c>
      <c r="M226" s="2">
        <f t="shared" si="33"/>
        <v>34.407910246342404</v>
      </c>
      <c r="N226" s="2">
        <f t="shared" si="34"/>
        <v>-0.5669102463424025</v>
      </c>
      <c r="O226" s="2">
        <f t="shared" si="35"/>
        <v>3.8397126108124384</v>
      </c>
    </row>
    <row r="227" spans="1:15" x14ac:dyDescent="0.25">
      <c r="A227" s="47" t="s">
        <v>481</v>
      </c>
      <c r="B227" s="2">
        <v>1.6899999999999998E-2</v>
      </c>
      <c r="C227" s="2">
        <f>LOG('SNe Ia Data'!RedShift)</f>
        <v>-1.7721132953863266</v>
      </c>
      <c r="D227">
        <v>0.26456200000000002</v>
      </c>
      <c r="E227">
        <v>33.897500000000001</v>
      </c>
      <c r="F227" s="2">
        <f t="shared" si="27"/>
        <v>60.186626289957381</v>
      </c>
      <c r="G227" s="1">
        <f t="shared" si="28"/>
        <v>2.2439940712710853E+24</v>
      </c>
      <c r="H227" s="2">
        <f t="shared" si="29"/>
        <v>72.722895153261135</v>
      </c>
      <c r="I227" s="2">
        <f t="shared" si="30"/>
        <v>34.308355800743456</v>
      </c>
      <c r="J227" s="2">
        <f t="shared" si="31"/>
        <v>-0.41085580074345529</v>
      </c>
      <c r="K227" s="2">
        <f t="shared" si="32"/>
        <v>2.4117035128111226</v>
      </c>
      <c r="L227" s="2">
        <v>76.134596302701269</v>
      </c>
      <c r="M227" s="2">
        <f t="shared" si="33"/>
        <v>34.407910246342404</v>
      </c>
      <c r="N227" s="2">
        <f t="shared" si="34"/>
        <v>-0.51041024634240273</v>
      </c>
      <c r="O227" s="2">
        <f t="shared" si="35"/>
        <v>3.7220640150390096</v>
      </c>
    </row>
    <row r="228" spans="1:15" x14ac:dyDescent="0.25">
      <c r="A228" s="47" t="s">
        <v>472</v>
      </c>
      <c r="B228" s="2">
        <v>1.6920000000000001E-2</v>
      </c>
      <c r="C228" s="2">
        <f>LOG('SNe Ia Data'!RedShift)</f>
        <v>-1.7715996412969952</v>
      </c>
      <c r="D228">
        <v>0.31031399999999998</v>
      </c>
      <c r="E228">
        <v>34.489400000000003</v>
      </c>
      <c r="F228" s="2">
        <f t="shared" si="27"/>
        <v>79.04601856014871</v>
      </c>
      <c r="G228" s="1">
        <f t="shared" si="28"/>
        <v>2.2466715933398439E+24</v>
      </c>
      <c r="H228" s="2">
        <f t="shared" si="29"/>
        <v>72.809667733977705</v>
      </c>
      <c r="I228" s="2">
        <f t="shared" si="30"/>
        <v>34.310945245792993</v>
      </c>
      <c r="J228" s="2">
        <f t="shared" si="31"/>
        <v>0.17845475420701007</v>
      </c>
      <c r="K228" s="2">
        <f t="shared" si="32"/>
        <v>0.33071470502770584</v>
      </c>
      <c r="L228" s="2">
        <v>76.22583152230942</v>
      </c>
      <c r="M228" s="2">
        <f t="shared" si="33"/>
        <v>34.410510853188455</v>
      </c>
      <c r="N228" s="2">
        <f t="shared" si="34"/>
        <v>7.8889146811548017E-2</v>
      </c>
      <c r="O228" s="2">
        <f t="shared" si="35"/>
        <v>6.4629646335907315E-2</v>
      </c>
    </row>
    <row r="229" spans="1:15" x14ac:dyDescent="0.25">
      <c r="A229" s="47" t="s">
        <v>474</v>
      </c>
      <c r="B229" s="2">
        <v>1.6979999999999999E-2</v>
      </c>
      <c r="C229" s="2">
        <f>LOG('SNe Ia Data'!RedShift)</f>
        <v>-1.7700623140920662</v>
      </c>
      <c r="D229">
        <v>0.22838700000000001</v>
      </c>
      <c r="E229">
        <v>34.340899999999998</v>
      </c>
      <c r="F229" s="2">
        <f t="shared" si="27"/>
        <v>73.821012922746846</v>
      </c>
      <c r="G229" s="1">
        <f t="shared" si="28"/>
        <v>2.2547044676787673E+24</v>
      </c>
      <c r="H229" s="2">
        <f t="shared" si="29"/>
        <v>73.069995462026441</v>
      </c>
      <c r="I229" s="2">
        <f t="shared" si="30"/>
        <v>34.318695401867942</v>
      </c>
      <c r="J229" s="2">
        <f t="shared" si="31"/>
        <v>2.2204598132056219E-2</v>
      </c>
      <c r="K229" s="2">
        <f t="shared" si="32"/>
        <v>9.4524214145610443E-3</v>
      </c>
      <c r="L229" s="2">
        <v>76.499553179947682</v>
      </c>
      <c r="M229" s="2">
        <f t="shared" si="33"/>
        <v>34.418294492627574</v>
      </c>
      <c r="N229" s="2">
        <f t="shared" si="34"/>
        <v>-7.7394492627576028E-2</v>
      </c>
      <c r="O229" s="2">
        <f t="shared" si="35"/>
        <v>0.11483581456538215</v>
      </c>
    </row>
    <row r="230" spans="1:15" x14ac:dyDescent="0.25">
      <c r="A230" s="47" t="s">
        <v>475</v>
      </c>
      <c r="B230" s="2">
        <v>1.6990000000000002E-2</v>
      </c>
      <c r="C230" s="2">
        <f>LOG('SNe Ia Data'!RedShift)</f>
        <v>-1.7698066211309544</v>
      </c>
      <c r="D230">
        <v>0.297815</v>
      </c>
      <c r="E230">
        <v>34.075499999999998</v>
      </c>
      <c r="F230" s="2">
        <f t="shared" si="27"/>
        <v>65.328095883038984</v>
      </c>
      <c r="G230" s="1">
        <f t="shared" si="28"/>
        <v>2.2560433250025955E+24</v>
      </c>
      <c r="H230" s="2">
        <f t="shared" si="29"/>
        <v>73.113384872913244</v>
      </c>
      <c r="I230" s="2">
        <f t="shared" si="30"/>
        <v>34.319984452800497</v>
      </c>
      <c r="J230" s="2">
        <f t="shared" si="31"/>
        <v>-0.24448445280049924</v>
      </c>
      <c r="K230" s="2">
        <f t="shared" si="32"/>
        <v>0.67392157097213157</v>
      </c>
      <c r="L230" s="2">
        <v>76.545175789302363</v>
      </c>
      <c r="M230" s="2">
        <f t="shared" si="33"/>
        <v>34.419589123825467</v>
      </c>
      <c r="N230" s="2">
        <f t="shared" si="34"/>
        <v>-0.3440891238254693</v>
      </c>
      <c r="O230" s="2">
        <f t="shared" si="35"/>
        <v>1.3349000667693613</v>
      </c>
    </row>
    <row r="231" spans="1:15" x14ac:dyDescent="0.25">
      <c r="A231" s="47" t="s">
        <v>471</v>
      </c>
      <c r="B231" s="2">
        <v>1.7049999999999999E-2</v>
      </c>
      <c r="C231" s="2">
        <f>LOG('SNe Ia Data'!RedShift)</f>
        <v>-1.7682756166714835</v>
      </c>
      <c r="D231">
        <v>0.21446299999999999</v>
      </c>
      <c r="E231">
        <v>34.197299999999998</v>
      </c>
      <c r="F231" s="2">
        <f t="shared" si="27"/>
        <v>69.097128566680027</v>
      </c>
      <c r="G231" s="1">
        <f t="shared" si="28"/>
        <v>2.2640767385322235E+24</v>
      </c>
      <c r="H231" s="2">
        <f t="shared" si="29"/>
        <v>73.373730074942685</v>
      </c>
      <c r="I231" s="2">
        <f t="shared" si="30"/>
        <v>34.327702988571879</v>
      </c>
      <c r="J231" s="2">
        <f t="shared" si="31"/>
        <v>-0.13040298857188048</v>
      </c>
      <c r="K231" s="2">
        <f t="shared" si="32"/>
        <v>0.36971777924797972</v>
      </c>
      <c r="L231" s="2">
        <v>76.818925443237887</v>
      </c>
      <c r="M231" s="2">
        <f t="shared" si="33"/>
        <v>34.427341139416797</v>
      </c>
      <c r="N231" s="2">
        <f t="shared" si="34"/>
        <v>-0.23004113941679805</v>
      </c>
      <c r="O231" s="2">
        <f t="shared" si="35"/>
        <v>1.1505520391997697</v>
      </c>
    </row>
    <row r="232" spans="1:15" x14ac:dyDescent="0.25">
      <c r="A232" s="47" t="s">
        <v>461</v>
      </c>
      <c r="B232" s="2">
        <v>1.7180000000000001E-2</v>
      </c>
      <c r="C232" s="2">
        <f>LOG('SNe Ia Data'!RedShift)</f>
        <v>-1.7649768405047765</v>
      </c>
      <c r="D232">
        <v>0.30899500000000002</v>
      </c>
      <c r="E232">
        <v>34.021999999999998</v>
      </c>
      <c r="F232" s="2">
        <f t="shared" si="27"/>
        <v>63.738230143834684</v>
      </c>
      <c r="G232" s="1">
        <f t="shared" si="28"/>
        <v>2.2814840531155581E+24</v>
      </c>
      <c r="H232" s="2">
        <f t="shared" si="29"/>
        <v>73.937862721080478</v>
      </c>
      <c r="I232" s="2">
        <f t="shared" si="30"/>
        <v>34.344334462598987</v>
      </c>
      <c r="J232" s="2">
        <f t="shared" si="31"/>
        <v>-0.32233446259898813</v>
      </c>
      <c r="K232" s="2">
        <f t="shared" si="32"/>
        <v>1.0882046512305656</v>
      </c>
      <c r="L232" s="2">
        <v>77.412132007697664</v>
      </c>
      <c r="M232" s="2">
        <f t="shared" si="33"/>
        <v>34.444045142633357</v>
      </c>
      <c r="N232" s="2">
        <f t="shared" si="34"/>
        <v>-0.42204514263335824</v>
      </c>
      <c r="O232" s="2">
        <f t="shared" si="35"/>
        <v>1.8655844307209077</v>
      </c>
    </row>
    <row r="233" spans="1:15" x14ac:dyDescent="0.25">
      <c r="A233" s="47" t="s">
        <v>461</v>
      </c>
      <c r="B233" s="2">
        <v>1.7180000000000001E-2</v>
      </c>
      <c r="C233" s="2">
        <f>LOG('SNe Ia Data'!RedShift)</f>
        <v>-1.7649768405047765</v>
      </c>
      <c r="D233">
        <v>0.32532899999999998</v>
      </c>
      <c r="E233">
        <v>34.200299999999999</v>
      </c>
      <c r="F233" s="2">
        <f t="shared" si="27"/>
        <v>69.192655750250239</v>
      </c>
      <c r="G233" s="1">
        <f t="shared" si="28"/>
        <v>2.2814840531155581E+24</v>
      </c>
      <c r="H233" s="2">
        <f t="shared" si="29"/>
        <v>73.937862721080478</v>
      </c>
      <c r="I233" s="2">
        <f t="shared" si="30"/>
        <v>34.344334462598987</v>
      </c>
      <c r="J233" s="2">
        <f t="shared" si="31"/>
        <v>-0.144034462598988</v>
      </c>
      <c r="K233" s="2">
        <f t="shared" si="32"/>
        <v>0.19601408366983245</v>
      </c>
      <c r="L233" s="2">
        <v>77.412132007697664</v>
      </c>
      <c r="M233" s="2">
        <f t="shared" si="33"/>
        <v>34.444045142633357</v>
      </c>
      <c r="N233" s="2">
        <f t="shared" si="34"/>
        <v>-0.24374514263335811</v>
      </c>
      <c r="O233" s="2">
        <f t="shared" si="35"/>
        <v>0.5613405077369813</v>
      </c>
    </row>
    <row r="234" spans="1:15" x14ac:dyDescent="0.25">
      <c r="A234" s="47" t="s">
        <v>476</v>
      </c>
      <c r="B234" s="2">
        <v>1.72E-2</v>
      </c>
      <c r="C234" s="2">
        <f>LOG('SNe Ia Data'!RedShift)</f>
        <v>-1.7644715530924511</v>
      </c>
      <c r="D234">
        <v>0.21981400000000001</v>
      </c>
      <c r="E234">
        <v>34.608400000000003</v>
      </c>
      <c r="F234" s="2">
        <f t="shared" si="27"/>
        <v>83.498754994888941</v>
      </c>
      <c r="G234" s="1">
        <f t="shared" si="28"/>
        <v>2.2841622940357609E+24</v>
      </c>
      <c r="H234" s="2">
        <f t="shared" si="29"/>
        <v>74.024658598185781</v>
      </c>
      <c r="I234" s="2">
        <f t="shared" si="30"/>
        <v>34.346882065496423</v>
      </c>
      <c r="J234" s="2">
        <f t="shared" si="31"/>
        <v>0.26151793450357985</v>
      </c>
      <c r="K234" s="2">
        <f t="shared" si="32"/>
        <v>1.4154425809750857</v>
      </c>
      <c r="L234" s="2">
        <v>77.503404552973024</v>
      </c>
      <c r="M234" s="2">
        <f t="shared" si="33"/>
        <v>34.446603902602114</v>
      </c>
      <c r="N234" s="2">
        <f t="shared" si="34"/>
        <v>0.16179609739788958</v>
      </c>
      <c r="O234" s="2">
        <f t="shared" si="35"/>
        <v>0.54178301470217816</v>
      </c>
    </row>
    <row r="235" spans="1:15" x14ac:dyDescent="0.25">
      <c r="A235" s="47" t="s">
        <v>477</v>
      </c>
      <c r="B235" s="2">
        <v>1.7299999999999999E-2</v>
      </c>
      <c r="C235" s="2">
        <f>LOG('SNe Ia Data'!RedShift)</f>
        <v>-1.7619538968712045</v>
      </c>
      <c r="D235">
        <v>0.28269</v>
      </c>
      <c r="E235">
        <v>34.143599999999999</v>
      </c>
      <c r="F235" s="2">
        <f t="shared" si="27"/>
        <v>67.40932835671434</v>
      </c>
      <c r="G235" s="1">
        <f t="shared" si="28"/>
        <v>2.2975542686323994E+24</v>
      </c>
      <c r="H235" s="2">
        <f t="shared" si="29"/>
        <v>74.458662937571063</v>
      </c>
      <c r="I235" s="2">
        <f t="shared" si="30"/>
        <v>34.35957616639223</v>
      </c>
      <c r="J235" s="2">
        <f t="shared" si="31"/>
        <v>-0.21597616639223105</v>
      </c>
      <c r="K235" s="2">
        <f t="shared" si="32"/>
        <v>0.58370143977824418</v>
      </c>
      <c r="L235" s="2">
        <v>77.959807263188708</v>
      </c>
      <c r="M235" s="2">
        <f t="shared" si="33"/>
        <v>34.459353783793013</v>
      </c>
      <c r="N235" s="2">
        <f t="shared" si="34"/>
        <v>-0.31575378379301355</v>
      </c>
      <c r="O235" s="2">
        <f t="shared" si="35"/>
        <v>1.2476024974616959</v>
      </c>
    </row>
    <row r="236" spans="1:15" x14ac:dyDescent="0.25">
      <c r="A236" s="47" t="s">
        <v>477</v>
      </c>
      <c r="B236" s="2">
        <v>1.7299999999999999E-2</v>
      </c>
      <c r="C236" s="2">
        <f>LOG('SNe Ia Data'!RedShift)</f>
        <v>-1.7619538968712045</v>
      </c>
      <c r="D236">
        <v>0.25713599999999998</v>
      </c>
      <c r="E236">
        <v>34.151699999999998</v>
      </c>
      <c r="F236" s="2">
        <f t="shared" si="27"/>
        <v>67.66124737489514</v>
      </c>
      <c r="G236" s="1">
        <f t="shared" si="28"/>
        <v>2.2975542686323994E+24</v>
      </c>
      <c r="H236" s="2">
        <f t="shared" si="29"/>
        <v>74.458662937571063</v>
      </c>
      <c r="I236" s="2">
        <f t="shared" si="30"/>
        <v>34.35957616639223</v>
      </c>
      <c r="J236" s="2">
        <f t="shared" si="31"/>
        <v>-0.20787616639223216</v>
      </c>
      <c r="K236" s="2">
        <f t="shared" si="32"/>
        <v>0.65355724084198785</v>
      </c>
      <c r="L236" s="2">
        <v>77.959807263188708</v>
      </c>
      <c r="M236" s="2">
        <f t="shared" si="33"/>
        <v>34.459353783793013</v>
      </c>
      <c r="N236" s="2">
        <f t="shared" si="34"/>
        <v>-0.30765378379301467</v>
      </c>
      <c r="O236" s="2">
        <f t="shared" si="35"/>
        <v>1.4315243973899474</v>
      </c>
    </row>
    <row r="237" spans="1:15" x14ac:dyDescent="0.25">
      <c r="A237" s="47" t="s">
        <v>478</v>
      </c>
      <c r="B237" s="2">
        <v>1.7330000000000002E-2</v>
      </c>
      <c r="C237" s="2">
        <f>LOG('SNe Ia Data'!RedShift)</f>
        <v>-1.7612014372860829</v>
      </c>
      <c r="D237">
        <v>0.22169800000000001</v>
      </c>
      <c r="E237">
        <v>34.4009</v>
      </c>
      <c r="F237" s="2">
        <f t="shared" si="27"/>
        <v>75.889204428788801</v>
      </c>
      <c r="G237" s="1">
        <f t="shared" si="28"/>
        <v>2.301572111241363E+24</v>
      </c>
      <c r="H237" s="2">
        <f t="shared" si="29"/>
        <v>74.58887234878776</v>
      </c>
      <c r="I237" s="2">
        <f t="shared" si="30"/>
        <v>34.363370207203481</v>
      </c>
      <c r="J237" s="2">
        <f t="shared" si="31"/>
        <v>3.7529792796519246E-2</v>
      </c>
      <c r="K237" s="2">
        <f t="shared" si="32"/>
        <v>2.8656871933531031E-2</v>
      </c>
      <c r="L237" s="2">
        <v>78.096741070270127</v>
      </c>
      <c r="M237" s="2">
        <f t="shared" si="33"/>
        <v>34.463164557047918</v>
      </c>
      <c r="N237" s="2">
        <f t="shared" si="34"/>
        <v>-6.226455704791789E-2</v>
      </c>
      <c r="O237" s="2">
        <f t="shared" si="35"/>
        <v>7.8878429535034239E-2</v>
      </c>
    </row>
    <row r="238" spans="1:15" x14ac:dyDescent="0.25">
      <c r="A238" s="47" t="s">
        <v>478</v>
      </c>
      <c r="B238" s="2">
        <v>1.7330000000000002E-2</v>
      </c>
      <c r="C238" s="2">
        <f>LOG('SNe Ia Data'!RedShift)</f>
        <v>-1.7612014372860829</v>
      </c>
      <c r="D238">
        <v>0.231239</v>
      </c>
      <c r="E238">
        <v>34.510100000000001</v>
      </c>
      <c r="F238" s="2">
        <f t="shared" si="27"/>
        <v>79.803143712759152</v>
      </c>
      <c r="G238" s="1">
        <f t="shared" si="28"/>
        <v>2.301572111241363E+24</v>
      </c>
      <c r="H238" s="2">
        <f t="shared" si="29"/>
        <v>74.58887234878776</v>
      </c>
      <c r="I238" s="2">
        <f t="shared" si="30"/>
        <v>34.363370207203481</v>
      </c>
      <c r="J238" s="2">
        <f t="shared" si="31"/>
        <v>0.14672979279652054</v>
      </c>
      <c r="K238" s="2">
        <f t="shared" si="32"/>
        <v>0.40263770627966949</v>
      </c>
      <c r="L238" s="2">
        <v>78.096741070270127</v>
      </c>
      <c r="M238" s="2">
        <f t="shared" si="33"/>
        <v>34.463164557047918</v>
      </c>
      <c r="N238" s="2">
        <f t="shared" si="34"/>
        <v>4.6935442952083406E-2</v>
      </c>
      <c r="O238" s="2">
        <f t="shared" si="35"/>
        <v>4.1198336124508947E-2</v>
      </c>
    </row>
    <row r="239" spans="1:15" x14ac:dyDescent="0.25">
      <c r="A239" s="47" t="s">
        <v>479</v>
      </c>
      <c r="B239" s="2">
        <v>1.7340000000000001E-2</v>
      </c>
      <c r="C239" s="2">
        <f>LOG('SNe Ia Data'!RedShift)</f>
        <v>-1.7609509068598084</v>
      </c>
      <c r="D239">
        <v>0.22028500000000001</v>
      </c>
      <c r="E239">
        <v>34.360999999999997</v>
      </c>
      <c r="F239" s="2">
        <f t="shared" si="27"/>
        <v>74.507501463625118</v>
      </c>
      <c r="G239" s="1">
        <f t="shared" si="28"/>
        <v>2.3029114177738483E+24</v>
      </c>
      <c r="H239" s="2">
        <f t="shared" si="29"/>
        <v>74.632276317535698</v>
      </c>
      <c r="I239" s="2">
        <f t="shared" si="30"/>
        <v>34.36463343998382</v>
      </c>
      <c r="J239" s="2">
        <f t="shared" si="31"/>
        <v>-3.633439983822484E-3</v>
      </c>
      <c r="K239" s="2">
        <f t="shared" si="32"/>
        <v>2.7206090043344912E-4</v>
      </c>
      <c r="L239" s="2">
        <v>78.14238700528027</v>
      </c>
      <c r="M239" s="2">
        <f t="shared" si="33"/>
        <v>34.464433367140778</v>
      </c>
      <c r="N239" s="2">
        <f t="shared" si="34"/>
        <v>-0.10343336714078077</v>
      </c>
      <c r="O239" s="2">
        <f t="shared" si="35"/>
        <v>0.22047100137912226</v>
      </c>
    </row>
    <row r="240" spans="1:15" x14ac:dyDescent="0.25">
      <c r="A240" s="47" t="s">
        <v>480</v>
      </c>
      <c r="B240" s="2">
        <v>1.737E-2</v>
      </c>
      <c r="C240" s="2">
        <f>LOG('SNe Ia Data'!RedShift)</f>
        <v>-1.7602001815529014</v>
      </c>
      <c r="D240">
        <v>0.26355699999999999</v>
      </c>
      <c r="E240">
        <v>34.31</v>
      </c>
      <c r="F240" s="2">
        <f t="shared" si="27"/>
        <v>72.777980453682503</v>
      </c>
      <c r="G240" s="1">
        <f t="shared" si="28"/>
        <v>2.3069294143571288E+24</v>
      </c>
      <c r="H240" s="2">
        <f t="shared" si="29"/>
        <v>74.762490718720159</v>
      </c>
      <c r="I240" s="2">
        <f t="shared" si="30"/>
        <v>34.368418807526574</v>
      </c>
      <c r="J240" s="2">
        <f t="shared" si="31"/>
        <v>-5.841880752657147E-2</v>
      </c>
      <c r="K240" s="2">
        <f t="shared" si="32"/>
        <v>4.9131074750498674E-2</v>
      </c>
      <c r="L240" s="2">
        <v>78.279328808154858</v>
      </c>
      <c r="M240" s="2">
        <f t="shared" si="33"/>
        <v>34.468235466115033</v>
      </c>
      <c r="N240" s="2">
        <f t="shared" si="34"/>
        <v>-0.15823546611503048</v>
      </c>
      <c r="O240" s="2">
        <f t="shared" si="35"/>
        <v>0.36046122185093049</v>
      </c>
    </row>
    <row r="241" spans="1:15" x14ac:dyDescent="0.25">
      <c r="A241" s="47" t="s">
        <v>480</v>
      </c>
      <c r="B241" s="2">
        <v>1.737E-2</v>
      </c>
      <c r="C241" s="2">
        <f>LOG('SNe Ia Data'!RedShift)</f>
        <v>-1.7602001815529014</v>
      </c>
      <c r="D241">
        <v>0.26242500000000002</v>
      </c>
      <c r="E241">
        <v>34.2669</v>
      </c>
      <c r="F241" s="2">
        <f t="shared" si="27"/>
        <v>71.347703689321037</v>
      </c>
      <c r="G241" s="1">
        <f t="shared" si="28"/>
        <v>2.3069294143571288E+24</v>
      </c>
      <c r="H241" s="2">
        <f t="shared" si="29"/>
        <v>74.762490718720159</v>
      </c>
      <c r="I241" s="2">
        <f t="shared" si="30"/>
        <v>34.368418807526574</v>
      </c>
      <c r="J241" s="2">
        <f t="shared" si="31"/>
        <v>-0.10151880752657405</v>
      </c>
      <c r="K241" s="2">
        <f t="shared" si="32"/>
        <v>0.14965202704239061</v>
      </c>
      <c r="L241" s="2">
        <v>78.279328808154858</v>
      </c>
      <c r="M241" s="2">
        <f t="shared" si="33"/>
        <v>34.468235466115033</v>
      </c>
      <c r="N241" s="2">
        <f t="shared" si="34"/>
        <v>-0.20133546611503306</v>
      </c>
      <c r="O241" s="2">
        <f t="shared" si="35"/>
        <v>0.58861341689755997</v>
      </c>
    </row>
    <row r="242" spans="1:15" x14ac:dyDescent="0.25">
      <c r="A242" s="47" t="s">
        <v>482</v>
      </c>
      <c r="B242" s="2">
        <v>1.7430000000000001E-2</v>
      </c>
      <c r="C242" s="2">
        <f>LOG('SNe Ia Data'!RedShift)</f>
        <v>-1.7587026128900067</v>
      </c>
      <c r="D242">
        <v>0.33063300000000001</v>
      </c>
      <c r="E242">
        <v>33.779899999999998</v>
      </c>
      <c r="F242" s="2">
        <f t="shared" si="27"/>
        <v>57.01380158502505</v>
      </c>
      <c r="G242" s="1">
        <f t="shared" si="28"/>
        <v>2.3149657539427202E+24</v>
      </c>
      <c r="H242" s="2">
        <f t="shared" si="29"/>
        <v>75.022930747765301</v>
      </c>
      <c r="I242" s="2">
        <f t="shared" si="30"/>
        <v>34.37597012863371</v>
      </c>
      <c r="J242" s="2">
        <f t="shared" si="31"/>
        <v>-0.59607012863371267</v>
      </c>
      <c r="K242" s="2">
        <f t="shared" si="32"/>
        <v>3.2501418886599005</v>
      </c>
      <c r="L242" s="2">
        <v>78.55323040352782</v>
      </c>
      <c r="M242" s="2">
        <f t="shared" si="33"/>
        <v>34.47582024780796</v>
      </c>
      <c r="N242" s="2">
        <f t="shared" si="34"/>
        <v>-0.6959202478079618</v>
      </c>
      <c r="O242" s="2">
        <f t="shared" si="35"/>
        <v>4.4302328144931105</v>
      </c>
    </row>
    <row r="243" spans="1:15" x14ac:dyDescent="0.25">
      <c r="A243" s="47" t="s">
        <v>483</v>
      </c>
      <c r="B243" s="2">
        <v>1.7469999999999999E-2</v>
      </c>
      <c r="C243" s="2">
        <f>LOG('SNe Ia Data'!RedShift)</f>
        <v>-1.757707095017069</v>
      </c>
      <c r="D243">
        <v>0.200241</v>
      </c>
      <c r="E243">
        <v>34.322800000000001</v>
      </c>
      <c r="F243" s="2">
        <f t="shared" si="27"/>
        <v>73.208245714272167</v>
      </c>
      <c r="G243" s="1">
        <f t="shared" si="28"/>
        <v>2.3203235702566026E+24</v>
      </c>
      <c r="H243" s="2">
        <f t="shared" si="29"/>
        <v>75.196565749315994</v>
      </c>
      <c r="I243" s="2">
        <f t="shared" si="30"/>
        <v>34.380990033398433</v>
      </c>
      <c r="J243" s="2">
        <f t="shared" si="31"/>
        <v>-5.8190033398432206E-2</v>
      </c>
      <c r="K243" s="2">
        <f t="shared" si="32"/>
        <v>8.4448356512446532E-2</v>
      </c>
      <c r="L243" s="2">
        <v>78.735844792107301</v>
      </c>
      <c r="M243" s="2">
        <f t="shared" si="33"/>
        <v>34.480862457943161</v>
      </c>
      <c r="N243" s="2">
        <f t="shared" si="34"/>
        <v>-0.15806245794315998</v>
      </c>
      <c r="O243" s="2">
        <f t="shared" si="35"/>
        <v>0.6230909613154072</v>
      </c>
    </row>
    <row r="244" spans="1:15" x14ac:dyDescent="0.25">
      <c r="A244" s="47" t="s">
        <v>483</v>
      </c>
      <c r="B244" s="2">
        <v>1.7469999999999999E-2</v>
      </c>
      <c r="C244" s="2">
        <f>LOG('SNe Ia Data'!RedShift)</f>
        <v>-1.757707095017069</v>
      </c>
      <c r="D244">
        <v>0.19782</v>
      </c>
      <c r="E244">
        <v>34.313299999999998</v>
      </c>
      <c r="F244" s="2">
        <f t="shared" si="27"/>
        <v>72.888665682199829</v>
      </c>
      <c r="G244" s="1">
        <f t="shared" si="28"/>
        <v>2.3203235702566026E+24</v>
      </c>
      <c r="H244" s="2">
        <f t="shared" si="29"/>
        <v>75.196565749315994</v>
      </c>
      <c r="I244" s="2">
        <f t="shared" si="30"/>
        <v>34.380990033398433</v>
      </c>
      <c r="J244" s="2">
        <f t="shared" si="31"/>
        <v>-6.7690033398434934E-2</v>
      </c>
      <c r="K244" s="2">
        <f t="shared" si="32"/>
        <v>0.11708710326956805</v>
      </c>
      <c r="L244" s="2">
        <v>78.735844792107301</v>
      </c>
      <c r="M244" s="2">
        <f t="shared" si="33"/>
        <v>34.480862457943161</v>
      </c>
      <c r="N244" s="2">
        <f t="shared" si="34"/>
        <v>-0.16756245794316271</v>
      </c>
      <c r="O244" s="2">
        <f t="shared" si="35"/>
        <v>0.71748536941536911</v>
      </c>
    </row>
    <row r="245" spans="1:15" x14ac:dyDescent="0.25">
      <c r="A245" s="47" t="s">
        <v>484</v>
      </c>
      <c r="B245" s="2">
        <v>1.7520000000000001E-2</v>
      </c>
      <c r="C245" s="2">
        <f>LOG('SNe Ia Data'!RedShift)</f>
        <v>-1.756465898167938</v>
      </c>
      <c r="D245">
        <v>0.23141700000000001</v>
      </c>
      <c r="E245">
        <v>34.146500000000003</v>
      </c>
      <c r="F245" s="2">
        <f t="shared" si="27"/>
        <v>67.499413612195013</v>
      </c>
      <c r="G245" s="1">
        <f t="shared" si="28"/>
        <v>2.3270211292914159E+24</v>
      </c>
      <c r="H245" s="2">
        <f t="shared" si="29"/>
        <v>75.413618855519445</v>
      </c>
      <c r="I245" s="2">
        <f t="shared" si="30"/>
        <v>34.387248908375071</v>
      </c>
      <c r="J245" s="2">
        <f t="shared" si="31"/>
        <v>-0.24074890837506757</v>
      </c>
      <c r="K245" s="2">
        <f t="shared" si="32"/>
        <v>1.0822762661134018</v>
      </c>
      <c r="L245" s="2">
        <v>78.964127767610449</v>
      </c>
      <c r="M245" s="2">
        <f t="shared" si="33"/>
        <v>34.487149212735467</v>
      </c>
      <c r="N245" s="2">
        <f t="shared" si="34"/>
        <v>-0.34064921273546389</v>
      </c>
      <c r="O245" s="2">
        <f t="shared" si="35"/>
        <v>2.1668271104319401</v>
      </c>
    </row>
    <row r="246" spans="1:15" x14ac:dyDescent="0.25">
      <c r="A246" s="47" t="s">
        <v>485</v>
      </c>
      <c r="B246" s="2">
        <v>1.7760000000000001E-2</v>
      </c>
      <c r="C246" s="2">
        <f>LOG('SNe Ia Data'!RedShift)</f>
        <v>-1.7505570385574178</v>
      </c>
      <c r="D246">
        <v>0.32041199999999997</v>
      </c>
      <c r="E246">
        <v>34.222099999999998</v>
      </c>
      <c r="F246" s="2">
        <f t="shared" si="27"/>
        <v>69.890798129559514</v>
      </c>
      <c r="G246" s="1">
        <f t="shared" si="28"/>
        <v>2.3591738762651335E+24</v>
      </c>
      <c r="H246" s="2">
        <f t="shared" si="29"/>
        <v>76.455618420934755</v>
      </c>
      <c r="I246" s="2">
        <f t="shared" si="30"/>
        <v>34.417047027522074</v>
      </c>
      <c r="J246" s="2">
        <f t="shared" si="31"/>
        <v>-0.19494702752207616</v>
      </c>
      <c r="K246" s="2">
        <f t="shared" si="32"/>
        <v>0.37018233423410285</v>
      </c>
      <c r="L246" s="2">
        <v>80.060117863241601</v>
      </c>
      <c r="M246" s="2">
        <f t="shared" si="33"/>
        <v>34.517081125655181</v>
      </c>
      <c r="N246" s="2">
        <f t="shared" si="34"/>
        <v>-0.29498112565518397</v>
      </c>
      <c r="O246" s="2">
        <f t="shared" si="35"/>
        <v>0.84756089616525232</v>
      </c>
    </row>
    <row r="247" spans="1:15" x14ac:dyDescent="0.25">
      <c r="A247" s="47" t="s">
        <v>506</v>
      </c>
      <c r="B247" s="2">
        <v>1.7780000000000001E-2</v>
      </c>
      <c r="C247" s="2">
        <f>LOG('SNe Ia Data'!RedShift)</f>
        <v>-1.750068243365805</v>
      </c>
      <c r="D247">
        <v>0.210115</v>
      </c>
      <c r="E247">
        <v>34.336399999999998</v>
      </c>
      <c r="F247" s="2">
        <f t="shared" si="27"/>
        <v>73.668190079344228</v>
      </c>
      <c r="G247" s="1">
        <f t="shared" si="28"/>
        <v>2.3618536052828911E+24</v>
      </c>
      <c r="H247" s="2">
        <f t="shared" si="29"/>
        <v>76.542462523997443</v>
      </c>
      <c r="I247" s="2">
        <f t="shared" si="30"/>
        <v>34.419512151173535</v>
      </c>
      <c r="J247" s="2">
        <f t="shared" si="31"/>
        <v>-8.3112151173537541E-2</v>
      </c>
      <c r="K247" s="2">
        <f t="shared" si="32"/>
        <v>0.15646418103198004</v>
      </c>
      <c r="L247" s="2">
        <v>80.151467688575053</v>
      </c>
      <c r="M247" s="2">
        <f t="shared" si="33"/>
        <v>34.519557396595758</v>
      </c>
      <c r="N247" s="2">
        <f t="shared" si="34"/>
        <v>-0.18315739659576025</v>
      </c>
      <c r="O247" s="2">
        <f t="shared" si="35"/>
        <v>0.75986214369658089</v>
      </c>
    </row>
    <row r="248" spans="1:15" x14ac:dyDescent="0.25">
      <c r="A248" s="47" t="s">
        <v>506</v>
      </c>
      <c r="B248" s="2">
        <v>1.7780000000000001E-2</v>
      </c>
      <c r="C248" s="2">
        <f>LOG('SNe Ia Data'!RedShift)</f>
        <v>-1.750068243365805</v>
      </c>
      <c r="D248">
        <v>0.21342800000000001</v>
      </c>
      <c r="E248">
        <v>34.246400000000001</v>
      </c>
      <c r="F248" s="2">
        <f t="shared" si="27"/>
        <v>70.677308084758764</v>
      </c>
      <c r="G248" s="1">
        <f t="shared" si="28"/>
        <v>2.3618536052828911E+24</v>
      </c>
      <c r="H248" s="2">
        <f t="shared" si="29"/>
        <v>76.542462523997443</v>
      </c>
      <c r="I248" s="2">
        <f t="shared" si="30"/>
        <v>34.419512151173535</v>
      </c>
      <c r="J248" s="2">
        <f t="shared" si="31"/>
        <v>-0.17311215117353385</v>
      </c>
      <c r="K248" s="2">
        <f t="shared" si="32"/>
        <v>0.65788853333266906</v>
      </c>
      <c r="L248" s="2">
        <v>80.151467688575053</v>
      </c>
      <c r="M248" s="2">
        <f t="shared" si="33"/>
        <v>34.519557396595758</v>
      </c>
      <c r="N248" s="2">
        <f t="shared" si="34"/>
        <v>-0.27315739659575655</v>
      </c>
      <c r="O248" s="2">
        <f t="shared" si="35"/>
        <v>1.6380348615345166</v>
      </c>
    </row>
    <row r="249" spans="1:15" x14ac:dyDescent="0.25">
      <c r="A249" s="47" t="s">
        <v>486</v>
      </c>
      <c r="B249" s="2">
        <v>1.7840000000000002E-2</v>
      </c>
      <c r="C249" s="2">
        <f>LOG('SNe Ia Data'!RedShift)</f>
        <v>-1.7486051499598958</v>
      </c>
      <c r="D249">
        <v>0.24660199999999999</v>
      </c>
      <c r="E249">
        <v>34.293900000000001</v>
      </c>
      <c r="F249" s="2">
        <f t="shared" si="27"/>
        <v>72.24037637475719</v>
      </c>
      <c r="G249" s="1">
        <f t="shared" si="28"/>
        <v>2.3698931000750001E+24</v>
      </c>
      <c r="H249" s="2">
        <f t="shared" si="29"/>
        <v>76.803004806321994</v>
      </c>
      <c r="I249" s="2">
        <f t="shared" si="30"/>
        <v>34.426891057532359</v>
      </c>
      <c r="J249" s="2">
        <f t="shared" si="31"/>
        <v>-0.13299105753235807</v>
      </c>
      <c r="K249" s="2">
        <f t="shared" si="32"/>
        <v>0.29083836197346968</v>
      </c>
      <c r="L249" s="2">
        <v>80.425533147915729</v>
      </c>
      <c r="M249" s="2">
        <f t="shared" si="33"/>
        <v>34.526969742798876</v>
      </c>
      <c r="N249" s="2">
        <f t="shared" si="34"/>
        <v>-0.23306974279887527</v>
      </c>
      <c r="O249" s="2">
        <f t="shared" si="35"/>
        <v>0.89326147679224344</v>
      </c>
    </row>
    <row r="250" spans="1:15" x14ac:dyDescent="0.25">
      <c r="A250" s="47" t="s">
        <v>486</v>
      </c>
      <c r="B250" s="2">
        <v>1.7840000000000002E-2</v>
      </c>
      <c r="C250" s="2">
        <f>LOG('SNe Ia Data'!RedShift)</f>
        <v>-1.7486051499598958</v>
      </c>
      <c r="D250">
        <v>0.22287000000000001</v>
      </c>
      <c r="E250">
        <v>34.241799999999998</v>
      </c>
      <c r="F250" s="2">
        <f t="shared" si="27"/>
        <v>70.527745281258674</v>
      </c>
      <c r="G250" s="1">
        <f t="shared" si="28"/>
        <v>2.3698931000750001E+24</v>
      </c>
      <c r="H250" s="2">
        <f t="shared" si="29"/>
        <v>76.803004806321994</v>
      </c>
      <c r="I250" s="2">
        <f t="shared" si="30"/>
        <v>34.426891057532359</v>
      </c>
      <c r="J250" s="2">
        <f t="shared" si="31"/>
        <v>-0.18509105753236099</v>
      </c>
      <c r="K250" s="2">
        <f t="shared" si="32"/>
        <v>0.68971178611428907</v>
      </c>
      <c r="L250" s="2">
        <v>80.425533147915729</v>
      </c>
      <c r="M250" s="2">
        <f t="shared" si="33"/>
        <v>34.526969742798876</v>
      </c>
      <c r="N250" s="2">
        <f t="shared" si="34"/>
        <v>-0.28516974279887819</v>
      </c>
      <c r="O250" s="2">
        <f t="shared" si="35"/>
        <v>1.6372072596692324</v>
      </c>
    </row>
    <row r="251" spans="1:15" x14ac:dyDescent="0.25">
      <c r="A251" s="47" t="s">
        <v>488</v>
      </c>
      <c r="B251" s="2">
        <v>1.7899999999999999E-2</v>
      </c>
      <c r="C251" s="2">
        <f>LOG('SNe Ia Data'!RedShift)</f>
        <v>-1.7471469690201069</v>
      </c>
      <c r="D251">
        <v>0.31891199999999997</v>
      </c>
      <c r="E251">
        <v>34.297499999999999</v>
      </c>
      <c r="F251" s="2">
        <f t="shared" si="27"/>
        <v>72.360240228025134</v>
      </c>
      <c r="G251" s="1">
        <f t="shared" si="28"/>
        <v>2.3779330564433334E+24</v>
      </c>
      <c r="H251" s="2">
        <f t="shared" si="29"/>
        <v>77.063562047313241</v>
      </c>
      <c r="I251" s="2">
        <f t="shared" si="30"/>
        <v>34.434245395934838</v>
      </c>
      <c r="J251" s="2">
        <f t="shared" si="31"/>
        <v>-0.13674539593483814</v>
      </c>
      <c r="K251" s="2">
        <f t="shared" si="32"/>
        <v>0.18385849625091114</v>
      </c>
      <c r="L251" s="2">
        <v>80.699622581007461</v>
      </c>
      <c r="M251" s="2">
        <f t="shared" si="33"/>
        <v>34.534357518011277</v>
      </c>
      <c r="N251" s="2">
        <f t="shared" si="34"/>
        <v>-0.23685751801127708</v>
      </c>
      <c r="O251" s="2">
        <f t="shared" si="35"/>
        <v>0.55161062876673017</v>
      </c>
    </row>
    <row r="252" spans="1:15" x14ac:dyDescent="0.25">
      <c r="A252" s="47" t="s">
        <v>489</v>
      </c>
      <c r="B252" s="2">
        <v>1.8020000000000001E-2</v>
      </c>
      <c r="C252" s="2">
        <f>LOG('SNe Ia Data'!RedShift)</f>
        <v>-1.7442452133569557</v>
      </c>
      <c r="D252">
        <v>0.234211</v>
      </c>
      <c r="E252">
        <v>34.266100000000002</v>
      </c>
      <c r="F252" s="2">
        <f t="shared" si="27"/>
        <v>71.321423065258699</v>
      </c>
      <c r="G252" s="1">
        <f t="shared" si="28"/>
        <v>2.3940143537439919E+24</v>
      </c>
      <c r="H252" s="2">
        <f t="shared" si="29"/>
        <v>77.584721399958838</v>
      </c>
      <c r="I252" s="2">
        <f t="shared" si="30"/>
        <v>34.448881024783518</v>
      </c>
      <c r="J252" s="2">
        <f t="shared" si="31"/>
        <v>-0.18278102478351599</v>
      </c>
      <c r="K252" s="2">
        <f t="shared" si="32"/>
        <v>0.60904255554557785</v>
      </c>
      <c r="L252" s="2">
        <v>81.247873361967919</v>
      </c>
      <c r="M252" s="2">
        <f t="shared" si="33"/>
        <v>34.549060011377662</v>
      </c>
      <c r="N252" s="2">
        <f t="shared" si="34"/>
        <v>-0.28296001137766069</v>
      </c>
      <c r="O252" s="2">
        <f t="shared" si="35"/>
        <v>1.4596057036984353</v>
      </c>
    </row>
    <row r="253" spans="1:15" x14ac:dyDescent="0.25">
      <c r="A253" s="47" t="s">
        <v>490</v>
      </c>
      <c r="B253" s="2">
        <v>1.8079999999999999E-2</v>
      </c>
      <c r="C253" s="2">
        <f>LOG('SNe Ia Data'!RedShift)</f>
        <v>-1.7428015738606555</v>
      </c>
      <c r="D253">
        <v>0.20147000000000001</v>
      </c>
      <c r="E253">
        <v>34.607799999999997</v>
      </c>
      <c r="F253" s="2">
        <f t="shared" si="27"/>
        <v>83.475686623424608</v>
      </c>
      <c r="G253" s="1">
        <f t="shared" si="28"/>
        <v>2.4020556945939878E+24</v>
      </c>
      <c r="H253" s="2">
        <f t="shared" si="29"/>
        <v>77.845323508945086</v>
      </c>
      <c r="I253" s="2">
        <f t="shared" si="30"/>
        <v>34.456162639095965</v>
      </c>
      <c r="J253" s="2">
        <f t="shared" si="31"/>
        <v>0.1516373609040329</v>
      </c>
      <c r="K253" s="2">
        <f t="shared" si="32"/>
        <v>0.56648923562015052</v>
      </c>
      <c r="L253" s="2">
        <v>81.522034706598546</v>
      </c>
      <c r="M253" s="2">
        <f t="shared" si="33"/>
        <v>34.556375053398398</v>
      </c>
      <c r="N253" s="2">
        <f t="shared" si="34"/>
        <v>5.1424946601599686E-2</v>
      </c>
      <c r="O253" s="2">
        <f t="shared" si="35"/>
        <v>6.515187607884991E-2</v>
      </c>
    </row>
    <row r="254" spans="1:15" x14ac:dyDescent="0.25">
      <c r="A254" s="47" t="s">
        <v>491</v>
      </c>
      <c r="B254" s="2">
        <v>1.8259999999999998E-2</v>
      </c>
      <c r="C254" s="2">
        <f>LOG('SNe Ia Data'!RedShift)</f>
        <v>-1.7384992268017199</v>
      </c>
      <c r="D254">
        <v>0.21848000000000001</v>
      </c>
      <c r="E254">
        <v>34.979199999999999</v>
      </c>
      <c r="F254" s="2">
        <f t="shared" si="27"/>
        <v>99.046697614806746</v>
      </c>
      <c r="G254" s="1">
        <f t="shared" si="28"/>
        <v>2.4261824854487633E+24</v>
      </c>
      <c r="H254" s="2">
        <f t="shared" si="29"/>
        <v>78.627219550552113</v>
      </c>
      <c r="I254" s="2">
        <f t="shared" si="30"/>
        <v>34.47786459115067</v>
      </c>
      <c r="J254" s="2">
        <f t="shared" si="31"/>
        <v>0.5013354088493287</v>
      </c>
      <c r="K254" s="2">
        <f t="shared" si="32"/>
        <v>5.2654244378834436</v>
      </c>
      <c r="L254" s="2">
        <v>82.34466253766432</v>
      </c>
      <c r="M254" s="2">
        <f t="shared" si="33"/>
        <v>34.57817727037866</v>
      </c>
      <c r="N254" s="2">
        <f t="shared" si="34"/>
        <v>0.40102272962133867</v>
      </c>
      <c r="O254" s="2">
        <f t="shared" si="35"/>
        <v>3.3691054423885252</v>
      </c>
    </row>
    <row r="255" spans="1:15" x14ac:dyDescent="0.25">
      <c r="A255" s="47" t="s">
        <v>492</v>
      </c>
      <c r="B255" s="2">
        <v>1.8259999999999998E-2</v>
      </c>
      <c r="C255" s="2">
        <f>LOG('SNe Ia Data'!RedShift)</f>
        <v>-1.7384992268017199</v>
      </c>
      <c r="D255">
        <v>0.28056799999999998</v>
      </c>
      <c r="E255">
        <v>34.200499999999998</v>
      </c>
      <c r="F255" s="2">
        <f t="shared" si="27"/>
        <v>69.199028922848129</v>
      </c>
      <c r="G255" s="1">
        <f t="shared" si="28"/>
        <v>2.4261824854487633E+24</v>
      </c>
      <c r="H255" s="2">
        <f t="shared" si="29"/>
        <v>78.627219550552113</v>
      </c>
      <c r="I255" s="2">
        <f t="shared" si="30"/>
        <v>34.47786459115067</v>
      </c>
      <c r="J255" s="2">
        <f t="shared" si="31"/>
        <v>-0.27736459115067191</v>
      </c>
      <c r="K255" s="2">
        <f t="shared" si="32"/>
        <v>0.97729519222642747</v>
      </c>
      <c r="L255" s="2">
        <v>82.34466253766432</v>
      </c>
      <c r="M255" s="2">
        <f t="shared" si="33"/>
        <v>34.57817727037866</v>
      </c>
      <c r="N255" s="2">
        <f t="shared" si="34"/>
        <v>-0.37767727037866194</v>
      </c>
      <c r="O255" s="2">
        <f t="shared" si="35"/>
        <v>1.8120301709118805</v>
      </c>
    </row>
    <row r="256" spans="1:15" x14ac:dyDescent="0.25">
      <c r="A256" s="47" t="s">
        <v>493</v>
      </c>
      <c r="B256" s="2">
        <v>1.839E-2</v>
      </c>
      <c r="C256" s="2">
        <f>LOG('SNe Ia Data'!RedShift)</f>
        <v>-1.7354182707619226</v>
      </c>
      <c r="D256">
        <v>0.22690099999999999</v>
      </c>
      <c r="E256">
        <v>34.439300000000003</v>
      </c>
      <c r="F256" s="2">
        <f t="shared" si="27"/>
        <v>77.243154244722845</v>
      </c>
      <c r="G256" s="1">
        <f t="shared" si="28"/>
        <v>2.4436099719511019E+24</v>
      </c>
      <c r="H256" s="2">
        <f t="shared" si="29"/>
        <v>79.192005924063594</v>
      </c>
      <c r="I256" s="2">
        <f t="shared" si="30"/>
        <v>34.493406718661376</v>
      </c>
      <c r="J256" s="2">
        <f t="shared" si="31"/>
        <v>-5.4106718661373066E-2</v>
      </c>
      <c r="K256" s="2">
        <f t="shared" si="32"/>
        <v>5.6862974446164706E-2</v>
      </c>
      <c r="L256" s="2">
        <v>82.938916763374948</v>
      </c>
      <c r="M256" s="2">
        <f t="shared" si="33"/>
        <v>34.593791794471983</v>
      </c>
      <c r="N256" s="2">
        <f t="shared" si="34"/>
        <v>-0.15449179447197992</v>
      </c>
      <c r="O256" s="2">
        <f t="shared" si="35"/>
        <v>0.46359422308673487</v>
      </c>
    </row>
    <row r="257" spans="1:15" x14ac:dyDescent="0.25">
      <c r="A257" s="47" t="s">
        <v>494</v>
      </c>
      <c r="B257" s="2">
        <v>1.8550000000000001E-2</v>
      </c>
      <c r="C257" s="2">
        <f>LOG('SNe Ia Data'!RedShift)</f>
        <v>-1.7316560860489354</v>
      </c>
      <c r="D257">
        <v>0.25536199999999998</v>
      </c>
      <c r="E257">
        <v>34.491999999999997</v>
      </c>
      <c r="F257" s="2">
        <f t="shared" si="27"/>
        <v>79.140720539948447</v>
      </c>
      <c r="G257" s="1">
        <f t="shared" si="28"/>
        <v>2.4650621582349787E+24</v>
      </c>
      <c r="H257" s="2">
        <f t="shared" si="29"/>
        <v>79.887223934620508</v>
      </c>
      <c r="I257" s="2">
        <f t="shared" si="30"/>
        <v>34.512386648863291</v>
      </c>
      <c r="J257" s="2">
        <f t="shared" si="31"/>
        <v>-2.0386648863293999E-2</v>
      </c>
      <c r="K257" s="2">
        <f t="shared" si="32"/>
        <v>6.3735169237927594E-3</v>
      </c>
      <c r="L257" s="2">
        <v>83.67046097976403</v>
      </c>
      <c r="M257" s="2">
        <f t="shared" si="33"/>
        <v>34.612860808620226</v>
      </c>
      <c r="N257" s="2">
        <f t="shared" si="34"/>
        <v>-0.12086080862022897</v>
      </c>
      <c r="O257" s="2">
        <f t="shared" si="35"/>
        <v>0.22400537996962105</v>
      </c>
    </row>
    <row r="258" spans="1:15" x14ac:dyDescent="0.25">
      <c r="A258" s="47" t="s">
        <v>494</v>
      </c>
      <c r="B258" s="2">
        <v>1.8550000000000001E-2</v>
      </c>
      <c r="C258" s="2">
        <f>LOG('SNe Ia Data'!RedShift)</f>
        <v>-1.7316560860489354</v>
      </c>
      <c r="D258">
        <v>0.29624299999999998</v>
      </c>
      <c r="E258">
        <v>34.576000000000001</v>
      </c>
      <c r="F258" s="2">
        <f t="shared" si="27"/>
        <v>82.262139388311056</v>
      </c>
      <c r="G258" s="1">
        <f t="shared" si="28"/>
        <v>2.4650621582349787E+24</v>
      </c>
      <c r="H258" s="2">
        <f t="shared" si="29"/>
        <v>79.887223934620508</v>
      </c>
      <c r="I258" s="2">
        <f t="shared" si="30"/>
        <v>34.512386648863291</v>
      </c>
      <c r="J258" s="2">
        <f t="shared" si="31"/>
        <v>6.3613351136709184E-2</v>
      </c>
      <c r="K258" s="2">
        <f t="shared" si="32"/>
        <v>4.6110555605971618E-2</v>
      </c>
      <c r="L258" s="2">
        <v>83.67046097976403</v>
      </c>
      <c r="M258" s="2">
        <f t="shared" si="33"/>
        <v>34.612860808620226</v>
      </c>
      <c r="N258" s="2">
        <f t="shared" si="34"/>
        <v>-3.6860808620225782E-2</v>
      </c>
      <c r="O258" s="2">
        <f t="shared" si="35"/>
        <v>1.5482230257154216E-2</v>
      </c>
    </row>
    <row r="259" spans="1:15" x14ac:dyDescent="0.25">
      <c r="A259" s="47" t="s">
        <v>882</v>
      </c>
      <c r="B259" s="2">
        <v>1.865E-2</v>
      </c>
      <c r="C259" s="2">
        <f>LOG('SNe Ia Data'!RedShift)</f>
        <v>-1.7293211638552937</v>
      </c>
      <c r="D259">
        <v>0.238984</v>
      </c>
      <c r="E259">
        <v>34.617100000000001</v>
      </c>
      <c r="F259" s="2">
        <f t="shared" si="27"/>
        <v>83.833963652960719</v>
      </c>
      <c r="G259" s="1">
        <f t="shared" si="28"/>
        <v>2.4784714397567202E+24</v>
      </c>
      <c r="H259" s="2">
        <f t="shared" si="29"/>
        <v>80.321789153250435</v>
      </c>
      <c r="I259" s="2">
        <f t="shared" si="30"/>
        <v>34.524166868696568</v>
      </c>
      <c r="J259" s="2">
        <f t="shared" si="31"/>
        <v>9.2933131303432504E-2</v>
      </c>
      <c r="K259" s="2">
        <f t="shared" si="32"/>
        <v>0.15121799986716275</v>
      </c>
      <c r="L259" s="2">
        <v>84.127762619655826</v>
      </c>
      <c r="M259" s="2">
        <f t="shared" si="33"/>
        <v>34.624696694972783</v>
      </c>
      <c r="N259" s="2">
        <f t="shared" si="34"/>
        <v>-7.5966949727828137E-3</v>
      </c>
      <c r="O259" s="2">
        <f t="shared" si="35"/>
        <v>1.0104427814152867E-3</v>
      </c>
    </row>
    <row r="260" spans="1:15" x14ac:dyDescent="0.25">
      <c r="A260" s="47" t="s">
        <v>495</v>
      </c>
      <c r="B260" s="2">
        <v>1.865E-2</v>
      </c>
      <c r="C260" s="2">
        <f>LOG('SNe Ia Data'!RedShift)</f>
        <v>-1.7293211638552937</v>
      </c>
      <c r="D260">
        <v>0.23998900000000001</v>
      </c>
      <c r="E260">
        <v>34.571599999999997</v>
      </c>
      <c r="F260" s="2">
        <f t="shared" si="27"/>
        <v>82.095622443067811</v>
      </c>
      <c r="G260" s="1">
        <f t="shared" si="28"/>
        <v>2.4784714397567202E+24</v>
      </c>
      <c r="H260" s="2">
        <f t="shared" si="29"/>
        <v>80.321789153250435</v>
      </c>
      <c r="I260" s="2">
        <f t="shared" si="30"/>
        <v>34.524166868696568</v>
      </c>
      <c r="J260" s="2">
        <f t="shared" si="31"/>
        <v>4.7433131303428411E-2</v>
      </c>
      <c r="K260" s="2">
        <f t="shared" si="32"/>
        <v>3.9064378479858747E-2</v>
      </c>
      <c r="L260" s="2">
        <v>84.127762619655826</v>
      </c>
      <c r="M260" s="2">
        <f t="shared" si="33"/>
        <v>34.624696694972783</v>
      </c>
      <c r="N260" s="2">
        <f t="shared" si="34"/>
        <v>-5.3096694972786906E-2</v>
      </c>
      <c r="O260" s="2">
        <f t="shared" si="35"/>
        <v>4.8949956022187963E-2</v>
      </c>
    </row>
    <row r="261" spans="1:15" x14ac:dyDescent="0.25">
      <c r="A261" s="47" t="s">
        <v>496</v>
      </c>
      <c r="B261" s="2">
        <v>1.866E-2</v>
      </c>
      <c r="C261" s="2">
        <f>LOG('SNe Ia Data'!RedShift)</f>
        <v>-1.7290883605895189</v>
      </c>
      <c r="D261">
        <v>0.27747100000000002</v>
      </c>
      <c r="E261">
        <v>34.6066</v>
      </c>
      <c r="F261" s="2">
        <f t="shared" si="27"/>
        <v>83.42956899817392</v>
      </c>
      <c r="G261" s="1">
        <f t="shared" si="28"/>
        <v>2.4798124383457699E+24</v>
      </c>
      <c r="H261" s="2">
        <f t="shared" si="29"/>
        <v>80.365247957817104</v>
      </c>
      <c r="I261" s="2">
        <f t="shared" si="30"/>
        <v>34.525341445053996</v>
      </c>
      <c r="J261" s="2">
        <f t="shared" si="31"/>
        <v>8.1258554946003869E-2</v>
      </c>
      <c r="K261" s="2">
        <f t="shared" si="32"/>
        <v>8.5763597693569296E-2</v>
      </c>
      <c r="L261" s="2">
        <v>84.17349644308608</v>
      </c>
      <c r="M261" s="2">
        <f t="shared" si="33"/>
        <v>34.625876837519051</v>
      </c>
      <c r="N261" s="2">
        <f t="shared" si="34"/>
        <v>-1.9276837519051071E-2</v>
      </c>
      <c r="O261" s="2">
        <f t="shared" si="35"/>
        <v>4.8265451690124601E-3</v>
      </c>
    </row>
    <row r="262" spans="1:15" x14ac:dyDescent="0.25">
      <c r="A262" s="47" t="s">
        <v>525</v>
      </c>
      <c r="B262" s="2">
        <v>1.8749999999999999E-2</v>
      </c>
      <c r="C262" s="2">
        <f>LOG('SNe Ia Data'!RedShift)</f>
        <v>-1.7269987279362624</v>
      </c>
      <c r="D262">
        <v>0.21551400000000001</v>
      </c>
      <c r="E262">
        <v>34.546599999999998</v>
      </c>
      <c r="F262" s="2">
        <f t="shared" ref="F262:F325" si="36">10^((ObservedDistanceModuli-25)/5)</f>
        <v>81.155881623882394</v>
      </c>
      <c r="G262" s="1">
        <f t="shared" ref="G262:G325" si="37">-(RedShift*Age*(-2*InitialTangentVelocity+UniverseAcceleration*Age))/(2+RedShift)*(1+RedShift)</f>
        <v>2.4918820018918382E+24</v>
      </c>
      <c r="H262" s="2">
        <f t="shared" ref="H262:H325" si="38">G262/Mpc</f>
        <v>80.756395873733453</v>
      </c>
      <c r="I262" s="2">
        <f t="shared" ref="I262:I325" si="39">(LOG10(T2LuminousDistance)*5+25)</f>
        <v>34.535884641558766</v>
      </c>
      <c r="J262" s="2">
        <f t="shared" ref="J262:J325" si="40">ObservedDistanceModuli-T2DistanceModuli</f>
        <v>1.0715358441231615E-2</v>
      </c>
      <c r="K262" s="2">
        <f t="shared" ref="K262:K325" si="41">(ObservedDistanceModuli-T2DistanceModuli)^2/TotalError^2</f>
        <v>2.4720794894925505E-3</v>
      </c>
      <c r="L262" s="2">
        <v>84.585130792592111</v>
      </c>
      <c r="M262" s="2">
        <f t="shared" ref="M262:M325" si="42">(LOG10(ΛCDMLuminousDistance)*5+25)</f>
        <v>34.636470125934729</v>
      </c>
      <c r="N262" s="2">
        <f t="shared" ref="N262:N325" si="43">ObservedDistanceModuli-ΛCDMDistanceModuli</f>
        <v>-8.9870125934730538E-2</v>
      </c>
      <c r="O262" s="2">
        <f t="shared" ref="O262:O325" si="44">(ObservedDistanceModuli-ΛCDMDistanceModuli)^2/TotalError^2</f>
        <v>0.17389204917752912</v>
      </c>
    </row>
    <row r="263" spans="1:15" x14ac:dyDescent="0.25">
      <c r="A263" s="47" t="s">
        <v>525</v>
      </c>
      <c r="B263" s="2">
        <v>1.8749999999999999E-2</v>
      </c>
      <c r="C263" s="2">
        <f>LOG('SNe Ia Data'!RedShift)</f>
        <v>-1.7269987279362624</v>
      </c>
      <c r="D263">
        <v>0.321023</v>
      </c>
      <c r="E263">
        <v>34.486600000000003</v>
      </c>
      <c r="F263" s="2">
        <f t="shared" si="36"/>
        <v>78.944158542803734</v>
      </c>
      <c r="G263" s="1">
        <f t="shared" si="37"/>
        <v>2.4918820018918382E+24</v>
      </c>
      <c r="H263" s="2">
        <f t="shared" si="38"/>
        <v>80.756395873733453</v>
      </c>
      <c r="I263" s="2">
        <f t="shared" si="39"/>
        <v>34.535884641558766</v>
      </c>
      <c r="J263" s="2">
        <f t="shared" si="40"/>
        <v>-4.9284641558763553E-2</v>
      </c>
      <c r="K263" s="2">
        <f t="shared" si="41"/>
        <v>2.3569529152861982E-2</v>
      </c>
      <c r="L263" s="2">
        <v>84.585130792592111</v>
      </c>
      <c r="M263" s="2">
        <f t="shared" si="42"/>
        <v>34.636470125934729</v>
      </c>
      <c r="N263" s="2">
        <f t="shared" si="43"/>
        <v>-0.14987012593472571</v>
      </c>
      <c r="O263" s="2">
        <f t="shared" si="44"/>
        <v>0.2179504884025095</v>
      </c>
    </row>
    <row r="264" spans="1:15" x14ac:dyDescent="0.25">
      <c r="A264" s="47" t="s">
        <v>497</v>
      </c>
      <c r="B264" s="2">
        <v>1.9050000000000001E-2</v>
      </c>
      <c r="C264" s="2">
        <f>LOG('SNe Ia Data'!RedShift)</f>
        <v>-1.7201050199883618</v>
      </c>
      <c r="D264">
        <v>0.28140700000000002</v>
      </c>
      <c r="E264">
        <v>34.428600000000003</v>
      </c>
      <c r="F264" s="2">
        <f t="shared" si="36"/>
        <v>76.863472338384668</v>
      </c>
      <c r="G264" s="1">
        <f t="shared" si="37"/>
        <v>2.5321213700746415E+24</v>
      </c>
      <c r="H264" s="2">
        <f t="shared" si="38"/>
        <v>82.060464984635288</v>
      </c>
      <c r="I264" s="2">
        <f t="shared" si="39"/>
        <v>34.570669867546933</v>
      </c>
      <c r="J264" s="2">
        <f t="shared" si="40"/>
        <v>-0.14206986754692963</v>
      </c>
      <c r="K264" s="2">
        <f t="shared" si="41"/>
        <v>0.25487906101996183</v>
      </c>
      <c r="L264" s="2">
        <v>85.957634434730664</v>
      </c>
      <c r="M264" s="2">
        <f t="shared" si="42"/>
        <v>34.671422275716424</v>
      </c>
      <c r="N264" s="2">
        <f t="shared" si="43"/>
        <v>-0.24282227571642068</v>
      </c>
      <c r="O264" s="2">
        <f t="shared" si="44"/>
        <v>0.7445729549531761</v>
      </c>
    </row>
    <row r="265" spans="1:15" x14ac:dyDescent="0.25">
      <c r="A265" s="47" t="s">
        <v>498</v>
      </c>
      <c r="B265" s="2">
        <v>1.9470000000000001E-2</v>
      </c>
      <c r="C265" s="2">
        <f>LOG('SNe Ia Data'!RedShift)</f>
        <v>-1.7106340484799682</v>
      </c>
      <c r="D265">
        <v>0.19540299999999999</v>
      </c>
      <c r="E265">
        <v>34.774700000000003</v>
      </c>
      <c r="F265" s="2">
        <f t="shared" si="36"/>
        <v>90.144658955392771</v>
      </c>
      <c r="G265" s="1">
        <f t="shared" si="37"/>
        <v>2.588475835749454E+24</v>
      </c>
      <c r="H265" s="2">
        <f t="shared" si="38"/>
        <v>83.886788837784351</v>
      </c>
      <c r="I265" s="2">
        <f t="shared" si="39"/>
        <v>34.618467850232747</v>
      </c>
      <c r="J265" s="2">
        <f t="shared" si="40"/>
        <v>0.15623214976725563</v>
      </c>
      <c r="K265" s="2">
        <f t="shared" si="41"/>
        <v>0.63926122583189404</v>
      </c>
      <c r="L265" s="2">
        <v>87.880145014837169</v>
      </c>
      <c r="M265" s="2">
        <f t="shared" si="42"/>
        <v>34.719453824486081</v>
      </c>
      <c r="N265" s="2">
        <f t="shared" si="43"/>
        <v>5.5246175513921969E-2</v>
      </c>
      <c r="O265" s="2">
        <f t="shared" si="44"/>
        <v>7.9935921049067396E-2</v>
      </c>
    </row>
    <row r="266" spans="1:15" x14ac:dyDescent="0.25">
      <c r="A266" s="47" t="s">
        <v>498</v>
      </c>
      <c r="B266" s="2">
        <v>1.9470000000000001E-2</v>
      </c>
      <c r="C266" s="2">
        <f>LOG('SNe Ia Data'!RedShift)</f>
        <v>-1.7106340484799682</v>
      </c>
      <c r="D266">
        <v>0.19553100000000001</v>
      </c>
      <c r="E266">
        <v>34.808500000000002</v>
      </c>
      <c r="F266" s="2">
        <f t="shared" si="36"/>
        <v>91.558780597578632</v>
      </c>
      <c r="G266" s="1">
        <f t="shared" si="37"/>
        <v>2.588475835749454E+24</v>
      </c>
      <c r="H266" s="2">
        <f t="shared" si="38"/>
        <v>83.886788837784351</v>
      </c>
      <c r="I266" s="2">
        <f t="shared" si="39"/>
        <v>34.618467850232747</v>
      </c>
      <c r="J266" s="2">
        <f t="shared" si="40"/>
        <v>0.19003214976725502</v>
      </c>
      <c r="K266" s="2">
        <f t="shared" si="41"/>
        <v>0.94454557990808719</v>
      </c>
      <c r="L266" s="2">
        <v>87.880145014837169</v>
      </c>
      <c r="M266" s="2">
        <f t="shared" si="42"/>
        <v>34.719453824486081</v>
      </c>
      <c r="N266" s="2">
        <f t="shared" si="43"/>
        <v>8.9046175513921355E-2</v>
      </c>
      <c r="O266" s="2">
        <f t="shared" si="44"/>
        <v>0.20739548625820314</v>
      </c>
    </row>
    <row r="267" spans="1:15" x14ac:dyDescent="0.25">
      <c r="A267" s="47" t="s">
        <v>466</v>
      </c>
      <c r="B267" s="2">
        <v>1.975E-2</v>
      </c>
      <c r="C267" s="2">
        <f>LOG('SNe Ia Data'!RedShift)</f>
        <v>-1.7044329000375209</v>
      </c>
      <c r="D267">
        <v>0.466611</v>
      </c>
      <c r="E267">
        <v>34.756999999999998</v>
      </c>
      <c r="F267" s="2">
        <f t="shared" si="36"/>
        <v>89.412862750295318</v>
      </c>
      <c r="G267" s="1">
        <f t="shared" si="37"/>
        <v>2.6260580151316151E+24</v>
      </c>
      <c r="H267" s="2">
        <f t="shared" si="38"/>
        <v>85.104744324311909</v>
      </c>
      <c r="I267" s="2">
        <f t="shared" si="39"/>
        <v>34.649768856617804</v>
      </c>
      <c r="J267" s="2">
        <f t="shared" si="40"/>
        <v>0.10723114338219375</v>
      </c>
      <c r="K267" s="2">
        <f t="shared" si="41"/>
        <v>5.2811916519778811E-2</v>
      </c>
      <c r="L267" s="2">
        <v>89.162470190872753</v>
      </c>
      <c r="M267" s="2">
        <f t="shared" si="42"/>
        <v>34.75091045916912</v>
      </c>
      <c r="N267" s="2">
        <f t="shared" si="43"/>
        <v>6.0895408308780929E-3</v>
      </c>
      <c r="O267" s="2">
        <f t="shared" si="44"/>
        <v>1.7031745074916839E-4</v>
      </c>
    </row>
    <row r="268" spans="1:15" x14ac:dyDescent="0.25">
      <c r="A268" s="47" t="s">
        <v>466</v>
      </c>
      <c r="B268" s="2">
        <v>1.975E-2</v>
      </c>
      <c r="C268" s="2">
        <f>LOG('SNe Ia Data'!RedShift)</f>
        <v>-1.7044329000375209</v>
      </c>
      <c r="D268">
        <v>0.43351600000000001</v>
      </c>
      <c r="E268">
        <v>34.739400000000003</v>
      </c>
      <c r="F268" s="2">
        <f t="shared" si="36"/>
        <v>88.691091563582404</v>
      </c>
      <c r="G268" s="1">
        <f t="shared" si="37"/>
        <v>2.6260580151316151E+24</v>
      </c>
      <c r="H268" s="2">
        <f t="shared" si="38"/>
        <v>85.104744324311909</v>
      </c>
      <c r="I268" s="2">
        <f t="shared" si="39"/>
        <v>34.649768856617804</v>
      </c>
      <c r="J268" s="2">
        <f t="shared" si="40"/>
        <v>8.9631143382199241E-2</v>
      </c>
      <c r="K268" s="2">
        <f t="shared" si="41"/>
        <v>4.2747193927184887E-2</v>
      </c>
      <c r="L268" s="2">
        <v>89.162470190872753</v>
      </c>
      <c r="M268" s="2">
        <f t="shared" si="42"/>
        <v>34.75091045916912</v>
      </c>
      <c r="N268" s="2">
        <f t="shared" si="43"/>
        <v>-1.1510459169116416E-2</v>
      </c>
      <c r="O268" s="2">
        <f t="shared" si="44"/>
        <v>7.0497714166636903E-4</v>
      </c>
    </row>
    <row r="269" spans="1:15" x14ac:dyDescent="0.25">
      <c r="A269" s="47" t="s">
        <v>527</v>
      </c>
      <c r="B269" s="2">
        <v>1.976E-2</v>
      </c>
      <c r="C269" s="2">
        <f>LOG('SNe Ia Data'!RedShift)</f>
        <v>-1.7042130597483907</v>
      </c>
      <c r="D269">
        <v>0.40624100000000002</v>
      </c>
      <c r="E269">
        <v>34.686500000000002</v>
      </c>
      <c r="F269" s="2">
        <f t="shared" si="36"/>
        <v>86.556562386265838</v>
      </c>
      <c r="G269" s="1">
        <f t="shared" si="37"/>
        <v>2.6274004212343348E+24</v>
      </c>
      <c r="H269" s="2">
        <f t="shared" si="38"/>
        <v>85.148248743290125</v>
      </c>
      <c r="I269" s="2">
        <f t="shared" si="39"/>
        <v>34.650878600956005</v>
      </c>
      <c r="J269" s="2">
        <f t="shared" si="40"/>
        <v>3.562139904399686E-2</v>
      </c>
      <c r="K269" s="2">
        <f t="shared" si="41"/>
        <v>7.6887269827101354E-3</v>
      </c>
      <c r="L269" s="2">
        <v>89.208277154906582</v>
      </c>
      <c r="M269" s="2">
        <f t="shared" si="42"/>
        <v>34.752025760441668</v>
      </c>
      <c r="N269" s="2">
        <f t="shared" si="43"/>
        <v>-6.5525760441666137E-2</v>
      </c>
      <c r="O269" s="2">
        <f t="shared" si="44"/>
        <v>2.601696509520892E-2</v>
      </c>
    </row>
    <row r="270" spans="1:15" x14ac:dyDescent="0.25">
      <c r="A270" s="47" t="s">
        <v>499</v>
      </c>
      <c r="B270" s="2">
        <v>1.9949999999999999E-2</v>
      </c>
      <c r="C270" s="2">
        <f>LOG('SNe Ia Data'!RedShift)</f>
        <v>-1.7000570999772331</v>
      </c>
      <c r="D270">
        <v>0.29572500000000002</v>
      </c>
      <c r="E270">
        <v>34.364800000000002</v>
      </c>
      <c r="F270" s="2">
        <f t="shared" si="36"/>
        <v>74.638001110469432</v>
      </c>
      <c r="G270" s="1">
        <f t="shared" si="37"/>
        <v>2.6529085661255579E+24</v>
      </c>
      <c r="H270" s="2">
        <f t="shared" si="38"/>
        <v>85.974911420445878</v>
      </c>
      <c r="I270" s="2">
        <f t="shared" si="39"/>
        <v>34.671858685213415</v>
      </c>
      <c r="J270" s="2">
        <f t="shared" si="40"/>
        <v>-0.30705868521341273</v>
      </c>
      <c r="K270" s="2">
        <f t="shared" si="41"/>
        <v>1.0781189782905822</v>
      </c>
      <c r="L270" s="2">
        <v>90.078735717773782</v>
      </c>
      <c r="M270" s="2">
        <f t="shared" si="42"/>
        <v>34.773111410479984</v>
      </c>
      <c r="N270" s="2">
        <f t="shared" si="43"/>
        <v>-0.40831141047998187</v>
      </c>
      <c r="O270" s="2">
        <f t="shared" si="44"/>
        <v>1.9063689351447577</v>
      </c>
    </row>
    <row r="271" spans="1:15" x14ac:dyDescent="0.25">
      <c r="A271" s="47" t="s">
        <v>501</v>
      </c>
      <c r="B271" s="2">
        <v>2.001E-2</v>
      </c>
      <c r="C271" s="2">
        <f>LOG('SNe Ia Data'!RedShift)</f>
        <v>-1.6987529113637887</v>
      </c>
      <c r="D271">
        <v>0.20427500000000001</v>
      </c>
      <c r="E271">
        <v>34.685400000000001</v>
      </c>
      <c r="F271" s="2">
        <f t="shared" si="36"/>
        <v>86.512726643056084</v>
      </c>
      <c r="G271" s="1">
        <f t="shared" si="37"/>
        <v>2.6609647284439412E+24</v>
      </c>
      <c r="H271" s="2">
        <f t="shared" si="38"/>
        <v>86.235993860510249</v>
      </c>
      <c r="I271" s="2">
        <f t="shared" si="39"/>
        <v>34.678442864637354</v>
      </c>
      <c r="J271" s="2">
        <f t="shared" si="40"/>
        <v>6.9571353626471932E-3</v>
      </c>
      <c r="K271" s="2">
        <f t="shared" si="41"/>
        <v>1.1599264941875029E-3</v>
      </c>
      <c r="L271" s="2">
        <v>90.353667198372236</v>
      </c>
      <c r="M271" s="2">
        <f t="shared" si="42"/>
        <v>34.779728920162462</v>
      </c>
      <c r="N271" s="2">
        <f t="shared" si="43"/>
        <v>-9.4328920162460861E-2</v>
      </c>
      <c r="O271" s="2">
        <f t="shared" si="44"/>
        <v>0.21323539124835128</v>
      </c>
    </row>
    <row r="272" spans="1:15" x14ac:dyDescent="0.25">
      <c r="A272" s="47" t="s">
        <v>502</v>
      </c>
      <c r="B272" s="2">
        <v>2.0060000000000001E-2</v>
      </c>
      <c r="C272" s="2">
        <f>LOG('SNe Ia Data'!RedShift)</f>
        <v>-1.6976690713156006</v>
      </c>
      <c r="D272">
        <v>0.199486</v>
      </c>
      <c r="E272">
        <v>34.512099999999997</v>
      </c>
      <c r="F272" s="2">
        <f t="shared" si="36"/>
        <v>79.876678983439049</v>
      </c>
      <c r="G272" s="1">
        <f t="shared" si="37"/>
        <v>2.6676785485021827E+24</v>
      </c>
      <c r="H272" s="2">
        <f t="shared" si="38"/>
        <v>86.453573950593466</v>
      </c>
      <c r="I272" s="2">
        <f t="shared" si="39"/>
        <v>34.6839147575661</v>
      </c>
      <c r="J272" s="2">
        <f t="shared" si="40"/>
        <v>-0.17181475756610354</v>
      </c>
      <c r="K272" s="2">
        <f t="shared" si="41"/>
        <v>0.74181580656399138</v>
      </c>
      <c r="L272" s="2">
        <v>90.582795034172008</v>
      </c>
      <c r="M272" s="2">
        <f t="shared" si="42"/>
        <v>34.785228585995554</v>
      </c>
      <c r="N272" s="2">
        <f t="shared" si="43"/>
        <v>-0.27312858599555767</v>
      </c>
      <c r="O272" s="2">
        <f t="shared" si="44"/>
        <v>1.8746036936135562</v>
      </c>
    </row>
    <row r="273" spans="1:15" x14ac:dyDescent="0.25">
      <c r="A273" s="47" t="s">
        <v>504</v>
      </c>
      <c r="B273" s="2">
        <v>2.019E-2</v>
      </c>
      <c r="C273" s="2">
        <f>LOG('SNe Ia Data'!RedShift)</f>
        <v>-1.6948636810563606</v>
      </c>
      <c r="D273">
        <v>0.23389299999999999</v>
      </c>
      <c r="E273">
        <v>34.507199999999997</v>
      </c>
      <c r="F273" s="2">
        <f t="shared" si="36"/>
        <v>79.696637801006688</v>
      </c>
      <c r="G273" s="1">
        <f t="shared" si="37"/>
        <v>2.6851359757767624E+24</v>
      </c>
      <c r="H273" s="2">
        <f t="shared" si="38"/>
        <v>87.019330638451294</v>
      </c>
      <c r="I273" s="2">
        <f t="shared" si="39"/>
        <v>34.698078691660932</v>
      </c>
      <c r="J273" s="2">
        <f t="shared" si="40"/>
        <v>-0.19087869166093441</v>
      </c>
      <c r="K273" s="2">
        <f t="shared" si="41"/>
        <v>0.66600954048499106</v>
      </c>
      <c r="L273" s="2">
        <v>91.178605124975789</v>
      </c>
      <c r="M273" s="2">
        <f t="shared" si="42"/>
        <v>34.799464719810103</v>
      </c>
      <c r="N273" s="2">
        <f t="shared" si="43"/>
        <v>-0.29226471981010604</v>
      </c>
      <c r="O273" s="2">
        <f t="shared" si="44"/>
        <v>1.5614149679482578</v>
      </c>
    </row>
    <row r="274" spans="1:15" x14ac:dyDescent="0.25">
      <c r="A274" s="47" t="s">
        <v>504</v>
      </c>
      <c r="B274" s="2">
        <v>2.019E-2</v>
      </c>
      <c r="C274" s="2">
        <f>LOG('SNe Ia Data'!RedShift)</f>
        <v>-1.6948636810563606</v>
      </c>
      <c r="D274">
        <v>0.19245999999999999</v>
      </c>
      <c r="E274">
        <v>34.701999999999998</v>
      </c>
      <c r="F274" s="2">
        <f t="shared" si="36"/>
        <v>87.17661466018491</v>
      </c>
      <c r="G274" s="1">
        <f t="shared" si="37"/>
        <v>2.6851359757767624E+24</v>
      </c>
      <c r="H274" s="2">
        <f t="shared" si="38"/>
        <v>87.019330638451294</v>
      </c>
      <c r="I274" s="2">
        <f t="shared" si="39"/>
        <v>34.698078691660932</v>
      </c>
      <c r="J274" s="2">
        <f t="shared" si="40"/>
        <v>3.9213083390663428E-3</v>
      </c>
      <c r="K274" s="2">
        <f t="shared" si="41"/>
        <v>4.1512704016857007E-4</v>
      </c>
      <c r="L274" s="2">
        <v>91.178605124975789</v>
      </c>
      <c r="M274" s="2">
        <f t="shared" si="42"/>
        <v>34.799464719810103</v>
      </c>
      <c r="N274" s="2">
        <f t="shared" si="43"/>
        <v>-9.7464719810105294E-2</v>
      </c>
      <c r="O274" s="2">
        <f t="shared" si="44"/>
        <v>0.25645662011891573</v>
      </c>
    </row>
    <row r="275" spans="1:15" x14ac:dyDescent="0.25">
      <c r="A275" s="47" t="s">
        <v>505</v>
      </c>
      <c r="B275" s="2">
        <v>2.0230000000000001E-2</v>
      </c>
      <c r="C275" s="2">
        <f>LOG('SNe Ia Data'!RedShift)</f>
        <v>-1.6940041172291953</v>
      </c>
      <c r="D275">
        <v>0.188309</v>
      </c>
      <c r="E275">
        <v>34.599499999999999</v>
      </c>
      <c r="F275" s="2">
        <f t="shared" si="36"/>
        <v>83.157227246458874</v>
      </c>
      <c r="G275" s="1">
        <f t="shared" si="37"/>
        <v>2.6905079262941673E+24</v>
      </c>
      <c r="H275" s="2">
        <f t="shared" si="38"/>
        <v>87.193423698342698</v>
      </c>
      <c r="I275" s="2">
        <f t="shared" si="39"/>
        <v>34.702418654065191</v>
      </c>
      <c r="J275" s="2">
        <f t="shared" si="40"/>
        <v>-0.10291865406519207</v>
      </c>
      <c r="K275" s="2">
        <f t="shared" si="41"/>
        <v>0.29870744138568106</v>
      </c>
      <c r="L275" s="2">
        <v>91.361953889531762</v>
      </c>
      <c r="M275" s="2">
        <f t="shared" si="42"/>
        <v>34.803826894655977</v>
      </c>
      <c r="N275" s="2">
        <f t="shared" si="43"/>
        <v>-0.20432689465597775</v>
      </c>
      <c r="O275" s="2">
        <f t="shared" si="44"/>
        <v>1.1773590194664103</v>
      </c>
    </row>
    <row r="276" spans="1:15" x14ac:dyDescent="0.25">
      <c r="A276" s="47" t="s">
        <v>505</v>
      </c>
      <c r="B276" s="2">
        <v>2.0230000000000001E-2</v>
      </c>
      <c r="C276" s="2">
        <f>LOG('SNe Ia Data'!RedShift)</f>
        <v>-1.6940041172291953</v>
      </c>
      <c r="D276">
        <v>0.295566</v>
      </c>
      <c r="E276">
        <v>34.501199999999997</v>
      </c>
      <c r="F276" s="2">
        <f t="shared" si="36"/>
        <v>79.476731804084309</v>
      </c>
      <c r="G276" s="1">
        <f t="shared" si="37"/>
        <v>2.6905079262941673E+24</v>
      </c>
      <c r="H276" s="2">
        <f t="shared" si="38"/>
        <v>87.193423698342698</v>
      </c>
      <c r="I276" s="2">
        <f t="shared" si="39"/>
        <v>34.702418654065191</v>
      </c>
      <c r="J276" s="2">
        <f t="shared" si="40"/>
        <v>-0.2012186540651939</v>
      </c>
      <c r="K276" s="2">
        <f t="shared" si="41"/>
        <v>0.46347629980852184</v>
      </c>
      <c r="L276" s="2">
        <v>91.361953889531762</v>
      </c>
      <c r="M276" s="2">
        <f t="shared" si="42"/>
        <v>34.803826894655977</v>
      </c>
      <c r="N276" s="2">
        <f t="shared" si="43"/>
        <v>-0.30262689465597958</v>
      </c>
      <c r="O276" s="2">
        <f t="shared" si="44"/>
        <v>1.0483495052030998</v>
      </c>
    </row>
    <row r="277" spans="1:15" x14ac:dyDescent="0.25">
      <c r="A277" s="47" t="s">
        <v>505</v>
      </c>
      <c r="B277" s="2">
        <v>2.0230000000000001E-2</v>
      </c>
      <c r="C277" s="2">
        <f>LOG('SNe Ia Data'!RedShift)</f>
        <v>-1.6940041172291953</v>
      </c>
      <c r="D277">
        <v>0.18990299999999999</v>
      </c>
      <c r="E277">
        <v>34.576000000000001</v>
      </c>
      <c r="F277" s="2">
        <f t="shared" si="36"/>
        <v>82.262139388311056</v>
      </c>
      <c r="G277" s="1">
        <f t="shared" si="37"/>
        <v>2.6905079262941673E+24</v>
      </c>
      <c r="H277" s="2">
        <f t="shared" si="38"/>
        <v>87.193423698342698</v>
      </c>
      <c r="I277" s="2">
        <f t="shared" si="39"/>
        <v>34.702418654065191</v>
      </c>
      <c r="J277" s="2">
        <f t="shared" si="40"/>
        <v>-0.12641865406519059</v>
      </c>
      <c r="K277" s="2">
        <f t="shared" si="41"/>
        <v>0.44315808124250822</v>
      </c>
      <c r="L277" s="2">
        <v>91.361953889531762</v>
      </c>
      <c r="M277" s="2">
        <f t="shared" si="42"/>
        <v>34.803826894655977</v>
      </c>
      <c r="N277" s="2">
        <f t="shared" si="43"/>
        <v>-0.22782689465597628</v>
      </c>
      <c r="O277" s="2">
        <f t="shared" si="44"/>
        <v>1.4392834452675884</v>
      </c>
    </row>
    <row r="278" spans="1:15" x14ac:dyDescent="0.25">
      <c r="A278" s="47" t="s">
        <v>505</v>
      </c>
      <c r="B278" s="2">
        <v>2.0230000000000001E-2</v>
      </c>
      <c r="C278" s="2">
        <f>LOG('SNe Ia Data'!RedShift)</f>
        <v>-1.6940041172291953</v>
      </c>
      <c r="D278">
        <v>0.187832</v>
      </c>
      <c r="E278">
        <v>34.648200000000003</v>
      </c>
      <c r="F278" s="2">
        <f t="shared" si="36"/>
        <v>85.04327961479477</v>
      </c>
      <c r="G278" s="1">
        <f t="shared" si="37"/>
        <v>2.6905079262941673E+24</v>
      </c>
      <c r="H278" s="2">
        <f t="shared" si="38"/>
        <v>87.193423698342698</v>
      </c>
      <c r="I278" s="2">
        <f t="shared" si="39"/>
        <v>34.702418654065191</v>
      </c>
      <c r="J278" s="2">
        <f t="shared" si="40"/>
        <v>-5.4218654065188332E-2</v>
      </c>
      <c r="K278" s="2">
        <f t="shared" si="41"/>
        <v>8.3321733936658426E-2</v>
      </c>
      <c r="L278" s="2">
        <v>91.361953889531762</v>
      </c>
      <c r="M278" s="2">
        <f t="shared" si="42"/>
        <v>34.803826894655977</v>
      </c>
      <c r="N278" s="2">
        <f t="shared" si="43"/>
        <v>-0.15562689465597401</v>
      </c>
      <c r="O278" s="2">
        <f t="shared" si="44"/>
        <v>0.6864835547231366</v>
      </c>
    </row>
    <row r="279" spans="1:15" x14ac:dyDescent="0.25">
      <c r="A279" s="47" t="s">
        <v>503</v>
      </c>
      <c r="B279" s="2">
        <v>2.0240000000000001E-2</v>
      </c>
      <c r="C279" s="2">
        <f>LOG('SNe Ia Data'!RedShift)</f>
        <v>-1.6937894918322385</v>
      </c>
      <c r="D279">
        <v>0.18771499999999999</v>
      </c>
      <c r="E279">
        <v>34.998800000000003</v>
      </c>
      <c r="F279" s="2">
        <f t="shared" si="36"/>
        <v>99.944753224422556</v>
      </c>
      <c r="G279" s="1">
        <f t="shared" si="37"/>
        <v>2.6918509458642689E+24</v>
      </c>
      <c r="H279" s="2">
        <f t="shared" si="38"/>
        <v>87.236947998444776</v>
      </c>
      <c r="I279" s="2">
        <f t="shared" si="39"/>
        <v>34.703502316478534</v>
      </c>
      <c r="J279" s="2">
        <f t="shared" si="40"/>
        <v>0.29529768352146846</v>
      </c>
      <c r="K279" s="2">
        <f t="shared" si="41"/>
        <v>2.4746975292290267</v>
      </c>
      <c r="L279" s="2">
        <v>91.407792741056255</v>
      </c>
      <c r="M279" s="2">
        <f t="shared" si="42"/>
        <v>34.804916109969682</v>
      </c>
      <c r="N279" s="2">
        <f t="shared" si="43"/>
        <v>0.19388389003032103</v>
      </c>
      <c r="O279" s="2">
        <f t="shared" si="44"/>
        <v>1.0668061086625089</v>
      </c>
    </row>
    <row r="280" spans="1:15" x14ac:dyDescent="0.25">
      <c r="A280" s="47" t="s">
        <v>883</v>
      </c>
      <c r="B280" s="2">
        <v>2.034E-2</v>
      </c>
      <c r="C280" s="2">
        <f>LOG('SNe Ia Data'!RedShift)</f>
        <v>-1.6916490514132743</v>
      </c>
      <c r="D280">
        <v>0.24182500000000001</v>
      </c>
      <c r="E280">
        <v>34.816499999999998</v>
      </c>
      <c r="F280" s="2">
        <f t="shared" si="36"/>
        <v>91.896717731892466</v>
      </c>
      <c r="G280" s="1">
        <f t="shared" si="37"/>
        <v>2.7052818442096333E+24</v>
      </c>
      <c r="H280" s="2">
        <f t="shared" si="38"/>
        <v>87.672213770618043</v>
      </c>
      <c r="I280" s="2">
        <f t="shared" si="39"/>
        <v>34.714309864311851</v>
      </c>
      <c r="J280" s="2">
        <f t="shared" si="40"/>
        <v>0.10219013568814717</v>
      </c>
      <c r="K280" s="2">
        <f t="shared" si="41"/>
        <v>0.17857290294457653</v>
      </c>
      <c r="L280" s="2">
        <v>91.866217782720909</v>
      </c>
      <c r="M280" s="2">
        <f t="shared" si="42"/>
        <v>34.815779182186105</v>
      </c>
      <c r="N280" s="2">
        <f t="shared" si="43"/>
        <v>7.2081781389243815E-4</v>
      </c>
      <c r="O280" s="2">
        <f t="shared" si="44"/>
        <v>8.8848199059678196E-6</v>
      </c>
    </row>
    <row r="281" spans="1:15" x14ac:dyDescent="0.25">
      <c r="A281" s="47" t="s">
        <v>507</v>
      </c>
      <c r="B281" s="2">
        <v>2.034E-2</v>
      </c>
      <c r="C281" s="2">
        <f>LOG('SNe Ia Data'!RedShift)</f>
        <v>-1.6916490514132743</v>
      </c>
      <c r="D281">
        <v>0.37582199999999999</v>
      </c>
      <c r="E281">
        <v>34.5749</v>
      </c>
      <c r="F281" s="2">
        <f t="shared" si="36"/>
        <v>82.220478514557556</v>
      </c>
      <c r="G281" s="1">
        <f t="shared" si="37"/>
        <v>2.7052818442096333E+24</v>
      </c>
      <c r="H281" s="2">
        <f t="shared" si="38"/>
        <v>87.672213770618043</v>
      </c>
      <c r="I281" s="2">
        <f t="shared" si="39"/>
        <v>34.714309864311851</v>
      </c>
      <c r="J281" s="2">
        <f t="shared" si="40"/>
        <v>-0.13940986431185109</v>
      </c>
      <c r="K281" s="2">
        <f t="shared" si="41"/>
        <v>0.13760132321191904</v>
      </c>
      <c r="L281" s="2">
        <v>91.866217782720909</v>
      </c>
      <c r="M281" s="2">
        <f t="shared" si="42"/>
        <v>34.815779182186105</v>
      </c>
      <c r="N281" s="2">
        <f t="shared" si="43"/>
        <v>-0.24087918218610582</v>
      </c>
      <c r="O281" s="2">
        <f t="shared" si="44"/>
        <v>0.41080350206769023</v>
      </c>
    </row>
    <row r="282" spans="1:15" x14ac:dyDescent="0.25">
      <c r="A282" s="47" t="s">
        <v>508</v>
      </c>
      <c r="B282" s="2">
        <v>2.035E-2</v>
      </c>
      <c r="C282" s="2">
        <f>LOG('SNe Ia Data'!RedShift)</f>
        <v>-1.6914355864387611</v>
      </c>
      <c r="D282">
        <v>0.18770800000000001</v>
      </c>
      <c r="E282">
        <v>34.570900000000002</v>
      </c>
      <c r="F282" s="2">
        <f t="shared" si="36"/>
        <v>82.069162206282186</v>
      </c>
      <c r="G282" s="1">
        <f t="shared" si="37"/>
        <v>2.7066250043044307E+24</v>
      </c>
      <c r="H282" s="2">
        <f t="shared" si="38"/>
        <v>87.715742624815348</v>
      </c>
      <c r="I282" s="2">
        <f t="shared" si="39"/>
        <v>34.715387722903635</v>
      </c>
      <c r="J282" s="2">
        <f t="shared" si="40"/>
        <v>-0.14448772290363365</v>
      </c>
      <c r="K282" s="2">
        <f t="shared" si="41"/>
        <v>0.59251087891714893</v>
      </c>
      <c r="L282" s="2">
        <v>91.9120639393646</v>
      </c>
      <c r="M282" s="2">
        <f t="shared" si="42"/>
        <v>34.816862592754177</v>
      </c>
      <c r="N282" s="2">
        <f t="shared" si="43"/>
        <v>-0.24596259275417509</v>
      </c>
      <c r="O282" s="2">
        <f t="shared" si="44"/>
        <v>1.7170089543464322</v>
      </c>
    </row>
    <row r="283" spans="1:15" x14ac:dyDescent="0.25">
      <c r="A283" s="47" t="s">
        <v>508</v>
      </c>
      <c r="B283" s="2">
        <v>2.035E-2</v>
      </c>
      <c r="C283" s="2">
        <f>LOG('SNe Ia Data'!RedShift)</f>
        <v>-1.6914355864387611</v>
      </c>
      <c r="D283">
        <v>0.17771600000000001</v>
      </c>
      <c r="E283">
        <v>34.565600000000003</v>
      </c>
      <c r="F283" s="2">
        <f t="shared" si="36"/>
        <v>81.869096955990685</v>
      </c>
      <c r="G283" s="1">
        <f t="shared" si="37"/>
        <v>2.7066250043044307E+24</v>
      </c>
      <c r="H283" s="2">
        <f t="shared" si="38"/>
        <v>87.715742624815348</v>
      </c>
      <c r="I283" s="2">
        <f t="shared" si="39"/>
        <v>34.715387722903635</v>
      </c>
      <c r="J283" s="2">
        <f t="shared" si="40"/>
        <v>-0.14978772290363196</v>
      </c>
      <c r="K283" s="2">
        <f t="shared" si="41"/>
        <v>0.71039415242682202</v>
      </c>
      <c r="L283" s="2">
        <v>91.9120639393646</v>
      </c>
      <c r="M283" s="2">
        <f t="shared" si="42"/>
        <v>34.816862592754177</v>
      </c>
      <c r="N283" s="2">
        <f t="shared" si="43"/>
        <v>-0.2512625927541734</v>
      </c>
      <c r="O283" s="2">
        <f t="shared" si="44"/>
        <v>1.9989531450815881</v>
      </c>
    </row>
    <row r="284" spans="1:15" x14ac:dyDescent="0.25">
      <c r="A284" s="47" t="s">
        <v>508</v>
      </c>
      <c r="B284" s="2">
        <v>2.035E-2</v>
      </c>
      <c r="C284" s="2">
        <f>LOG('SNe Ia Data'!RedShift)</f>
        <v>-1.6914355864387611</v>
      </c>
      <c r="D284">
        <v>0.19075</v>
      </c>
      <c r="E284">
        <v>34.493099999999998</v>
      </c>
      <c r="F284" s="2">
        <f t="shared" si="36"/>
        <v>79.180820909427467</v>
      </c>
      <c r="G284" s="1">
        <f t="shared" si="37"/>
        <v>2.7066250043044307E+24</v>
      </c>
      <c r="H284" s="2">
        <f t="shared" si="38"/>
        <v>87.715742624815348</v>
      </c>
      <c r="I284" s="2">
        <f t="shared" si="39"/>
        <v>34.715387722903635</v>
      </c>
      <c r="J284" s="2">
        <f t="shared" si="40"/>
        <v>-0.22228772290363707</v>
      </c>
      <c r="K284" s="2">
        <f t="shared" si="41"/>
        <v>1.3580065377217718</v>
      </c>
      <c r="L284" s="2">
        <v>91.9120639393646</v>
      </c>
      <c r="M284" s="2">
        <f t="shared" si="42"/>
        <v>34.816862592754177</v>
      </c>
      <c r="N284" s="2">
        <f t="shared" si="43"/>
        <v>-0.32376259275417851</v>
      </c>
      <c r="O284" s="2">
        <f t="shared" si="44"/>
        <v>2.8808738759200998</v>
      </c>
    </row>
    <row r="285" spans="1:15" x14ac:dyDescent="0.25">
      <c r="A285" s="47" t="s">
        <v>509</v>
      </c>
      <c r="B285" s="2">
        <v>2.044E-2</v>
      </c>
      <c r="C285" s="2">
        <f>LOG('SNe Ia Data'!RedShift)</f>
        <v>-1.6895191085373249</v>
      </c>
      <c r="D285">
        <v>0.214591</v>
      </c>
      <c r="E285">
        <v>34.655200000000001</v>
      </c>
      <c r="F285" s="2">
        <f t="shared" si="36"/>
        <v>85.317869106035602</v>
      </c>
      <c r="G285" s="1">
        <f t="shared" si="37"/>
        <v>2.7187140199573885E+24</v>
      </c>
      <c r="H285" s="2">
        <f t="shared" si="38"/>
        <v>88.107520940583456</v>
      </c>
      <c r="I285" s="2">
        <f t="shared" si="39"/>
        <v>34.725064908892406</v>
      </c>
      <c r="J285" s="2">
        <f t="shared" si="40"/>
        <v>-6.9864908892405708E-2</v>
      </c>
      <c r="K285" s="2">
        <f t="shared" si="41"/>
        <v>0.1059973937226204</v>
      </c>
      <c r="L285" s="2">
        <v>92.3247092308156</v>
      </c>
      <c r="M285" s="2">
        <f t="shared" si="42"/>
        <v>34.826589742749597</v>
      </c>
      <c r="N285" s="2">
        <f t="shared" si="43"/>
        <v>-0.17138974274959651</v>
      </c>
      <c r="O285" s="2">
        <f t="shared" si="44"/>
        <v>0.63789125250979239</v>
      </c>
    </row>
    <row r="286" spans="1:15" x14ac:dyDescent="0.25">
      <c r="A286" s="47" t="s">
        <v>510</v>
      </c>
      <c r="B286" s="2">
        <v>2.0490000000000001E-2</v>
      </c>
      <c r="C286" s="2">
        <f>LOG('SNe Ia Data'!RedShift)</f>
        <v>-1.6884580415988051</v>
      </c>
      <c r="D286">
        <v>0.37578299999999998</v>
      </c>
      <c r="E286">
        <v>35.126300000000001</v>
      </c>
      <c r="F286" s="2">
        <f t="shared" si="36"/>
        <v>105.98880607155422</v>
      </c>
      <c r="G286" s="1">
        <f t="shared" si="37"/>
        <v>2.7254305867978907E+24</v>
      </c>
      <c r="H286" s="2">
        <f t="shared" si="38"/>
        <v>88.325190047817344</v>
      </c>
      <c r="I286" s="2">
        <f t="shared" si="39"/>
        <v>34.730422902859893</v>
      </c>
      <c r="J286" s="2">
        <f t="shared" si="40"/>
        <v>0.39587709714010799</v>
      </c>
      <c r="K286" s="2">
        <f t="shared" si="41"/>
        <v>1.109804536299968</v>
      </c>
      <c r="L286" s="2">
        <v>92.55397985493363</v>
      </c>
      <c r="M286" s="2">
        <f t="shared" si="42"/>
        <v>34.831975491558843</v>
      </c>
      <c r="N286" s="2">
        <f t="shared" si="43"/>
        <v>0.29432450844115721</v>
      </c>
      <c r="O286" s="2">
        <f t="shared" si="44"/>
        <v>0.61344918851005692</v>
      </c>
    </row>
    <row r="287" spans="1:15" x14ac:dyDescent="0.25">
      <c r="A287" s="47" t="s">
        <v>511</v>
      </c>
      <c r="B287" s="2">
        <v>2.052E-2</v>
      </c>
      <c r="C287" s="2">
        <f>LOG('SNe Ia Data'!RedShift)</f>
        <v>-1.6878226435602213</v>
      </c>
      <c r="D287">
        <v>0.33390399999999998</v>
      </c>
      <c r="E287">
        <v>34.555999999999997</v>
      </c>
      <c r="F287" s="2">
        <f t="shared" si="36"/>
        <v>81.507955561160102</v>
      </c>
      <c r="G287" s="1">
        <f t="shared" si="37"/>
        <v>2.7294606801578586E+24</v>
      </c>
      <c r="H287" s="2">
        <f t="shared" si="38"/>
        <v>88.45579647883558</v>
      </c>
      <c r="I287" s="2">
        <f t="shared" si="39"/>
        <v>34.733631486753836</v>
      </c>
      <c r="J287" s="2">
        <f t="shared" si="40"/>
        <v>-0.17763148675383889</v>
      </c>
      <c r="K287" s="2">
        <f t="shared" si="41"/>
        <v>0.28300666149178882</v>
      </c>
      <c r="L287" s="2">
        <v>92.691550196887789</v>
      </c>
      <c r="M287" s="2">
        <f t="shared" si="42"/>
        <v>34.835200727350013</v>
      </c>
      <c r="N287" s="2">
        <f t="shared" si="43"/>
        <v>-0.27920072735001611</v>
      </c>
      <c r="O287" s="2">
        <f t="shared" si="44"/>
        <v>0.69918136910574569</v>
      </c>
    </row>
    <row r="288" spans="1:15" x14ac:dyDescent="0.25">
      <c r="A288" s="47" t="s">
        <v>513</v>
      </c>
      <c r="B288" s="2">
        <v>2.0559999999999998E-2</v>
      </c>
      <c r="C288" s="2">
        <f>LOG('SNe Ia Data'!RedShift)</f>
        <v>-1.6869768896767618</v>
      </c>
      <c r="D288">
        <v>0.21715599999999999</v>
      </c>
      <c r="E288">
        <v>34.416800000000002</v>
      </c>
      <c r="F288" s="2">
        <f t="shared" si="36"/>
        <v>76.446921295588311</v>
      </c>
      <c r="G288" s="1">
        <f t="shared" si="37"/>
        <v>2.7348343167588067E+24</v>
      </c>
      <c r="H288" s="2">
        <f t="shared" si="38"/>
        <v>88.629944180973268</v>
      </c>
      <c r="I288" s="2">
        <f t="shared" si="39"/>
        <v>34.737902378931466</v>
      </c>
      <c r="J288" s="2">
        <f t="shared" si="40"/>
        <v>-0.32110237893146376</v>
      </c>
      <c r="K288" s="2">
        <f t="shared" si="41"/>
        <v>2.1864692779531203</v>
      </c>
      <c r="L288" s="2">
        <v>92.874986614471098</v>
      </c>
      <c r="M288" s="2">
        <f t="shared" si="42"/>
        <v>34.839493820881557</v>
      </c>
      <c r="N288" s="2">
        <f t="shared" si="43"/>
        <v>-0.42269382088155538</v>
      </c>
      <c r="O288" s="2">
        <f t="shared" si="44"/>
        <v>3.7888562781199058</v>
      </c>
    </row>
    <row r="289" spans="1:15" x14ac:dyDescent="0.25">
      <c r="A289" s="47" t="s">
        <v>512</v>
      </c>
      <c r="B289" s="2">
        <v>2.0559999999999998E-2</v>
      </c>
      <c r="C289" s="2">
        <f>LOG('SNe Ia Data'!RedShift)</f>
        <v>-1.6869768896767618</v>
      </c>
      <c r="D289">
        <v>0.249505</v>
      </c>
      <c r="E289">
        <v>34.564700000000002</v>
      </c>
      <c r="F289" s="2">
        <f t="shared" si="36"/>
        <v>81.835172085616321</v>
      </c>
      <c r="G289" s="1">
        <f t="shared" si="37"/>
        <v>2.7348343167588067E+24</v>
      </c>
      <c r="H289" s="2">
        <f t="shared" si="38"/>
        <v>88.629944180973268</v>
      </c>
      <c r="I289" s="2">
        <f t="shared" si="39"/>
        <v>34.737902378931466</v>
      </c>
      <c r="J289" s="2">
        <f t="shared" si="40"/>
        <v>-0.17320237893146384</v>
      </c>
      <c r="K289" s="2">
        <f t="shared" si="41"/>
        <v>0.48189142591979039</v>
      </c>
      <c r="L289" s="2">
        <v>92.874986614471098</v>
      </c>
      <c r="M289" s="2">
        <f t="shared" si="42"/>
        <v>34.839493820881557</v>
      </c>
      <c r="N289" s="2">
        <f t="shared" si="43"/>
        <v>-0.27479382088155546</v>
      </c>
      <c r="O289" s="2">
        <f t="shared" si="44"/>
        <v>1.2129849690059411</v>
      </c>
    </row>
    <row r="290" spans="1:15" x14ac:dyDescent="0.25">
      <c r="A290" s="47" t="s">
        <v>500</v>
      </c>
      <c r="B290" s="2">
        <v>2.0809999999999999E-2</v>
      </c>
      <c r="C290" s="2">
        <f>LOG('SNe Ia Data'!RedShift)</f>
        <v>-1.681727919788373</v>
      </c>
      <c r="D290">
        <v>0.33044499999999999</v>
      </c>
      <c r="E290">
        <v>34.4863</v>
      </c>
      <c r="F290" s="2">
        <f t="shared" si="36"/>
        <v>78.933252757607576</v>
      </c>
      <c r="G290" s="1">
        <f t="shared" si="37"/>
        <v>2.7684241741049637E+24</v>
      </c>
      <c r="H290" s="2">
        <f t="shared" si="38"/>
        <v>89.71851732172756</v>
      </c>
      <c r="I290" s="2">
        <f t="shared" si="39"/>
        <v>34.764410439338825</v>
      </c>
      <c r="J290" s="2">
        <f t="shared" si="40"/>
        <v>-0.27811043933882473</v>
      </c>
      <c r="K290" s="2">
        <f t="shared" si="41"/>
        <v>0.70833094035644595</v>
      </c>
      <c r="L290" s="2">
        <v>94.021704868940944</v>
      </c>
      <c r="M290" s="2">
        <f t="shared" si="42"/>
        <v>34.866140609312254</v>
      </c>
      <c r="N290" s="2">
        <f t="shared" si="43"/>
        <v>-0.37984060931225372</v>
      </c>
      <c r="O290" s="2">
        <f t="shared" si="44"/>
        <v>1.3213090758026742</v>
      </c>
    </row>
    <row r="291" spans="1:15" x14ac:dyDescent="0.25">
      <c r="A291" s="47" t="s">
        <v>517</v>
      </c>
      <c r="B291" s="2">
        <v>2.0820000000000002E-2</v>
      </c>
      <c r="C291" s="2">
        <f>LOG('SNe Ia Data'!RedShift)</f>
        <v>-1.6815192748254826</v>
      </c>
      <c r="D291">
        <v>0.23089899999999999</v>
      </c>
      <c r="E291">
        <v>34.673999999999999</v>
      </c>
      <c r="F291" s="2">
        <f t="shared" si="36"/>
        <v>86.059734119282226</v>
      </c>
      <c r="G291" s="1">
        <f t="shared" si="37"/>
        <v>2.7697679343649898E+24</v>
      </c>
      <c r="H291" s="2">
        <f t="shared" si="38"/>
        <v>89.762065625955316</v>
      </c>
      <c r="I291" s="2">
        <f t="shared" si="39"/>
        <v>34.765464190573795</v>
      </c>
      <c r="J291" s="2">
        <f t="shared" si="40"/>
        <v>-9.1464190573795179E-2</v>
      </c>
      <c r="K291" s="2">
        <f t="shared" si="41"/>
        <v>0.15691269685563952</v>
      </c>
      <c r="L291" s="2">
        <v>94.067582228158443</v>
      </c>
      <c r="M291" s="2">
        <f t="shared" si="42"/>
        <v>34.867199908576715</v>
      </c>
      <c r="N291" s="2">
        <f t="shared" si="43"/>
        <v>-0.19319990857671598</v>
      </c>
      <c r="O291" s="2">
        <f t="shared" si="44"/>
        <v>0.70011555863588892</v>
      </c>
    </row>
    <row r="292" spans="1:15" x14ac:dyDescent="0.25">
      <c r="A292" s="47" t="s">
        <v>517</v>
      </c>
      <c r="B292" s="2">
        <v>2.0820000000000002E-2</v>
      </c>
      <c r="C292" s="2">
        <f>LOG('SNe Ia Data'!RedShift)</f>
        <v>-1.6815192748254826</v>
      </c>
      <c r="D292">
        <v>0.25451099999999999</v>
      </c>
      <c r="E292">
        <v>34.634900000000002</v>
      </c>
      <c r="F292" s="2">
        <f t="shared" si="36"/>
        <v>84.523991952722824</v>
      </c>
      <c r="G292" s="1">
        <f t="shared" si="37"/>
        <v>2.7697679343649898E+24</v>
      </c>
      <c r="H292" s="2">
        <f t="shared" si="38"/>
        <v>89.762065625955316</v>
      </c>
      <c r="I292" s="2">
        <f t="shared" si="39"/>
        <v>34.765464190573795</v>
      </c>
      <c r="J292" s="2">
        <f t="shared" si="40"/>
        <v>-0.13056419057379287</v>
      </c>
      <c r="K292" s="2">
        <f t="shared" si="41"/>
        <v>0.26316919178236059</v>
      </c>
      <c r="L292" s="2">
        <v>94.067582228158443</v>
      </c>
      <c r="M292" s="2">
        <f t="shared" si="42"/>
        <v>34.867199908576715</v>
      </c>
      <c r="N292" s="2">
        <f t="shared" si="43"/>
        <v>-0.23229990857671368</v>
      </c>
      <c r="O292" s="2">
        <f t="shared" si="44"/>
        <v>0.83307665213229798</v>
      </c>
    </row>
    <row r="293" spans="1:15" x14ac:dyDescent="0.25">
      <c r="A293" s="47" t="s">
        <v>514</v>
      </c>
      <c r="B293" s="2">
        <v>2.0899999999999998E-2</v>
      </c>
      <c r="C293" s="2">
        <f>LOG('SNe Ia Data'!RedShift)</f>
        <v>-1.679853713888946</v>
      </c>
      <c r="D293">
        <v>0.30022300000000002</v>
      </c>
      <c r="E293">
        <v>34.811799999999998</v>
      </c>
      <c r="F293" s="2">
        <f t="shared" si="36"/>
        <v>91.698028821973466</v>
      </c>
      <c r="G293" s="1">
        <f t="shared" si="37"/>
        <v>2.7805184759665265E+24</v>
      </c>
      <c r="H293" s="2">
        <f t="shared" si="38"/>
        <v>90.110466951849418</v>
      </c>
      <c r="I293" s="2">
        <f t="shared" si="39"/>
        <v>34.773876201033545</v>
      </c>
      <c r="J293" s="2">
        <f t="shared" si="40"/>
        <v>3.7923798966453148E-2</v>
      </c>
      <c r="K293" s="2">
        <f t="shared" si="41"/>
        <v>1.5956430712458697E-2</v>
      </c>
      <c r="L293" s="2">
        <v>94.434624994642419</v>
      </c>
      <c r="M293" s="2">
        <f t="shared" si="42"/>
        <v>34.875656300250398</v>
      </c>
      <c r="N293" s="2">
        <f t="shared" si="43"/>
        <v>-6.3856300250400011E-2</v>
      </c>
      <c r="O293" s="2">
        <f t="shared" si="44"/>
        <v>4.5239686243616475E-2</v>
      </c>
    </row>
    <row r="294" spans="1:15" x14ac:dyDescent="0.25">
      <c r="A294" s="47" t="s">
        <v>515</v>
      </c>
      <c r="B294" s="2">
        <v>2.0959999999999999E-2</v>
      </c>
      <c r="C294" s="2">
        <f>LOG('SNe Ia Data'!RedShift)</f>
        <v>-1.678608721688311</v>
      </c>
      <c r="D294">
        <v>0.21649399999999999</v>
      </c>
      <c r="E294">
        <v>34.695599999999999</v>
      </c>
      <c r="F294" s="2">
        <f t="shared" si="36"/>
        <v>86.920056510046749</v>
      </c>
      <c r="G294" s="1">
        <f t="shared" si="37"/>
        <v>2.788581918236106E+24</v>
      </c>
      <c r="H294" s="2">
        <f t="shared" si="38"/>
        <v>90.371785319064543</v>
      </c>
      <c r="I294" s="2">
        <f t="shared" si="39"/>
        <v>34.780164309851955</v>
      </c>
      <c r="J294" s="2">
        <f t="shared" si="40"/>
        <v>-8.4564309851955954E-2</v>
      </c>
      <c r="K294" s="2">
        <f t="shared" si="41"/>
        <v>0.15257468724634282</v>
      </c>
      <c r="L294" s="2">
        <v>94.709934942800828</v>
      </c>
      <c r="M294" s="2">
        <f t="shared" si="42"/>
        <v>34.881977691453848</v>
      </c>
      <c r="N294" s="2">
        <f t="shared" si="43"/>
        <v>-0.18637769145384908</v>
      </c>
      <c r="O294" s="2">
        <f t="shared" si="44"/>
        <v>0.74113295837966497</v>
      </c>
    </row>
    <row r="295" spans="1:15" x14ac:dyDescent="0.25">
      <c r="A295" s="47" t="s">
        <v>516</v>
      </c>
      <c r="B295" s="2">
        <v>2.1059999999999999E-2</v>
      </c>
      <c r="C295" s="2">
        <f>LOG('SNe Ia Data'!RedShift)</f>
        <v>-1.6765416331505323</v>
      </c>
      <c r="D295">
        <v>0.230687</v>
      </c>
      <c r="E295">
        <v>34.6693</v>
      </c>
      <c r="F295" s="2">
        <f t="shared" si="36"/>
        <v>85.873665289163981</v>
      </c>
      <c r="G295" s="1">
        <f t="shared" si="37"/>
        <v>2.8020220096468655E+24</v>
      </c>
      <c r="H295" s="2">
        <f t="shared" si="38"/>
        <v>90.807349018197343</v>
      </c>
      <c r="I295" s="2">
        <f t="shared" si="39"/>
        <v>34.790604986487459</v>
      </c>
      <c r="J295" s="2">
        <f t="shared" si="40"/>
        <v>-0.12130498648745913</v>
      </c>
      <c r="K295" s="2">
        <f t="shared" si="41"/>
        <v>0.27651014191793127</v>
      </c>
      <c r="L295" s="2">
        <v>95.1688379435966</v>
      </c>
      <c r="M295" s="2">
        <f t="shared" si="42"/>
        <v>34.892473832016748</v>
      </c>
      <c r="N295" s="2">
        <f t="shared" si="43"/>
        <v>-0.22317383201674801</v>
      </c>
      <c r="O295" s="2">
        <f t="shared" si="44"/>
        <v>0.93592338491709071</v>
      </c>
    </row>
    <row r="296" spans="1:15" x14ac:dyDescent="0.25">
      <c r="A296" s="47" t="s">
        <v>519</v>
      </c>
      <c r="B296" s="2">
        <v>2.1160000000000002E-2</v>
      </c>
      <c r="C296" s="2">
        <f>LOG('SNe Ia Data'!RedShift)</f>
        <v>-1.6744843366368518</v>
      </c>
      <c r="D296">
        <v>0.20308899999999999</v>
      </c>
      <c r="E296">
        <v>34.375</v>
      </c>
      <c r="F296" s="2">
        <f t="shared" si="36"/>
        <v>74.98942093324564</v>
      </c>
      <c r="G296" s="1">
        <f t="shared" si="37"/>
        <v>2.8154633770952821E+24</v>
      </c>
      <c r="H296" s="2">
        <f t="shared" si="38"/>
        <v>91.242954070894285</v>
      </c>
      <c r="I296" s="2">
        <f t="shared" si="39"/>
        <v>34.800996687490404</v>
      </c>
      <c r="J296" s="2">
        <f t="shared" si="40"/>
        <v>-0.42599668749040376</v>
      </c>
      <c r="K296" s="2">
        <f t="shared" si="41"/>
        <v>4.3998679432449599</v>
      </c>
      <c r="L296" s="2">
        <v>95.627807296900542</v>
      </c>
      <c r="M296" s="2">
        <f t="shared" si="42"/>
        <v>34.902920988555152</v>
      </c>
      <c r="N296" s="2">
        <f t="shared" si="43"/>
        <v>-0.52792098855515235</v>
      </c>
      <c r="O296" s="2">
        <f t="shared" si="44"/>
        <v>6.7571732615411051</v>
      </c>
    </row>
    <row r="297" spans="1:15" x14ac:dyDescent="0.25">
      <c r="A297" s="47" t="s">
        <v>518</v>
      </c>
      <c r="B297" s="2">
        <v>2.1160000000000002E-2</v>
      </c>
      <c r="C297" s="2">
        <f>LOG('SNe Ia Data'!RedShift)</f>
        <v>-1.6744843366368518</v>
      </c>
      <c r="D297">
        <v>0.19642499999999999</v>
      </c>
      <c r="E297">
        <v>34.819400000000002</v>
      </c>
      <c r="F297" s="2">
        <f t="shared" si="36"/>
        <v>92.019527727133834</v>
      </c>
      <c r="G297" s="1">
        <f t="shared" si="37"/>
        <v>2.8154633770952821E+24</v>
      </c>
      <c r="H297" s="2">
        <f t="shared" si="38"/>
        <v>91.242954070894285</v>
      </c>
      <c r="I297" s="2">
        <f t="shared" si="39"/>
        <v>34.800996687490404</v>
      </c>
      <c r="J297" s="2">
        <f t="shared" si="40"/>
        <v>1.8403312509597924E-2</v>
      </c>
      <c r="K297" s="2">
        <f t="shared" si="41"/>
        <v>8.7780586530995658E-3</v>
      </c>
      <c r="L297" s="2">
        <v>95.627807296900542</v>
      </c>
      <c r="M297" s="2">
        <f t="shared" si="42"/>
        <v>34.902920988555152</v>
      </c>
      <c r="N297" s="2">
        <f t="shared" si="43"/>
        <v>-8.3520988555150666E-2</v>
      </c>
      <c r="O297" s="2">
        <f t="shared" si="44"/>
        <v>0.1807997095136688</v>
      </c>
    </row>
    <row r="298" spans="1:15" x14ac:dyDescent="0.25">
      <c r="A298" s="47" t="s">
        <v>520</v>
      </c>
      <c r="B298" s="2">
        <v>2.1180000000000001E-2</v>
      </c>
      <c r="C298" s="2">
        <f>LOG('SNe Ia Data'!RedShift)</f>
        <v>-1.6740740442285338</v>
      </c>
      <c r="D298">
        <v>0.31068600000000002</v>
      </c>
      <c r="E298">
        <v>35.118000000000002</v>
      </c>
      <c r="F298" s="2">
        <f t="shared" si="36"/>
        <v>105.58445924300823</v>
      </c>
      <c r="G298" s="1">
        <f t="shared" si="37"/>
        <v>2.8181518036928171E+24</v>
      </c>
      <c r="H298" s="2">
        <f t="shared" si="38"/>
        <v>91.330080043321217</v>
      </c>
      <c r="I298" s="2">
        <f t="shared" si="39"/>
        <v>34.803069191357764</v>
      </c>
      <c r="J298" s="2">
        <f t="shared" si="40"/>
        <v>0.31493080864223799</v>
      </c>
      <c r="K298" s="2">
        <f t="shared" si="41"/>
        <v>1.0275120630419778</v>
      </c>
      <c r="L298" s="2">
        <v>95.719609129203349</v>
      </c>
      <c r="M298" s="2">
        <f t="shared" si="42"/>
        <v>34.905004582522672</v>
      </c>
      <c r="N298" s="2">
        <f t="shared" si="43"/>
        <v>0.21299541747733031</v>
      </c>
      <c r="O298" s="2">
        <f t="shared" si="44"/>
        <v>0.46999923633075341</v>
      </c>
    </row>
    <row r="299" spans="1:15" x14ac:dyDescent="0.25">
      <c r="A299" s="47" t="s">
        <v>520</v>
      </c>
      <c r="B299" s="2">
        <v>2.1180000000000001E-2</v>
      </c>
      <c r="C299" s="2">
        <f>LOG('SNe Ia Data'!RedShift)</f>
        <v>-1.6740740442285338</v>
      </c>
      <c r="D299">
        <v>0.30410300000000001</v>
      </c>
      <c r="E299">
        <v>35.205599999999997</v>
      </c>
      <c r="F299" s="2">
        <f t="shared" si="36"/>
        <v>109.93095479250255</v>
      </c>
      <c r="G299" s="1">
        <f t="shared" si="37"/>
        <v>2.8181518036928171E+24</v>
      </c>
      <c r="H299" s="2">
        <f t="shared" si="38"/>
        <v>91.330080043321217</v>
      </c>
      <c r="I299" s="2">
        <f t="shared" si="39"/>
        <v>34.803069191357764</v>
      </c>
      <c r="J299" s="2">
        <f t="shared" si="40"/>
        <v>0.40253080864223278</v>
      </c>
      <c r="K299" s="2">
        <f t="shared" si="41"/>
        <v>1.7520917408787193</v>
      </c>
      <c r="L299" s="2">
        <v>95.719609129203349</v>
      </c>
      <c r="M299" s="2">
        <f t="shared" si="42"/>
        <v>34.905004582522672</v>
      </c>
      <c r="N299" s="2">
        <f t="shared" si="43"/>
        <v>0.3005954174773251</v>
      </c>
      <c r="O299" s="2">
        <f t="shared" si="44"/>
        <v>0.97706465272113541</v>
      </c>
    </row>
    <row r="300" spans="1:15" x14ac:dyDescent="0.25">
      <c r="A300" s="47" t="s">
        <v>521</v>
      </c>
      <c r="B300" s="2">
        <v>2.1309999999999999E-2</v>
      </c>
      <c r="C300" s="2">
        <f>LOG('SNe Ia Data'!RedShift)</f>
        <v>-1.6714165502857981</v>
      </c>
      <c r="D300">
        <v>0.18058399999999999</v>
      </c>
      <c r="E300">
        <v>34.756100000000004</v>
      </c>
      <c r="F300" s="2">
        <f t="shared" si="36"/>
        <v>89.375811898492117</v>
      </c>
      <c r="G300" s="1">
        <f t="shared" si="37"/>
        <v>2.8356278204242298E+24</v>
      </c>
      <c r="H300" s="2">
        <f t="shared" si="38"/>
        <v>91.896439174446414</v>
      </c>
      <c r="I300" s="2">
        <f t="shared" si="39"/>
        <v>34.816493417820134</v>
      </c>
      <c r="J300" s="2">
        <f t="shared" si="40"/>
        <v>-6.0393417820129969E-2</v>
      </c>
      <c r="K300" s="2">
        <f t="shared" si="41"/>
        <v>0.11184605725771685</v>
      </c>
      <c r="L300" s="2">
        <v>96.316385721428944</v>
      </c>
      <c r="M300" s="2">
        <f t="shared" si="42"/>
        <v>34.918500886455689</v>
      </c>
      <c r="N300" s="2">
        <f t="shared" si="43"/>
        <v>-0.16240088645568562</v>
      </c>
      <c r="O300" s="2">
        <f t="shared" si="44"/>
        <v>0.80875737467854636</v>
      </c>
    </row>
    <row r="301" spans="1:15" x14ac:dyDescent="0.25">
      <c r="A301" s="47" t="s">
        <v>521</v>
      </c>
      <c r="B301" s="2">
        <v>2.1309999999999999E-2</v>
      </c>
      <c r="C301" s="2">
        <f>LOG('SNe Ia Data'!RedShift)</f>
        <v>-1.6714165502857981</v>
      </c>
      <c r="D301">
        <v>0.177177</v>
      </c>
      <c r="E301">
        <v>34.734400000000001</v>
      </c>
      <c r="F301" s="2">
        <f t="shared" si="36"/>
        <v>88.48710771347794</v>
      </c>
      <c r="G301" s="1">
        <f t="shared" si="37"/>
        <v>2.8356278204242298E+24</v>
      </c>
      <c r="H301" s="2">
        <f t="shared" si="38"/>
        <v>91.896439174446414</v>
      </c>
      <c r="I301" s="2">
        <f t="shared" si="39"/>
        <v>34.816493417820134</v>
      </c>
      <c r="J301" s="2">
        <f t="shared" si="40"/>
        <v>-8.2093417820132686E-2</v>
      </c>
      <c r="K301" s="2">
        <f t="shared" si="41"/>
        <v>0.21468514098618482</v>
      </c>
      <c r="L301" s="2">
        <v>96.316385721428944</v>
      </c>
      <c r="M301" s="2">
        <f t="shared" si="42"/>
        <v>34.918500886455689</v>
      </c>
      <c r="N301" s="2">
        <f t="shared" si="43"/>
        <v>-0.18410088645568834</v>
      </c>
      <c r="O301" s="2">
        <f t="shared" si="44"/>
        <v>1.0796850095754287</v>
      </c>
    </row>
    <row r="302" spans="1:15" x14ac:dyDescent="0.25">
      <c r="A302" s="47" t="s">
        <v>521</v>
      </c>
      <c r="B302" s="2">
        <v>2.1309999999999999E-2</v>
      </c>
      <c r="C302" s="2">
        <f>LOG('SNe Ia Data'!RedShift)</f>
        <v>-1.6714165502857981</v>
      </c>
      <c r="D302">
        <v>0.187753</v>
      </c>
      <c r="E302">
        <v>34.741900000000001</v>
      </c>
      <c r="F302" s="2">
        <f t="shared" si="36"/>
        <v>88.793259757695182</v>
      </c>
      <c r="G302" s="1">
        <f t="shared" si="37"/>
        <v>2.8356278204242298E+24</v>
      </c>
      <c r="H302" s="2">
        <f t="shared" si="38"/>
        <v>91.896439174446414</v>
      </c>
      <c r="I302" s="2">
        <f t="shared" si="39"/>
        <v>34.816493417820134</v>
      </c>
      <c r="J302" s="2">
        <f t="shared" si="40"/>
        <v>-7.4593417820132402E-2</v>
      </c>
      <c r="K302" s="2">
        <f t="shared" si="41"/>
        <v>0.15784369658192954</v>
      </c>
      <c r="L302" s="2">
        <v>96.316385721428944</v>
      </c>
      <c r="M302" s="2">
        <f t="shared" si="42"/>
        <v>34.918500886455689</v>
      </c>
      <c r="N302" s="2">
        <f t="shared" si="43"/>
        <v>-0.17660088645568806</v>
      </c>
      <c r="O302" s="2">
        <f t="shared" si="44"/>
        <v>0.8847325146670153</v>
      </c>
    </row>
    <row r="303" spans="1:15" x14ac:dyDescent="0.25">
      <c r="A303" s="47" t="s">
        <v>523</v>
      </c>
      <c r="B303" s="2">
        <v>2.1340000000000001E-2</v>
      </c>
      <c r="C303" s="2">
        <f>LOG('SNe Ia Data'!RedShift)</f>
        <v>-1.6708055849115488</v>
      </c>
      <c r="D303">
        <v>0.33997100000000002</v>
      </c>
      <c r="E303">
        <v>34.762700000000002</v>
      </c>
      <c r="F303" s="2">
        <f t="shared" si="36"/>
        <v>89.647875089195594</v>
      </c>
      <c r="G303" s="1">
        <f t="shared" si="37"/>
        <v>2.8396610535128134E+24</v>
      </c>
      <c r="H303" s="2">
        <f t="shared" si="38"/>
        <v>92.027147357139427</v>
      </c>
      <c r="I303" s="2">
        <f t="shared" si="39"/>
        <v>34.819579800220026</v>
      </c>
      <c r="J303" s="2">
        <f t="shared" si="40"/>
        <v>-5.6879800220023924E-2</v>
      </c>
      <c r="K303" s="2">
        <f t="shared" si="41"/>
        <v>2.7991900084760525E-2</v>
      </c>
      <c r="L303" s="2">
        <v>96.454119317266162</v>
      </c>
      <c r="M303" s="2">
        <f t="shared" si="42"/>
        <v>34.921603900104571</v>
      </c>
      <c r="N303" s="2">
        <f t="shared" si="43"/>
        <v>-0.15890390010456912</v>
      </c>
      <c r="O303" s="2">
        <f t="shared" si="44"/>
        <v>0.21846675994133544</v>
      </c>
    </row>
    <row r="304" spans="1:15" x14ac:dyDescent="0.25">
      <c r="A304" s="47" t="s">
        <v>524</v>
      </c>
      <c r="B304" s="2">
        <v>2.137E-2</v>
      </c>
      <c r="C304" s="2">
        <f>LOG('SNe Ia Data'!RedShift)</f>
        <v>-1.6701954778359305</v>
      </c>
      <c r="D304">
        <v>0.19900999999999999</v>
      </c>
      <c r="E304">
        <v>34.346800000000002</v>
      </c>
      <c r="F304" s="2">
        <f t="shared" si="36"/>
        <v>74.021861069864684</v>
      </c>
      <c r="G304" s="1">
        <f t="shared" si="37"/>
        <v>2.8436944013970676E+24</v>
      </c>
      <c r="H304" s="2">
        <f t="shared" si="38"/>
        <v>92.157859260106747</v>
      </c>
      <c r="I304" s="2">
        <f t="shared" si="39"/>
        <v>34.82266188973157</v>
      </c>
      <c r="J304" s="2">
        <f t="shared" si="40"/>
        <v>-0.47586188973156851</v>
      </c>
      <c r="K304" s="2">
        <f t="shared" si="41"/>
        <v>5.7175773735308475</v>
      </c>
      <c r="L304" s="2">
        <v>96.591858882942091</v>
      </c>
      <c r="M304" s="2">
        <f t="shared" si="42"/>
        <v>34.924702620110125</v>
      </c>
      <c r="N304" s="2">
        <f t="shared" si="43"/>
        <v>-0.57790262011012317</v>
      </c>
      <c r="O304" s="2">
        <f t="shared" si="44"/>
        <v>8.432561700242978</v>
      </c>
    </row>
    <row r="305" spans="1:15" x14ac:dyDescent="0.25">
      <c r="A305" s="47" t="s">
        <v>526</v>
      </c>
      <c r="B305" s="2">
        <v>2.1510000000000001E-2</v>
      </c>
      <c r="C305" s="2">
        <f>LOG('SNe Ia Data'!RedShift)</f>
        <v>-1.6673595896125375</v>
      </c>
      <c r="D305">
        <v>0.19917699999999999</v>
      </c>
      <c r="E305">
        <v>34.5899</v>
      </c>
      <c r="F305" s="2">
        <f t="shared" si="36"/>
        <v>82.790403644457371</v>
      </c>
      <c r="G305" s="1">
        <f t="shared" si="37"/>
        <v>2.8625182092272812E+24</v>
      </c>
      <c r="H305" s="2">
        <f t="shared" si="38"/>
        <v>92.767897326047958</v>
      </c>
      <c r="I305" s="2">
        <f t="shared" si="39"/>
        <v>34.836988565026623</v>
      </c>
      <c r="J305" s="2">
        <f t="shared" si="40"/>
        <v>-0.24708856502662258</v>
      </c>
      <c r="K305" s="2">
        <f t="shared" si="41"/>
        <v>1.5389585434542337</v>
      </c>
      <c r="L305" s="2">
        <v>97.234722451357868</v>
      </c>
      <c r="M305" s="2">
        <f t="shared" si="42"/>
        <v>34.939106894395508</v>
      </c>
      <c r="N305" s="2">
        <f t="shared" si="43"/>
        <v>-0.34920689439550756</v>
      </c>
      <c r="O305" s="2">
        <f t="shared" si="44"/>
        <v>3.0738823785675504</v>
      </c>
    </row>
    <row r="306" spans="1:15" x14ac:dyDescent="0.25">
      <c r="A306" s="47" t="s">
        <v>528</v>
      </c>
      <c r="B306" s="2">
        <v>2.1530000000000001E-2</v>
      </c>
      <c r="C306" s="2">
        <f>LOG('SNe Ia Data'!RedShift)</f>
        <v>-1.6669559701765129</v>
      </c>
      <c r="D306">
        <v>0.39332400000000001</v>
      </c>
      <c r="E306">
        <v>34.611400000000003</v>
      </c>
      <c r="F306" s="2">
        <f t="shared" si="36"/>
        <v>83.614192511059812</v>
      </c>
      <c r="G306" s="1">
        <f t="shared" si="37"/>
        <v>2.8652075286734205E+24</v>
      </c>
      <c r="H306" s="2">
        <f t="shared" si="38"/>
        <v>92.855052233727562</v>
      </c>
      <c r="I306" s="2">
        <f t="shared" si="39"/>
        <v>34.839027693181158</v>
      </c>
      <c r="J306" s="2">
        <f t="shared" si="40"/>
        <v>-0.22762769318115517</v>
      </c>
      <c r="K306" s="2">
        <f t="shared" si="41"/>
        <v>0.33492633725693105</v>
      </c>
      <c r="L306" s="2">
        <v>97.326570715477999</v>
      </c>
      <c r="M306" s="2">
        <f t="shared" si="42"/>
        <v>34.941157106778135</v>
      </c>
      <c r="N306" s="2">
        <f t="shared" si="43"/>
        <v>-0.32975710677813197</v>
      </c>
      <c r="O306" s="2">
        <f t="shared" si="44"/>
        <v>0.70289011179523175</v>
      </c>
    </row>
    <row r="307" spans="1:15" x14ac:dyDescent="0.25">
      <c r="A307" s="47" t="s">
        <v>529</v>
      </c>
      <c r="B307" s="2">
        <v>2.1700000000000001E-2</v>
      </c>
      <c r="C307" s="2">
        <f>LOG('SNe Ia Data'!RedShift)</f>
        <v>-1.6635402661514704</v>
      </c>
      <c r="D307">
        <v>0.19586300000000001</v>
      </c>
      <c r="E307">
        <v>34.770899999999997</v>
      </c>
      <c r="F307" s="2">
        <f t="shared" si="36"/>
        <v>89.987046934926553</v>
      </c>
      <c r="G307" s="1">
        <f t="shared" si="37"/>
        <v>2.8880688031765551E+24</v>
      </c>
      <c r="H307" s="2">
        <f t="shared" si="38"/>
        <v>93.59593568348626</v>
      </c>
      <c r="I307" s="2">
        <f t="shared" si="39"/>
        <v>34.856284951566693</v>
      </c>
      <c r="J307" s="2">
        <f t="shared" si="40"/>
        <v>-8.5384951566695122E-2</v>
      </c>
      <c r="K307" s="2">
        <f t="shared" si="41"/>
        <v>0.19004562154154173</v>
      </c>
      <c r="L307" s="2">
        <v>98.107388056918467</v>
      </c>
      <c r="M307" s="2">
        <f t="shared" si="42"/>
        <v>34.958508567559058</v>
      </c>
      <c r="N307" s="2">
        <f t="shared" si="43"/>
        <v>-0.18760856755906019</v>
      </c>
      <c r="O307" s="2">
        <f t="shared" si="44"/>
        <v>0.91748829113942276</v>
      </c>
    </row>
    <row r="308" spans="1:15" x14ac:dyDescent="0.25">
      <c r="A308" s="47" t="s">
        <v>537</v>
      </c>
      <c r="B308" s="2">
        <v>2.1829999999999999E-2</v>
      </c>
      <c r="C308" s="2">
        <f>LOG('SNe Ia Data'!RedShift)</f>
        <v>-1.6609462642908608</v>
      </c>
      <c r="D308">
        <v>0.28344799999999998</v>
      </c>
      <c r="E308">
        <v>34.758299999999998</v>
      </c>
      <c r="F308" s="2">
        <f t="shared" si="36"/>
        <v>89.466407765121573</v>
      </c>
      <c r="G308" s="1">
        <f t="shared" si="37"/>
        <v>2.9055534402274579E+24</v>
      </c>
      <c r="H308" s="2">
        <f t="shared" si="38"/>
        <v>94.162574180140297</v>
      </c>
      <c r="I308" s="2">
        <f t="shared" si="39"/>
        <v>34.869391612863652</v>
      </c>
      <c r="J308" s="2">
        <f t="shared" si="40"/>
        <v>-0.11109161286365321</v>
      </c>
      <c r="K308" s="2">
        <f t="shared" si="41"/>
        <v>0.15360867751665327</v>
      </c>
      <c r="L308" s="2">
        <v>98.704612966854427</v>
      </c>
      <c r="M308" s="2">
        <f t="shared" si="42"/>
        <v>34.971687249631628</v>
      </c>
      <c r="N308" s="2">
        <f t="shared" si="43"/>
        <v>-0.21338724963163003</v>
      </c>
      <c r="O308" s="2">
        <f t="shared" si="44"/>
        <v>0.56674818455795384</v>
      </c>
    </row>
    <row r="309" spans="1:15" x14ac:dyDescent="0.25">
      <c r="A309" s="47" t="s">
        <v>537</v>
      </c>
      <c r="B309" s="2">
        <v>2.1829999999999999E-2</v>
      </c>
      <c r="C309" s="2">
        <f>LOG('SNe Ia Data'!RedShift)</f>
        <v>-1.6609462642908608</v>
      </c>
      <c r="D309">
        <v>0.25364599999999998</v>
      </c>
      <c r="E309">
        <v>34.7742</v>
      </c>
      <c r="F309" s="2">
        <f t="shared" si="36"/>
        <v>90.123904770105881</v>
      </c>
      <c r="G309" s="1">
        <f t="shared" si="37"/>
        <v>2.9055534402274579E+24</v>
      </c>
      <c r="H309" s="2">
        <f t="shared" si="38"/>
        <v>94.162574180140297</v>
      </c>
      <c r="I309" s="2">
        <f t="shared" si="39"/>
        <v>34.869391612863652</v>
      </c>
      <c r="J309" s="2">
        <f t="shared" si="40"/>
        <v>-9.5191612863651187E-2</v>
      </c>
      <c r="K309" s="2">
        <f t="shared" si="41"/>
        <v>0.1408449677863198</v>
      </c>
      <c r="L309" s="2">
        <v>98.704612966854427</v>
      </c>
      <c r="M309" s="2">
        <f t="shared" si="42"/>
        <v>34.971687249631628</v>
      </c>
      <c r="N309" s="2">
        <f t="shared" si="43"/>
        <v>-0.197487249631628</v>
      </c>
      <c r="O309" s="2">
        <f t="shared" si="44"/>
        <v>0.60620859171203789</v>
      </c>
    </row>
    <row r="310" spans="1:15" x14ac:dyDescent="0.25">
      <c r="A310" s="47" t="s">
        <v>533</v>
      </c>
      <c r="B310" s="2">
        <v>2.197E-2</v>
      </c>
      <c r="C310" s="2">
        <f>LOG('SNe Ia Data'!RedShift)</f>
        <v>-1.6581699430794896</v>
      </c>
      <c r="D310">
        <v>0.246447</v>
      </c>
      <c r="E310">
        <v>34.858899999999998</v>
      </c>
      <c r="F310" s="2">
        <f t="shared" si="36"/>
        <v>93.708718761413976</v>
      </c>
      <c r="G310" s="1">
        <f t="shared" si="37"/>
        <v>2.9243854583040624E+24</v>
      </c>
      <c r="H310" s="2">
        <f t="shared" si="38"/>
        <v>94.772878322046296</v>
      </c>
      <c r="I310" s="2">
        <f t="shared" si="39"/>
        <v>34.883420353340334</v>
      </c>
      <c r="J310" s="2">
        <f t="shared" si="40"/>
        <v>-2.4520353340335532E-2</v>
      </c>
      <c r="K310" s="2">
        <f t="shared" si="41"/>
        <v>9.8993430964688899E-3</v>
      </c>
      <c r="L310" s="2">
        <v>99.347903551282926</v>
      </c>
      <c r="M310" s="2">
        <f t="shared" si="42"/>
        <v>34.985793535099532</v>
      </c>
      <c r="N310" s="2">
        <f t="shared" si="43"/>
        <v>-0.12689353509953349</v>
      </c>
      <c r="O310" s="2">
        <f t="shared" si="44"/>
        <v>0.26511354759308031</v>
      </c>
    </row>
    <row r="311" spans="1:15" x14ac:dyDescent="0.25">
      <c r="A311" s="47" t="s">
        <v>532</v>
      </c>
      <c r="B311" s="2">
        <v>2.198E-2</v>
      </c>
      <c r="C311" s="2">
        <f>LOG('SNe Ia Data'!RedShift)</f>
        <v>-1.6579723119125283</v>
      </c>
      <c r="D311">
        <v>0.216973</v>
      </c>
      <c r="E311">
        <v>34.965400000000002</v>
      </c>
      <c r="F311" s="2">
        <f t="shared" si="36"/>
        <v>98.419238400124314</v>
      </c>
      <c r="G311" s="1">
        <f t="shared" si="37"/>
        <v>2.9257306980322036E+24</v>
      </c>
      <c r="H311" s="2">
        <f t="shared" si="38"/>
        <v>94.816474572570343</v>
      </c>
      <c r="I311" s="2">
        <f t="shared" si="39"/>
        <v>34.884419017615457</v>
      </c>
      <c r="J311" s="2">
        <f t="shared" si="40"/>
        <v>8.0980982384545541E-2</v>
      </c>
      <c r="K311" s="2">
        <f t="shared" si="41"/>
        <v>0.13930114755595999</v>
      </c>
      <c r="L311" s="2">
        <v>99.393857850313509</v>
      </c>
      <c r="M311" s="2">
        <f t="shared" si="42"/>
        <v>34.986797737673953</v>
      </c>
      <c r="N311" s="2">
        <f t="shared" si="43"/>
        <v>-2.1397737673950701E-2</v>
      </c>
      <c r="O311" s="2">
        <f t="shared" si="44"/>
        <v>9.7257775092690641E-3</v>
      </c>
    </row>
    <row r="312" spans="1:15" x14ac:dyDescent="0.25">
      <c r="A312" s="47" t="s">
        <v>535</v>
      </c>
      <c r="B312" s="2">
        <v>2.2030000000000001E-2</v>
      </c>
      <c r="C312" s="2">
        <f>LOG('SNe Ia Data'!RedShift)</f>
        <v>-1.6569855028492324</v>
      </c>
      <c r="D312">
        <v>0.24778500000000001</v>
      </c>
      <c r="E312">
        <v>34.673900000000003</v>
      </c>
      <c r="F312" s="2">
        <f t="shared" si="36"/>
        <v>86.055771013319159</v>
      </c>
      <c r="G312" s="1">
        <f t="shared" si="37"/>
        <v>2.9324570878136281E+24</v>
      </c>
      <c r="H312" s="2">
        <f t="shared" si="38"/>
        <v>95.034462019639406</v>
      </c>
      <c r="I312" s="2">
        <f t="shared" si="39"/>
        <v>34.889405602811685</v>
      </c>
      <c r="J312" s="2">
        <f t="shared" si="40"/>
        <v>-0.21550560281168174</v>
      </c>
      <c r="K312" s="2">
        <f t="shared" si="41"/>
        <v>0.75642714731352367</v>
      </c>
      <c r="L312" s="2">
        <v>99.623639287860556</v>
      </c>
      <c r="M312" s="2">
        <f t="shared" si="42"/>
        <v>34.99181201310946</v>
      </c>
      <c r="N312" s="2">
        <f t="shared" si="43"/>
        <v>-0.31791201310945638</v>
      </c>
      <c r="O312" s="2">
        <f t="shared" si="44"/>
        <v>1.6461289538670112</v>
      </c>
    </row>
    <row r="313" spans="1:15" x14ac:dyDescent="0.25">
      <c r="A313" s="47" t="s">
        <v>534</v>
      </c>
      <c r="B313" s="2">
        <v>2.205E-2</v>
      </c>
      <c r="C313" s="2">
        <f>LOG('SNe Ia Data'!RedShift)</f>
        <v>-1.6565914061961426</v>
      </c>
      <c r="D313">
        <v>0.19909499999999999</v>
      </c>
      <c r="E313">
        <v>34.747700000000002</v>
      </c>
      <c r="F313" s="2">
        <f t="shared" si="36"/>
        <v>89.030743457915435</v>
      </c>
      <c r="G313" s="1">
        <f t="shared" si="37"/>
        <v>2.9351477329216693E+24</v>
      </c>
      <c r="H313" s="2">
        <f t="shared" si="38"/>
        <v>95.121659889095397</v>
      </c>
      <c r="I313" s="2">
        <f t="shared" si="39"/>
        <v>34.891397100945568</v>
      </c>
      <c r="J313" s="2">
        <f t="shared" si="40"/>
        <v>-0.14369710094556609</v>
      </c>
      <c r="K313" s="2">
        <f t="shared" si="41"/>
        <v>0.52092512663248325</v>
      </c>
      <c r="L313" s="2">
        <v>99.715556502523626</v>
      </c>
      <c r="M313" s="2">
        <f t="shared" si="42"/>
        <v>34.993814586752393</v>
      </c>
      <c r="N313" s="2">
        <f t="shared" si="43"/>
        <v>-0.24611458675239106</v>
      </c>
      <c r="O313" s="2">
        <f t="shared" si="44"/>
        <v>1.5281078322262207</v>
      </c>
    </row>
    <row r="314" spans="1:15" x14ac:dyDescent="0.25">
      <c r="A314" s="47" t="s">
        <v>536</v>
      </c>
      <c r="B314" s="2">
        <v>2.2069999999999999E-2</v>
      </c>
      <c r="C314" s="2">
        <f>LOG('SNe Ia Data'!RedShift)</f>
        <v>-1.6561976668383449</v>
      </c>
      <c r="D314">
        <v>0.186029</v>
      </c>
      <c r="E314">
        <v>34.884700000000002</v>
      </c>
      <c r="F314" s="2">
        <f t="shared" si="36"/>
        <v>94.828744349870291</v>
      </c>
      <c r="G314" s="1">
        <f t="shared" si="37"/>
        <v>2.9378384289962857E+24</v>
      </c>
      <c r="H314" s="2">
        <f t="shared" si="38"/>
        <v>95.208859410265603</v>
      </c>
      <c r="I314" s="2">
        <f t="shared" si="39"/>
        <v>34.893386811983923</v>
      </c>
      <c r="J314" s="2">
        <f t="shared" si="40"/>
        <v>-8.6868119839209612E-3</v>
      </c>
      <c r="K314" s="2">
        <f t="shared" si="41"/>
        <v>2.1805173196130703E-3</v>
      </c>
      <c r="L314" s="2">
        <v>99.807476368322114</v>
      </c>
      <c r="M314" s="2">
        <f t="shared" si="42"/>
        <v>34.995815372964557</v>
      </c>
      <c r="N314" s="2">
        <f t="shared" si="43"/>
        <v>-0.11111537296455509</v>
      </c>
      <c r="O314" s="2">
        <f t="shared" si="44"/>
        <v>0.35676890351712309</v>
      </c>
    </row>
    <row r="315" spans="1:15" x14ac:dyDescent="0.25">
      <c r="A315" s="47" t="s">
        <v>538</v>
      </c>
      <c r="B315" s="2">
        <v>2.215E-2</v>
      </c>
      <c r="C315" s="2">
        <f>LOG('SNe Ia Data'!RedShift)</f>
        <v>-1.6546262694409117</v>
      </c>
      <c r="D315">
        <v>0.288632</v>
      </c>
      <c r="E315">
        <v>35.048099999999998</v>
      </c>
      <c r="F315" s="2">
        <f t="shared" si="36"/>
        <v>102.23980205879424</v>
      </c>
      <c r="G315" s="1">
        <f t="shared" si="37"/>
        <v>2.9486017229302277E+24</v>
      </c>
      <c r="H315" s="2">
        <f t="shared" si="38"/>
        <v>95.557674011107409</v>
      </c>
      <c r="I315" s="2">
        <f t="shared" si="39"/>
        <v>34.901327849778312</v>
      </c>
      <c r="J315" s="2">
        <f t="shared" si="40"/>
        <v>0.1467721502216861</v>
      </c>
      <c r="K315" s="2">
        <f t="shared" si="41"/>
        <v>0.25858203920631284</v>
      </c>
      <c r="L315" s="2">
        <v>100.17518234167264</v>
      </c>
      <c r="M315" s="2">
        <f t="shared" si="42"/>
        <v>35.003800708102183</v>
      </c>
      <c r="N315" s="2">
        <f t="shared" si="43"/>
        <v>4.4299291897814896E-2</v>
      </c>
      <c r="O315" s="2">
        <f t="shared" si="44"/>
        <v>2.3556166273975245E-2</v>
      </c>
    </row>
    <row r="316" spans="1:15" x14ac:dyDescent="0.25">
      <c r="A316" s="47" t="s">
        <v>540</v>
      </c>
      <c r="B316" s="2">
        <v>2.2190000000000001E-2</v>
      </c>
      <c r="C316" s="2">
        <f>LOG('SNe Ia Data'!RedShift)</f>
        <v>-1.6538426977679916</v>
      </c>
      <c r="D316">
        <v>0.21615899999999999</v>
      </c>
      <c r="E316">
        <v>35.013599999999997</v>
      </c>
      <c r="F316" s="2">
        <f t="shared" si="36"/>
        <v>100.62826852437793</v>
      </c>
      <c r="G316" s="1">
        <f t="shared" si="37"/>
        <v>2.9539836756573185E+24</v>
      </c>
      <c r="H316" s="2">
        <f t="shared" si="38"/>
        <v>95.732091220538948</v>
      </c>
      <c r="I316" s="2">
        <f t="shared" si="39"/>
        <v>34.9052877298328</v>
      </c>
      <c r="J316" s="2">
        <f t="shared" si="40"/>
        <v>0.1083122701671968</v>
      </c>
      <c r="K316" s="2">
        <f t="shared" si="41"/>
        <v>0.25107800658334511</v>
      </c>
      <c r="L316" s="2">
        <v>100.35905123360342</v>
      </c>
      <c r="M316" s="2">
        <f t="shared" si="42"/>
        <v>35.00778273481717</v>
      </c>
      <c r="N316" s="2">
        <f t="shared" si="43"/>
        <v>5.8172651828272137E-3</v>
      </c>
      <c r="O316" s="2">
        <f t="shared" si="44"/>
        <v>7.2425429352168051E-4</v>
      </c>
    </row>
    <row r="317" spans="1:15" x14ac:dyDescent="0.25">
      <c r="A317" s="47" t="s">
        <v>541</v>
      </c>
      <c r="B317" s="2">
        <v>2.2280000000000001E-2</v>
      </c>
      <c r="C317" s="2">
        <f>LOG('SNe Ia Data'!RedShift)</f>
        <v>-1.6520848134983086</v>
      </c>
      <c r="D317">
        <v>0.18018000000000001</v>
      </c>
      <c r="E317">
        <v>34.805900000000001</v>
      </c>
      <c r="F317" s="2">
        <f t="shared" si="36"/>
        <v>91.449218822913167</v>
      </c>
      <c r="G317" s="1">
        <f t="shared" si="37"/>
        <v>2.9660938145061745E+24</v>
      </c>
      <c r="H317" s="2">
        <f t="shared" si="38"/>
        <v>96.124554092465317</v>
      </c>
      <c r="I317" s="2">
        <f t="shared" si="39"/>
        <v>34.914171690932697</v>
      </c>
      <c r="J317" s="2">
        <f t="shared" si="40"/>
        <v>-0.10827169093269617</v>
      </c>
      <c r="K317" s="2">
        <f t="shared" si="41"/>
        <v>0.36109100804799721</v>
      </c>
      <c r="L317" s="2">
        <v>100.77279500644286</v>
      </c>
      <c r="M317" s="2">
        <f t="shared" si="42"/>
        <v>35.016716521001598</v>
      </c>
      <c r="N317" s="2">
        <f t="shared" si="43"/>
        <v>-0.21081652100159687</v>
      </c>
      <c r="O317" s="2">
        <f t="shared" si="44"/>
        <v>1.3689768972045187</v>
      </c>
    </row>
    <row r="318" spans="1:15" x14ac:dyDescent="0.25">
      <c r="A318" s="47" t="s">
        <v>541</v>
      </c>
      <c r="B318" s="2">
        <v>2.2280000000000001E-2</v>
      </c>
      <c r="C318" s="2">
        <f>LOG('SNe Ia Data'!RedShift)</f>
        <v>-1.6520848134983086</v>
      </c>
      <c r="D318">
        <v>0.25811000000000001</v>
      </c>
      <c r="E318">
        <v>34.823399999999999</v>
      </c>
      <c r="F318" s="2">
        <f t="shared" si="36"/>
        <v>92.189190178298148</v>
      </c>
      <c r="G318" s="1">
        <f t="shared" si="37"/>
        <v>2.9660938145061745E+24</v>
      </c>
      <c r="H318" s="2">
        <f t="shared" si="38"/>
        <v>96.124554092465317</v>
      </c>
      <c r="I318" s="2">
        <f t="shared" si="39"/>
        <v>34.914171690932697</v>
      </c>
      <c r="J318" s="2">
        <f t="shared" si="40"/>
        <v>-9.0771690932697879E-2</v>
      </c>
      <c r="K318" s="2">
        <f t="shared" si="41"/>
        <v>0.12367764009719763</v>
      </c>
      <c r="L318" s="2">
        <v>100.77279500644286</v>
      </c>
      <c r="M318" s="2">
        <f t="shared" si="42"/>
        <v>35.016716521001598</v>
      </c>
      <c r="N318" s="2">
        <f t="shared" si="43"/>
        <v>-0.19331652100159857</v>
      </c>
      <c r="O318" s="2">
        <f t="shared" si="44"/>
        <v>0.56095533141023901</v>
      </c>
    </row>
    <row r="319" spans="1:15" x14ac:dyDescent="0.25">
      <c r="A319" s="47" t="s">
        <v>542</v>
      </c>
      <c r="B319" s="2">
        <v>2.231E-2</v>
      </c>
      <c r="C319" s="2">
        <f>LOG('SNe Ia Data'!RedShift)</f>
        <v>-1.6515004297161622</v>
      </c>
      <c r="D319">
        <v>0.16983699999999999</v>
      </c>
      <c r="E319">
        <v>34.924500000000002</v>
      </c>
      <c r="F319" s="2">
        <f t="shared" si="36"/>
        <v>96.582846316206229</v>
      </c>
      <c r="G319" s="1">
        <f t="shared" si="37"/>
        <v>2.9701307567339271E+24</v>
      </c>
      <c r="H319" s="2">
        <f t="shared" si="38"/>
        <v>96.255382480172386</v>
      </c>
      <c r="I319" s="2">
        <f t="shared" si="39"/>
        <v>34.917125120309407</v>
      </c>
      <c r="J319" s="2">
        <f t="shared" si="40"/>
        <v>7.3748796905945824E-3</v>
      </c>
      <c r="K319" s="2">
        <f t="shared" si="41"/>
        <v>1.88558128954331E-3</v>
      </c>
      <c r="L319" s="2">
        <v>100.91072152466919</v>
      </c>
      <c r="M319" s="2">
        <f t="shared" si="42"/>
        <v>35.019686557231744</v>
      </c>
      <c r="N319" s="2">
        <f t="shared" si="43"/>
        <v>-9.5186557231741631E-2</v>
      </c>
      <c r="O319" s="2">
        <f t="shared" si="44"/>
        <v>0.31411351220748301</v>
      </c>
    </row>
    <row r="320" spans="1:15" x14ac:dyDescent="0.25">
      <c r="A320" s="47" t="s">
        <v>543</v>
      </c>
      <c r="B320" s="2">
        <v>2.2339999999999999E-2</v>
      </c>
      <c r="C320" s="2">
        <f>LOG('SNe Ia Data'!RedShift)</f>
        <v>-1.6509168312204097</v>
      </c>
      <c r="D320">
        <v>0.19900399999999999</v>
      </c>
      <c r="E320">
        <v>34.7727</v>
      </c>
      <c r="F320" s="2">
        <f t="shared" si="36"/>
        <v>90.061670879511041</v>
      </c>
      <c r="G320" s="1">
        <f t="shared" si="37"/>
        <v>2.9741678135922464E+24</v>
      </c>
      <c r="H320" s="2">
        <f t="shared" si="38"/>
        <v>96.38621458280312</v>
      </c>
      <c r="I320" s="2">
        <f t="shared" si="39"/>
        <v>34.920074621862057</v>
      </c>
      <c r="J320" s="2">
        <f t="shared" si="40"/>
        <v>-0.14737462186205619</v>
      </c>
      <c r="K320" s="2">
        <f t="shared" si="41"/>
        <v>0.54843074817449233</v>
      </c>
      <c r="L320" s="2">
        <v>101.04865400619859</v>
      </c>
      <c r="M320" s="2">
        <f t="shared" si="42"/>
        <v>35.022652664883836</v>
      </c>
      <c r="N320" s="2">
        <f t="shared" si="43"/>
        <v>-0.2499526648838355</v>
      </c>
      <c r="O320" s="2">
        <f t="shared" si="44"/>
        <v>1.5775819587084015</v>
      </c>
    </row>
    <row r="321" spans="1:15" x14ac:dyDescent="0.25">
      <c r="A321" s="47" t="s">
        <v>543</v>
      </c>
      <c r="B321" s="2">
        <v>2.2339999999999999E-2</v>
      </c>
      <c r="C321" s="2">
        <f>LOG('SNe Ia Data'!RedShift)</f>
        <v>-1.6509168312204097</v>
      </c>
      <c r="D321">
        <v>0.20447899999999999</v>
      </c>
      <c r="E321">
        <v>34.870399999999997</v>
      </c>
      <c r="F321" s="2">
        <f t="shared" si="36"/>
        <v>94.20631149795264</v>
      </c>
      <c r="G321" s="1">
        <f t="shared" si="37"/>
        <v>2.9741678135922464E+24</v>
      </c>
      <c r="H321" s="2">
        <f t="shared" si="38"/>
        <v>96.38621458280312</v>
      </c>
      <c r="I321" s="2">
        <f t="shared" si="39"/>
        <v>34.920074621862057</v>
      </c>
      <c r="J321" s="2">
        <f t="shared" si="40"/>
        <v>-4.9674621862060064E-2</v>
      </c>
      <c r="K321" s="2">
        <f t="shared" si="41"/>
        <v>5.9016264173587435E-2</v>
      </c>
      <c r="L321" s="2">
        <v>101.04865400619859</v>
      </c>
      <c r="M321" s="2">
        <f t="shared" si="42"/>
        <v>35.022652664883836</v>
      </c>
      <c r="N321" s="2">
        <f t="shared" si="43"/>
        <v>-0.15225266488383937</v>
      </c>
      <c r="O321" s="2">
        <f t="shared" si="44"/>
        <v>0.55441169198552387</v>
      </c>
    </row>
    <row r="322" spans="1:15" x14ac:dyDescent="0.25">
      <c r="A322" s="47" t="s">
        <v>544</v>
      </c>
      <c r="B322" s="2">
        <v>2.2360000000000001E-2</v>
      </c>
      <c r="C322" s="2">
        <f>LOG('SNe Ia Data'!RedShift)</f>
        <v>-1.6505282007856144</v>
      </c>
      <c r="D322">
        <v>0.224663</v>
      </c>
      <c r="E322">
        <v>34.781399999999998</v>
      </c>
      <c r="F322" s="2">
        <f t="shared" si="36"/>
        <v>90.423226591821617</v>
      </c>
      <c r="G322" s="1">
        <f t="shared" si="37"/>
        <v>2.976859248512253E+24</v>
      </c>
      <c r="H322" s="2">
        <f t="shared" si="38"/>
        <v>96.473438048321725</v>
      </c>
      <c r="I322" s="2">
        <f t="shared" si="39"/>
        <v>34.922038779311947</v>
      </c>
      <c r="J322" s="2">
        <f t="shared" si="40"/>
        <v>-0.14063877931194924</v>
      </c>
      <c r="K322" s="2">
        <f t="shared" si="41"/>
        <v>0.39187455838682067</v>
      </c>
      <c r="L322" s="2">
        <v>101.14061230673124</v>
      </c>
      <c r="M322" s="2">
        <f t="shared" si="42"/>
        <v>35.024627892647828</v>
      </c>
      <c r="N322" s="2">
        <f t="shared" si="43"/>
        <v>-0.2432278926478304</v>
      </c>
      <c r="O322" s="2">
        <f t="shared" si="44"/>
        <v>1.1720972483100907</v>
      </c>
    </row>
    <row r="323" spans="1:15" x14ac:dyDescent="0.25">
      <c r="A323" s="47" t="s">
        <v>545</v>
      </c>
      <c r="B323" s="2">
        <v>2.239E-2</v>
      </c>
      <c r="C323" s="2">
        <f>LOG('SNe Ia Data'!RedShift)</f>
        <v>-1.6499459064209698</v>
      </c>
      <c r="D323">
        <v>0.30265399999999998</v>
      </c>
      <c r="E323">
        <v>34.7714</v>
      </c>
      <c r="F323" s="2">
        <f t="shared" si="36"/>
        <v>90.007769603904009</v>
      </c>
      <c r="G323" s="1">
        <f t="shared" si="37"/>
        <v>2.9808964964101748E+24</v>
      </c>
      <c r="H323" s="2">
        <f t="shared" si="38"/>
        <v>96.604276342124351</v>
      </c>
      <c r="I323" s="2">
        <f t="shared" si="39"/>
        <v>34.924981757889114</v>
      </c>
      <c r="J323" s="2">
        <f t="shared" si="40"/>
        <v>-0.1535817578891141</v>
      </c>
      <c r="K323" s="2">
        <f t="shared" si="41"/>
        <v>0.2575054541754862</v>
      </c>
      <c r="L323" s="2">
        <v>101.27855472665006</v>
      </c>
      <c r="M323" s="2">
        <f t="shared" si="42"/>
        <v>35.027587476067858</v>
      </c>
      <c r="N323" s="2">
        <f t="shared" si="43"/>
        <v>-0.25618747606785774</v>
      </c>
      <c r="O323" s="2">
        <f t="shared" si="44"/>
        <v>0.71651115150336908</v>
      </c>
    </row>
    <row r="324" spans="1:15" x14ac:dyDescent="0.25">
      <c r="A324" s="47" t="s">
        <v>545</v>
      </c>
      <c r="B324" s="2">
        <v>2.239E-2</v>
      </c>
      <c r="C324" s="2">
        <f>LOG('SNe Ia Data'!RedShift)</f>
        <v>-1.6499459064209698</v>
      </c>
      <c r="D324">
        <v>0.24312</v>
      </c>
      <c r="E324">
        <v>34.860300000000002</v>
      </c>
      <c r="F324" s="2">
        <f t="shared" si="36"/>
        <v>93.769154485189262</v>
      </c>
      <c r="G324" s="1">
        <f t="shared" si="37"/>
        <v>2.9808964964101748E+24</v>
      </c>
      <c r="H324" s="2">
        <f t="shared" si="38"/>
        <v>96.604276342124351</v>
      </c>
      <c r="I324" s="2">
        <f t="shared" si="39"/>
        <v>34.924981757889114</v>
      </c>
      <c r="J324" s="2">
        <f t="shared" si="40"/>
        <v>-6.468175788911168E-2</v>
      </c>
      <c r="K324" s="2">
        <f t="shared" si="41"/>
        <v>7.0781906274319503E-2</v>
      </c>
      <c r="L324" s="2">
        <v>101.27855472665006</v>
      </c>
      <c r="M324" s="2">
        <f t="shared" si="42"/>
        <v>35.027587476067858</v>
      </c>
      <c r="N324" s="2">
        <f t="shared" si="43"/>
        <v>-0.16728747606785532</v>
      </c>
      <c r="O324" s="2">
        <f t="shared" si="44"/>
        <v>0.47346238725245693</v>
      </c>
    </row>
    <row r="325" spans="1:15" x14ac:dyDescent="0.25">
      <c r="A325" s="47" t="s">
        <v>546</v>
      </c>
      <c r="B325" s="2">
        <v>2.24E-2</v>
      </c>
      <c r="C325" s="2">
        <f>LOG('SNe Ia Data'!RedShift)</f>
        <v>-1.6497519816658373</v>
      </c>
      <c r="D325">
        <v>0.288719</v>
      </c>
      <c r="E325">
        <v>34.759</v>
      </c>
      <c r="F325" s="2">
        <f t="shared" si="36"/>
        <v>89.495252976528747</v>
      </c>
      <c r="G325" s="1">
        <f t="shared" si="37"/>
        <v>2.98224227118017E+24</v>
      </c>
      <c r="H325" s="2">
        <f t="shared" si="38"/>
        <v>96.647889932173996</v>
      </c>
      <c r="I325" s="2">
        <f t="shared" si="39"/>
        <v>34.925961883606782</v>
      </c>
      <c r="J325" s="2">
        <f t="shared" si="40"/>
        <v>-0.16696188360678121</v>
      </c>
      <c r="K325" s="2">
        <f t="shared" si="41"/>
        <v>0.33441360809006382</v>
      </c>
      <c r="L325" s="2">
        <v>101.32453685835834</v>
      </c>
      <c r="M325" s="2">
        <f t="shared" si="42"/>
        <v>35.028573136565619</v>
      </c>
      <c r="N325" s="2">
        <f t="shared" si="43"/>
        <v>-0.26957313656561865</v>
      </c>
      <c r="O325" s="2">
        <f t="shared" si="44"/>
        <v>0.87177115275189887</v>
      </c>
    </row>
    <row r="326" spans="1:15" x14ac:dyDescent="0.25">
      <c r="A326" s="47" t="s">
        <v>546</v>
      </c>
      <c r="B326" s="2">
        <v>2.24E-2</v>
      </c>
      <c r="C326" s="2">
        <f>LOG('SNe Ia Data'!RedShift)</f>
        <v>-1.6497519816658373</v>
      </c>
      <c r="D326">
        <v>0.25527</v>
      </c>
      <c r="E326">
        <v>34.799700000000001</v>
      </c>
      <c r="F326" s="2">
        <f t="shared" ref="F326:F389" si="45">10^((ObservedDistanceModuli-25)/5)</f>
        <v>91.188484910540808</v>
      </c>
      <c r="G326" s="1">
        <f t="shared" ref="G326:G389" si="46">-(RedShift*Age*(-2*InitialTangentVelocity+UniverseAcceleration*Age))/(2+RedShift)*(1+RedShift)</f>
        <v>2.98224227118017E+24</v>
      </c>
      <c r="H326" s="2">
        <f t="shared" ref="H326:H389" si="47">G326/Mpc</f>
        <v>96.647889932173996</v>
      </c>
      <c r="I326" s="2">
        <f t="shared" ref="I326:I389" si="48">(LOG10(T2LuminousDistance)*5+25)</f>
        <v>34.925961883606782</v>
      </c>
      <c r="J326" s="2">
        <f t="shared" ref="J326:J389" si="49">ObservedDistanceModuli-T2DistanceModuli</f>
        <v>-0.12626188360678015</v>
      </c>
      <c r="K326" s="2">
        <f t="shared" ref="K326:K389" si="50">(ObservedDistanceModuli-T2DistanceModuli)^2/TotalError^2</f>
        <v>0.24464985976574513</v>
      </c>
      <c r="L326" s="2">
        <v>101.32453685835834</v>
      </c>
      <c r="M326" s="2">
        <f t="shared" ref="M326:M389" si="51">(LOG10(ΛCDMLuminousDistance)*5+25)</f>
        <v>35.028573136565619</v>
      </c>
      <c r="N326" s="2">
        <f t="shared" ref="N326:N389" si="52">ObservedDistanceModuli-ΛCDMDistanceModuli</f>
        <v>-0.22887313656561759</v>
      </c>
      <c r="O326" s="2">
        <f t="shared" ref="O326:O389" si="53">(ObservedDistanceModuli-ΛCDMDistanceModuli)^2/TotalError^2</f>
        <v>0.8038778939283574</v>
      </c>
    </row>
    <row r="327" spans="1:15" x14ac:dyDescent="0.25">
      <c r="A327" s="47" t="s">
        <v>547</v>
      </c>
      <c r="B327" s="2">
        <v>2.2409999999999999E-2</v>
      </c>
      <c r="C327" s="2">
        <f>LOG('SNe Ia Data'!RedShift)</f>
        <v>-1.6495581434649389</v>
      </c>
      <c r="D327">
        <v>0.21452599999999999</v>
      </c>
      <c r="E327">
        <v>35.039200000000001</v>
      </c>
      <c r="F327" s="2">
        <f t="shared" si="45"/>
        <v>101.82161942362599</v>
      </c>
      <c r="G327" s="1">
        <f t="shared" si="46"/>
        <v>2.9835880586851964E+24</v>
      </c>
      <c r="H327" s="2">
        <f t="shared" si="47"/>
        <v>96.691503934937899</v>
      </c>
      <c r="I327" s="2">
        <f t="shared" si="48"/>
        <v>34.92694157639864</v>
      </c>
      <c r="J327" s="2">
        <f t="shared" si="49"/>
        <v>0.11225842360136085</v>
      </c>
      <c r="K327" s="2">
        <f t="shared" si="50"/>
        <v>0.27382809712530232</v>
      </c>
      <c r="L327" s="2">
        <v>101.3705196525885</v>
      </c>
      <c r="M327" s="2">
        <f t="shared" si="51"/>
        <v>35.029558364053798</v>
      </c>
      <c r="N327" s="2">
        <f t="shared" si="52"/>
        <v>9.641635946202598E-3</v>
      </c>
      <c r="O327" s="2">
        <f t="shared" si="53"/>
        <v>2.0199545053779066E-3</v>
      </c>
    </row>
    <row r="328" spans="1:15" x14ac:dyDescent="0.25">
      <c r="A328" s="47" t="s">
        <v>548</v>
      </c>
      <c r="B328" s="2">
        <v>2.2550000000000001E-2</v>
      </c>
      <c r="C328" s="2">
        <f>LOG('SNe Ia Data'!RedShift)</f>
        <v>-1.6468534537860207</v>
      </c>
      <c r="D328">
        <v>0.243141</v>
      </c>
      <c r="E328">
        <v>34.730600000000003</v>
      </c>
      <c r="F328" s="2">
        <f t="shared" si="45"/>
        <v>88.332393812582211</v>
      </c>
      <c r="G328" s="1">
        <f t="shared" si="46"/>
        <v>3.0024304208278131E+24</v>
      </c>
      <c r="H328" s="2">
        <f t="shared" si="47"/>
        <v>97.302143305193056</v>
      </c>
      <c r="I328" s="2">
        <f t="shared" si="48"/>
        <v>34.940612033580535</v>
      </c>
      <c r="J328" s="2">
        <f t="shared" si="49"/>
        <v>-0.21001203358053289</v>
      </c>
      <c r="K328" s="2">
        <f t="shared" si="50"/>
        <v>0.74605692085750053</v>
      </c>
      <c r="L328" s="2">
        <v>102.01434833241498</v>
      </c>
      <c r="M328" s="2">
        <f t="shared" si="51"/>
        <v>35.043306298189393</v>
      </c>
      <c r="N328" s="2">
        <f t="shared" si="52"/>
        <v>-0.31270629818939</v>
      </c>
      <c r="O328" s="2">
        <f t="shared" si="53"/>
        <v>1.6540813301713737</v>
      </c>
    </row>
    <row r="329" spans="1:15" x14ac:dyDescent="0.25">
      <c r="A329" s="47" t="s">
        <v>549</v>
      </c>
      <c r="B329" s="2">
        <v>2.266E-2</v>
      </c>
      <c r="C329" s="2">
        <f>LOG('SNe Ia Data'!RedShift)</f>
        <v>-1.6447400944726216</v>
      </c>
      <c r="D329">
        <v>0.22054699999999999</v>
      </c>
      <c r="E329">
        <v>34.843800000000002</v>
      </c>
      <c r="F329" s="2">
        <f t="shared" si="45"/>
        <v>93.059346838948542</v>
      </c>
      <c r="G329" s="1">
        <f t="shared" si="46"/>
        <v>3.017236884642771E+24</v>
      </c>
      <c r="H329" s="2">
        <f t="shared" si="47"/>
        <v>97.781988118239212</v>
      </c>
      <c r="I329" s="2">
        <f t="shared" si="48"/>
        <v>34.95129431579489</v>
      </c>
      <c r="J329" s="2">
        <f t="shared" si="49"/>
        <v>-0.107494315794888</v>
      </c>
      <c r="K329" s="2">
        <f t="shared" si="50"/>
        <v>0.23755746936264577</v>
      </c>
      <c r="L329" s="2">
        <v>102.52030480605548</v>
      </c>
      <c r="M329" s="2">
        <f t="shared" si="51"/>
        <v>35.054049443637467</v>
      </c>
      <c r="N329" s="2">
        <f t="shared" si="52"/>
        <v>-0.21024944363746556</v>
      </c>
      <c r="O329" s="2">
        <f t="shared" si="53"/>
        <v>0.90879808072787782</v>
      </c>
    </row>
    <row r="330" spans="1:15" x14ac:dyDescent="0.25">
      <c r="A330" s="47" t="s">
        <v>530</v>
      </c>
      <c r="B330" s="2">
        <v>2.2700000000000001E-2</v>
      </c>
      <c r="C330" s="2">
        <f>LOG('SNe Ia Data'!RedShift)</f>
        <v>-1.6439741428068773</v>
      </c>
      <c r="D330">
        <v>0.20330000000000001</v>
      </c>
      <c r="E330">
        <v>34.869300000000003</v>
      </c>
      <c r="F330" s="2">
        <f t="shared" si="45"/>
        <v>94.158601612466285</v>
      </c>
      <c r="G330" s="1">
        <f t="shared" si="46"/>
        <v>3.0226214352195354E+24</v>
      </c>
      <c r="H330" s="2">
        <f t="shared" si="47"/>
        <v>97.956489518244993</v>
      </c>
      <c r="I330" s="2">
        <f t="shared" si="48"/>
        <v>34.955166064267615</v>
      </c>
      <c r="J330" s="2">
        <f t="shared" si="49"/>
        <v>-8.5866064267612785E-2</v>
      </c>
      <c r="K330" s="2">
        <f t="shared" si="50"/>
        <v>0.17838911750532857</v>
      </c>
      <c r="L330" s="2">
        <v>102.70430884863016</v>
      </c>
      <c r="M330" s="2">
        <f t="shared" si="51"/>
        <v>35.057943321683005</v>
      </c>
      <c r="N330" s="2">
        <f t="shared" si="52"/>
        <v>-0.1886433216830028</v>
      </c>
      <c r="O330" s="2">
        <f t="shared" si="53"/>
        <v>0.86100983587812585</v>
      </c>
    </row>
    <row r="331" spans="1:15" x14ac:dyDescent="0.25">
      <c r="A331" s="47" t="s">
        <v>550</v>
      </c>
      <c r="B331" s="2">
        <v>2.273E-2</v>
      </c>
      <c r="C331" s="2">
        <f>LOG('SNe Ia Data'!RedShift)</f>
        <v>-1.6434005642750291</v>
      </c>
      <c r="D331">
        <v>0.358325</v>
      </c>
      <c r="E331">
        <v>34.684899999999999</v>
      </c>
      <c r="F331" s="2">
        <f t="shared" si="45"/>
        <v>86.492808644815952</v>
      </c>
      <c r="G331" s="1">
        <f t="shared" si="46"/>
        <v>3.0266599818110855E+24</v>
      </c>
      <c r="H331" s="2">
        <f t="shared" si="47"/>
        <v>98.087369899841761</v>
      </c>
      <c r="I331" s="2">
        <f t="shared" si="48"/>
        <v>34.958065447912183</v>
      </c>
      <c r="J331" s="2">
        <f t="shared" si="49"/>
        <v>-0.27316544791218433</v>
      </c>
      <c r="K331" s="2">
        <f t="shared" si="50"/>
        <v>0.58116213693820462</v>
      </c>
      <c r="L331" s="2">
        <v>102.84231883470933</v>
      </c>
      <c r="M331" s="2">
        <f t="shared" si="51"/>
        <v>35.060859301628</v>
      </c>
      <c r="N331" s="2">
        <f t="shared" si="52"/>
        <v>-0.37595930162800073</v>
      </c>
      <c r="O331" s="2">
        <f t="shared" si="53"/>
        <v>1.1008482321081423</v>
      </c>
    </row>
    <row r="332" spans="1:15" x14ac:dyDescent="0.25">
      <c r="A332" s="47" t="s">
        <v>522</v>
      </c>
      <c r="B332" s="2">
        <v>2.2950000000000002E-2</v>
      </c>
      <c r="C332" s="2">
        <f>LOG('SNe Ia Data'!RedShift)</f>
        <v>-1.63921731012672</v>
      </c>
      <c r="D332">
        <v>0.30487399999999998</v>
      </c>
      <c r="E332">
        <v>35.268500000000003</v>
      </c>
      <c r="F332" s="2">
        <f t="shared" si="45"/>
        <v>113.16183988888642</v>
      </c>
      <c r="G332" s="1">
        <f t="shared" si="46"/>
        <v>3.0562794902395506E+24</v>
      </c>
      <c r="H332" s="2">
        <f t="shared" si="47"/>
        <v>99.04727279509062</v>
      </c>
      <c r="I332" s="2">
        <f t="shared" si="48"/>
        <v>34.979212610056877</v>
      </c>
      <c r="J332" s="2">
        <f t="shared" si="49"/>
        <v>0.28928738994312653</v>
      </c>
      <c r="K332" s="2">
        <f t="shared" si="50"/>
        <v>0.90036422123050752</v>
      </c>
      <c r="L332" s="2">
        <v>103.8545741785114</v>
      </c>
      <c r="M332" s="2">
        <f t="shared" si="51"/>
        <v>35.082128146952527</v>
      </c>
      <c r="N332" s="2">
        <f t="shared" si="52"/>
        <v>0.18637185304747561</v>
      </c>
      <c r="O332" s="2">
        <f t="shared" si="53"/>
        <v>0.37369722164997338</v>
      </c>
    </row>
    <row r="333" spans="1:15" x14ac:dyDescent="0.25">
      <c r="A333" s="47" t="s">
        <v>551</v>
      </c>
      <c r="B333" s="2">
        <v>2.2950000000000002E-2</v>
      </c>
      <c r="C333" s="2">
        <f>LOG('SNe Ia Data'!RedShift)</f>
        <v>-1.63921731012672</v>
      </c>
      <c r="D333">
        <v>0.20127</v>
      </c>
      <c r="E333">
        <v>34.858400000000003</v>
      </c>
      <c r="F333" s="2">
        <f t="shared" si="45"/>
        <v>93.687144015503591</v>
      </c>
      <c r="G333" s="1">
        <f t="shared" si="46"/>
        <v>3.0562794902395506E+24</v>
      </c>
      <c r="H333" s="2">
        <f t="shared" si="47"/>
        <v>99.04727279509062</v>
      </c>
      <c r="I333" s="2">
        <f t="shared" si="48"/>
        <v>34.979212610056877</v>
      </c>
      <c r="J333" s="2">
        <f t="shared" si="49"/>
        <v>-0.12081261005687338</v>
      </c>
      <c r="K333" s="2">
        <f t="shared" si="50"/>
        <v>0.36030180749404656</v>
      </c>
      <c r="L333" s="2">
        <v>103.8545741785114</v>
      </c>
      <c r="M333" s="2">
        <f t="shared" si="51"/>
        <v>35.082128146952527</v>
      </c>
      <c r="N333" s="2">
        <f t="shared" si="52"/>
        <v>-0.2237281469525243</v>
      </c>
      <c r="O333" s="2">
        <f t="shared" si="53"/>
        <v>1.2356149603890763</v>
      </c>
    </row>
    <row r="334" spans="1:15" x14ac:dyDescent="0.25">
      <c r="A334" s="47" t="s">
        <v>557</v>
      </c>
      <c r="B334" s="2">
        <v>2.298E-2</v>
      </c>
      <c r="C334" s="2">
        <f>LOG('SNe Ia Data'!RedShift)</f>
        <v>-1.6386499756477335</v>
      </c>
      <c r="D334">
        <v>0.26736700000000002</v>
      </c>
      <c r="E334">
        <v>34.999200000000002</v>
      </c>
      <c r="F334" s="2">
        <f t="shared" si="45"/>
        <v>99.963165424108468</v>
      </c>
      <c r="G334" s="1">
        <f t="shared" si="46"/>
        <v>3.0603189913351568E+24</v>
      </c>
      <c r="H334" s="2">
        <f t="shared" si="47"/>
        <v>99.178184110057188</v>
      </c>
      <c r="I334" s="2">
        <f t="shared" si="48"/>
        <v>34.982080761850398</v>
      </c>
      <c r="J334" s="2">
        <f t="shared" si="49"/>
        <v>1.7119238149604143E-2</v>
      </c>
      <c r="K334" s="2">
        <f t="shared" si="50"/>
        <v>4.0997111678045756E-3</v>
      </c>
      <c r="L334" s="2">
        <v>103.99263382903166</v>
      </c>
      <c r="M334" s="2">
        <f t="shared" si="51"/>
        <v>35.085012888767793</v>
      </c>
      <c r="N334" s="2">
        <f t="shared" si="52"/>
        <v>-8.5812888767790696E-2</v>
      </c>
      <c r="O334" s="2">
        <f t="shared" si="53"/>
        <v>0.10301238400098869</v>
      </c>
    </row>
    <row r="335" spans="1:15" x14ac:dyDescent="0.25">
      <c r="A335" s="47" t="s">
        <v>557</v>
      </c>
      <c r="B335" s="2">
        <v>2.298E-2</v>
      </c>
      <c r="C335" s="2">
        <f>LOG('SNe Ia Data'!RedShift)</f>
        <v>-1.6386499756477335</v>
      </c>
      <c r="D335">
        <v>0.23728399999999999</v>
      </c>
      <c r="E335">
        <v>34.971200000000003</v>
      </c>
      <c r="F335" s="2">
        <f t="shared" si="45"/>
        <v>98.68246744444474</v>
      </c>
      <c r="G335" s="1">
        <f t="shared" si="46"/>
        <v>3.0603189913351568E+24</v>
      </c>
      <c r="H335" s="2">
        <f t="shared" si="47"/>
        <v>99.178184110057188</v>
      </c>
      <c r="I335" s="2">
        <f t="shared" si="48"/>
        <v>34.982080761850398</v>
      </c>
      <c r="J335" s="2">
        <f t="shared" si="49"/>
        <v>-1.0880761850394549E-2</v>
      </c>
      <c r="K335" s="2">
        <f t="shared" si="50"/>
        <v>2.1027212328230864E-3</v>
      </c>
      <c r="L335" s="2">
        <v>103.99263382903166</v>
      </c>
      <c r="M335" s="2">
        <f t="shared" si="51"/>
        <v>35.085012888767793</v>
      </c>
      <c r="N335" s="2">
        <f t="shared" si="52"/>
        <v>-0.11381288876778939</v>
      </c>
      <c r="O335" s="2">
        <f t="shared" si="53"/>
        <v>0.23006257881806105</v>
      </c>
    </row>
    <row r="336" spans="1:15" x14ac:dyDescent="0.25">
      <c r="A336" s="47" t="s">
        <v>552</v>
      </c>
      <c r="B336" s="2">
        <v>2.3029999999999998E-2</v>
      </c>
      <c r="C336" s="2">
        <f>LOG('SNe Ia Data'!RedShift)</f>
        <v>-1.6377060620357689</v>
      </c>
      <c r="D336">
        <v>0.19073999999999999</v>
      </c>
      <c r="E336">
        <v>34.984999999999999</v>
      </c>
      <c r="F336" s="2">
        <f t="shared" si="45"/>
        <v>99.311604842093388</v>
      </c>
      <c r="G336" s="1">
        <f t="shared" si="46"/>
        <v>3.0670517476402248E+24</v>
      </c>
      <c r="H336" s="2">
        <f t="shared" si="47"/>
        <v>99.396377882106037</v>
      </c>
      <c r="I336" s="2">
        <f t="shared" si="48"/>
        <v>34.986852792485763</v>
      </c>
      <c r="J336" s="2">
        <f t="shared" si="49"/>
        <v>-1.8527924857636435E-3</v>
      </c>
      <c r="K336" s="2">
        <f t="shared" si="50"/>
        <v>9.4356104963529055E-5</v>
      </c>
      <c r="L336" s="2">
        <v>104.22274648822102</v>
      </c>
      <c r="M336" s="2">
        <f t="shared" si="51"/>
        <v>35.089812567765435</v>
      </c>
      <c r="N336" s="2">
        <f t="shared" si="52"/>
        <v>-0.10481256776543546</v>
      </c>
      <c r="O336" s="2">
        <f t="shared" si="53"/>
        <v>0.30195565321287643</v>
      </c>
    </row>
    <row r="337" spans="1:15" x14ac:dyDescent="0.25">
      <c r="A337" s="47" t="s">
        <v>553</v>
      </c>
      <c r="B337" s="2">
        <v>2.307E-2</v>
      </c>
      <c r="C337" s="2">
        <f>LOG('SNe Ia Data'!RedShift)</f>
        <v>-1.6369524054789064</v>
      </c>
      <c r="D337">
        <v>0.34033799999999997</v>
      </c>
      <c r="E337">
        <v>34.766599999999997</v>
      </c>
      <c r="F337" s="2">
        <f t="shared" si="45"/>
        <v>89.809028814664188</v>
      </c>
      <c r="G337" s="1">
        <f t="shared" si="46"/>
        <v>3.0724381817018427E+24</v>
      </c>
      <c r="H337" s="2">
        <f t="shared" si="47"/>
        <v>99.570940321698899</v>
      </c>
      <c r="I337" s="2">
        <f t="shared" si="48"/>
        <v>34.990663042550878</v>
      </c>
      <c r="J337" s="2">
        <f t="shared" si="49"/>
        <v>-0.22406304255088116</v>
      </c>
      <c r="K337" s="2">
        <f t="shared" si="50"/>
        <v>0.43343060406810596</v>
      </c>
      <c r="L337" s="2">
        <v>104.40684853252378</v>
      </c>
      <c r="M337" s="2">
        <f t="shared" si="51"/>
        <v>35.093644935013863</v>
      </c>
      <c r="N337" s="2">
        <f t="shared" si="52"/>
        <v>-0.32704493501386622</v>
      </c>
      <c r="O337" s="2">
        <f t="shared" si="53"/>
        <v>0.92340871768724231</v>
      </c>
    </row>
    <row r="338" spans="1:15" x14ac:dyDescent="0.25">
      <c r="A338" s="47" t="s">
        <v>556</v>
      </c>
      <c r="B338" s="2">
        <v>2.3130000000000001E-2</v>
      </c>
      <c r="C338" s="2">
        <f>LOG('SNe Ia Data'!RedShift)</f>
        <v>-1.6358243672293806</v>
      </c>
      <c r="D338">
        <v>0.27122099999999999</v>
      </c>
      <c r="E338">
        <v>35.022500000000001</v>
      </c>
      <c r="F338" s="2">
        <f t="shared" si="45"/>
        <v>101.04155005282144</v>
      </c>
      <c r="G338" s="1">
        <f t="shared" si="46"/>
        <v>3.0805182144619156E+24</v>
      </c>
      <c r="H338" s="2">
        <f t="shared" si="47"/>
        <v>99.832796350094227</v>
      </c>
      <c r="I338" s="2">
        <f t="shared" si="48"/>
        <v>34.996366180087534</v>
      </c>
      <c r="J338" s="2">
        <f t="shared" si="49"/>
        <v>2.6133819912466549E-2</v>
      </c>
      <c r="K338" s="2">
        <f t="shared" si="50"/>
        <v>9.284513720263312E-3</v>
      </c>
      <c r="L338" s="2">
        <v>104.68302145944097</v>
      </c>
      <c r="M338" s="2">
        <f t="shared" si="51"/>
        <v>35.099381245814826</v>
      </c>
      <c r="N338" s="2">
        <f t="shared" si="52"/>
        <v>-7.6881245814824695E-2</v>
      </c>
      <c r="O338" s="2">
        <f t="shared" si="53"/>
        <v>8.0351538861971175E-2</v>
      </c>
    </row>
    <row r="339" spans="1:15" x14ac:dyDescent="0.25">
      <c r="A339" s="47" t="s">
        <v>539</v>
      </c>
      <c r="B339" s="2">
        <v>2.316E-2</v>
      </c>
      <c r="C339" s="2">
        <f>LOG('SNe Ia Data'!RedShift)</f>
        <v>-1.6352614449446015</v>
      </c>
      <c r="D339">
        <v>0.27496999999999999</v>
      </c>
      <c r="E339">
        <v>34.883000000000003</v>
      </c>
      <c r="F339" s="2">
        <f t="shared" si="45"/>
        <v>94.754533976466263</v>
      </c>
      <c r="G339" s="1">
        <f t="shared" si="46"/>
        <v>3.0845584025813542E+24</v>
      </c>
      <c r="H339" s="2">
        <f t="shared" si="47"/>
        <v>99.963729929986869</v>
      </c>
      <c r="I339" s="2">
        <f t="shared" si="48"/>
        <v>34.99921226257166</v>
      </c>
      <c r="J339" s="2">
        <f t="shared" si="49"/>
        <v>-0.11621226257165773</v>
      </c>
      <c r="K339" s="2">
        <f t="shared" si="50"/>
        <v>0.1786213165353728</v>
      </c>
      <c r="L339" s="2">
        <v>104.82111685967016</v>
      </c>
      <c r="M339" s="2">
        <f t="shared" si="51"/>
        <v>35.102243913801381</v>
      </c>
      <c r="N339" s="2">
        <f t="shared" si="52"/>
        <v>-0.2192439138013782</v>
      </c>
      <c r="O339" s="2">
        <f t="shared" si="53"/>
        <v>0.63574721316748328</v>
      </c>
    </row>
    <row r="340" spans="1:15" x14ac:dyDescent="0.25">
      <c r="A340" s="47" t="s">
        <v>554</v>
      </c>
      <c r="B340" s="2">
        <v>2.3210000000000001E-2</v>
      </c>
      <c r="C340" s="2">
        <f>LOG('SNe Ia Data'!RedShift)</f>
        <v>-1.6343248595440822</v>
      </c>
      <c r="D340">
        <v>0.17852399999999999</v>
      </c>
      <c r="E340">
        <v>34.916800000000002</v>
      </c>
      <c r="F340" s="2">
        <f t="shared" si="45"/>
        <v>96.240971872444803</v>
      </c>
      <c r="G340" s="1">
        <f t="shared" si="46"/>
        <v>3.0912923038582242E+24</v>
      </c>
      <c r="H340" s="2">
        <f t="shared" si="47"/>
        <v>100.18196080804478</v>
      </c>
      <c r="I340" s="2">
        <f t="shared" si="48"/>
        <v>35.003947638253813</v>
      </c>
      <c r="J340" s="2">
        <f t="shared" si="49"/>
        <v>-8.7147638253810555E-2</v>
      </c>
      <c r="K340" s="2">
        <f t="shared" si="50"/>
        <v>0.23829669875301376</v>
      </c>
      <c r="L340" s="2">
        <v>105.05128909901369</v>
      </c>
      <c r="M340" s="2">
        <f t="shared" si="51"/>
        <v>35.107006930314014</v>
      </c>
      <c r="N340" s="2">
        <f t="shared" si="52"/>
        <v>-0.19020693031401237</v>
      </c>
      <c r="O340" s="2">
        <f t="shared" si="53"/>
        <v>1.1351662102185085</v>
      </c>
    </row>
    <row r="341" spans="1:15" x14ac:dyDescent="0.25">
      <c r="A341" s="47" t="s">
        <v>555</v>
      </c>
      <c r="B341" s="2">
        <v>2.325E-2</v>
      </c>
      <c r="C341" s="2">
        <f>LOG('SNe Ia Data'!RedShift)</f>
        <v>-1.6335770427740273</v>
      </c>
      <c r="D341">
        <v>0.22970199999999999</v>
      </c>
      <c r="E341">
        <v>35.053699999999999</v>
      </c>
      <c r="F341" s="2">
        <f t="shared" si="45"/>
        <v>102.50380807984655</v>
      </c>
      <c r="G341" s="1">
        <f t="shared" si="46"/>
        <v>3.0966796538361656E+24</v>
      </c>
      <c r="H341" s="2">
        <f t="shared" si="47"/>
        <v>100.35655293046416</v>
      </c>
      <c r="I341" s="2">
        <f t="shared" si="48"/>
        <v>35.007728678269245</v>
      </c>
      <c r="J341" s="2">
        <f t="shared" si="49"/>
        <v>4.59713217307538E-2</v>
      </c>
      <c r="K341" s="2">
        <f t="shared" si="50"/>
        <v>4.0053864811292965E-2</v>
      </c>
      <c r="L341" s="2">
        <v>105.23543880501531</v>
      </c>
      <c r="M341" s="2">
        <f t="shared" si="51"/>
        <v>35.110810081487699</v>
      </c>
      <c r="N341" s="2">
        <f t="shared" si="52"/>
        <v>-5.7110081487699915E-2</v>
      </c>
      <c r="O341" s="2">
        <f t="shared" si="53"/>
        <v>6.1815303589822256E-2</v>
      </c>
    </row>
    <row r="342" spans="1:15" x14ac:dyDescent="0.25">
      <c r="A342" s="47" t="s">
        <v>487</v>
      </c>
      <c r="B342" s="2">
        <v>2.3310000000000001E-2</v>
      </c>
      <c r="C342" s="2">
        <f>LOG('SNe Ia Data'!RedShift)</f>
        <v>-1.6324577264794233</v>
      </c>
      <c r="D342">
        <v>0.26696199999999998</v>
      </c>
      <c r="E342">
        <v>34.647799999999997</v>
      </c>
      <c r="F342" s="2">
        <f t="shared" si="45"/>
        <v>85.027615506524498</v>
      </c>
      <c r="G342" s="1">
        <f t="shared" si="46"/>
        <v>3.1047610603688645E+24</v>
      </c>
      <c r="H342" s="2">
        <f t="shared" si="47"/>
        <v>100.61845347979826</v>
      </c>
      <c r="I342" s="2">
        <f t="shared" si="48"/>
        <v>35.013388189359731</v>
      </c>
      <c r="J342" s="2">
        <f t="shared" si="49"/>
        <v>-0.36558818935973392</v>
      </c>
      <c r="K342" s="2">
        <f t="shared" si="50"/>
        <v>1.8753633290406224</v>
      </c>
      <c r="L342" s="2">
        <v>105.51168322043969</v>
      </c>
      <c r="M342" s="2">
        <f t="shared" si="51"/>
        <v>35.116502756805517</v>
      </c>
      <c r="N342" s="2">
        <f t="shared" si="52"/>
        <v>-0.46870275680551998</v>
      </c>
      <c r="O342" s="2">
        <f t="shared" si="53"/>
        <v>3.082450572641724</v>
      </c>
    </row>
    <row r="343" spans="1:15" x14ac:dyDescent="0.25">
      <c r="A343" s="47" t="s">
        <v>487</v>
      </c>
      <c r="B343" s="2">
        <v>2.3310000000000001E-2</v>
      </c>
      <c r="C343" s="2">
        <f>LOG('SNe Ia Data'!RedShift)</f>
        <v>-1.6324577264794233</v>
      </c>
      <c r="D343">
        <v>0.27942299999999998</v>
      </c>
      <c r="E343">
        <v>34.430100000000003</v>
      </c>
      <c r="F343" s="2">
        <f t="shared" si="45"/>
        <v>76.916586086792151</v>
      </c>
      <c r="G343" s="1">
        <f t="shared" si="46"/>
        <v>3.1047610603688645E+24</v>
      </c>
      <c r="H343" s="2">
        <f t="shared" si="47"/>
        <v>100.61845347979826</v>
      </c>
      <c r="I343" s="2">
        <f t="shared" si="48"/>
        <v>35.013388189359731</v>
      </c>
      <c r="J343" s="2">
        <f t="shared" si="49"/>
        <v>-0.58328818935972748</v>
      </c>
      <c r="K343" s="2">
        <f t="shared" si="50"/>
        <v>4.3575468319538402</v>
      </c>
      <c r="L343" s="2">
        <v>105.51168322043969</v>
      </c>
      <c r="M343" s="2">
        <f t="shared" si="51"/>
        <v>35.116502756805517</v>
      </c>
      <c r="N343" s="2">
        <f t="shared" si="52"/>
        <v>-0.68640275680551355</v>
      </c>
      <c r="O343" s="2">
        <f t="shared" si="53"/>
        <v>6.0343950158499018</v>
      </c>
    </row>
    <row r="344" spans="1:15" x14ac:dyDescent="0.25">
      <c r="A344" s="47" t="s">
        <v>558</v>
      </c>
      <c r="B344" s="2">
        <v>2.342E-2</v>
      </c>
      <c r="C344" s="2">
        <f>LOG('SNe Ia Data'!RedShift)</f>
        <v>-1.6304131092636556</v>
      </c>
      <c r="D344">
        <v>0.28257900000000002</v>
      </c>
      <c r="E344">
        <v>34.985100000000003</v>
      </c>
      <c r="F344" s="2">
        <f t="shared" si="45"/>
        <v>99.316178415820602</v>
      </c>
      <c r="G344" s="1">
        <f t="shared" si="46"/>
        <v>3.1195781614354208E+24</v>
      </c>
      <c r="H344" s="2">
        <f t="shared" si="47"/>
        <v>101.09864302269135</v>
      </c>
      <c r="I344" s="2">
        <f t="shared" si="48"/>
        <v>35.023726631975165</v>
      </c>
      <c r="J344" s="2">
        <f t="shared" si="49"/>
        <v>-3.8626631975162695E-2</v>
      </c>
      <c r="K344" s="2">
        <f t="shared" si="50"/>
        <v>1.8685035001570205E-2</v>
      </c>
      <c r="L344" s="2">
        <v>106.0181931963356</v>
      </c>
      <c r="M344" s="2">
        <f t="shared" si="51"/>
        <v>35.126901992682193</v>
      </c>
      <c r="N344" s="2">
        <f t="shared" si="52"/>
        <v>-0.14180199268218985</v>
      </c>
      <c r="O344" s="2">
        <f t="shared" si="53"/>
        <v>0.25181691545498147</v>
      </c>
    </row>
    <row r="345" spans="1:15" x14ac:dyDescent="0.25">
      <c r="A345" s="47" t="s">
        <v>558</v>
      </c>
      <c r="B345" s="2">
        <v>2.342E-2</v>
      </c>
      <c r="C345" s="2">
        <f>LOG('SNe Ia Data'!RedShift)</f>
        <v>-1.6304131092636556</v>
      </c>
      <c r="D345">
        <v>0.221692</v>
      </c>
      <c r="E345">
        <v>35.008099999999999</v>
      </c>
      <c r="F345" s="2">
        <f t="shared" si="45"/>
        <v>100.37371536599176</v>
      </c>
      <c r="G345" s="1">
        <f t="shared" si="46"/>
        <v>3.1195781614354208E+24</v>
      </c>
      <c r="H345" s="2">
        <f t="shared" si="47"/>
        <v>101.09864302269135</v>
      </c>
      <c r="I345" s="2">
        <f t="shared" si="48"/>
        <v>35.023726631975165</v>
      </c>
      <c r="J345" s="2">
        <f t="shared" si="49"/>
        <v>-1.5626631975166561E-2</v>
      </c>
      <c r="K345" s="2">
        <f t="shared" si="50"/>
        <v>4.9685621369810863E-3</v>
      </c>
      <c r="L345" s="2">
        <v>106.0181931963356</v>
      </c>
      <c r="M345" s="2">
        <f t="shared" si="51"/>
        <v>35.126901992682193</v>
      </c>
      <c r="N345" s="2">
        <f t="shared" si="52"/>
        <v>-0.11880199268219371</v>
      </c>
      <c r="O345" s="2">
        <f t="shared" si="53"/>
        <v>0.28717551433687633</v>
      </c>
    </row>
    <row r="346" spans="1:15" x14ac:dyDescent="0.25">
      <c r="A346" s="47" t="s">
        <v>558</v>
      </c>
      <c r="B346" s="2">
        <v>2.342E-2</v>
      </c>
      <c r="C346" s="2">
        <f>LOG('SNe Ia Data'!RedShift)</f>
        <v>-1.6304131092636556</v>
      </c>
      <c r="D346">
        <v>0.22540299999999999</v>
      </c>
      <c r="E346">
        <v>34.978299999999997</v>
      </c>
      <c r="F346" s="2">
        <f t="shared" si="45"/>
        <v>99.005654699927675</v>
      </c>
      <c r="G346" s="1">
        <f t="shared" si="46"/>
        <v>3.1195781614354208E+24</v>
      </c>
      <c r="H346" s="2">
        <f t="shared" si="47"/>
        <v>101.09864302269135</v>
      </c>
      <c r="I346" s="2">
        <f t="shared" si="48"/>
        <v>35.023726631975165</v>
      </c>
      <c r="J346" s="2">
        <f t="shared" si="49"/>
        <v>-4.5426631975168164E-2</v>
      </c>
      <c r="K346" s="2">
        <f t="shared" si="50"/>
        <v>4.061642483930511E-2</v>
      </c>
      <c r="L346" s="2">
        <v>106.0181931963356</v>
      </c>
      <c r="M346" s="2">
        <f t="shared" si="51"/>
        <v>35.126901992682193</v>
      </c>
      <c r="N346" s="2">
        <f t="shared" si="52"/>
        <v>-0.14860199268219532</v>
      </c>
      <c r="O346" s="2">
        <f t="shared" si="53"/>
        <v>0.43464019044155977</v>
      </c>
    </row>
    <row r="347" spans="1:15" x14ac:dyDescent="0.25">
      <c r="A347" s="47" t="s">
        <v>531</v>
      </c>
      <c r="B347" s="2">
        <v>2.3429999999999999E-2</v>
      </c>
      <c r="C347" s="2">
        <f>LOG('SNe Ia Data'!RedShift)</f>
        <v>-1.6302277114030372</v>
      </c>
      <c r="D347">
        <v>0.26027299999999998</v>
      </c>
      <c r="E347">
        <v>34.858199999999997</v>
      </c>
      <c r="F347" s="2">
        <f t="shared" si="45"/>
        <v>93.678515508018293</v>
      </c>
      <c r="G347" s="1">
        <f t="shared" si="46"/>
        <v>3.1209252469217396E+24</v>
      </c>
      <c r="H347" s="2">
        <f t="shared" si="47"/>
        <v>101.14229909016417</v>
      </c>
      <c r="I347" s="2">
        <f t="shared" si="48"/>
        <v>35.024664107310358</v>
      </c>
      <c r="J347" s="2">
        <f t="shared" si="49"/>
        <v>-0.16646410731036099</v>
      </c>
      <c r="K347" s="2">
        <f t="shared" si="50"/>
        <v>0.40905619701712315</v>
      </c>
      <c r="L347" s="2">
        <v>106.06424352848147</v>
      </c>
      <c r="M347" s="2">
        <f t="shared" si="51"/>
        <v>35.127844994175575</v>
      </c>
      <c r="N347" s="2">
        <f t="shared" si="52"/>
        <v>-0.26964499417557874</v>
      </c>
      <c r="O347" s="2">
        <f t="shared" si="53"/>
        <v>1.0733132447154627</v>
      </c>
    </row>
    <row r="348" spans="1:15" x14ac:dyDescent="0.25">
      <c r="A348" s="47" t="s">
        <v>531</v>
      </c>
      <c r="B348" s="2">
        <v>2.3429999999999999E-2</v>
      </c>
      <c r="C348" s="2">
        <f>LOG('SNe Ia Data'!RedShift)</f>
        <v>-1.6302277114030372</v>
      </c>
      <c r="D348">
        <v>0.17063600000000001</v>
      </c>
      <c r="E348">
        <v>34.858199999999997</v>
      </c>
      <c r="F348" s="2">
        <f t="shared" si="45"/>
        <v>93.678515508018293</v>
      </c>
      <c r="G348" s="1">
        <f t="shared" si="46"/>
        <v>3.1209252469217396E+24</v>
      </c>
      <c r="H348" s="2">
        <f t="shared" si="47"/>
        <v>101.14229909016417</v>
      </c>
      <c r="I348" s="2">
        <f t="shared" si="48"/>
        <v>35.024664107310358</v>
      </c>
      <c r="J348" s="2">
        <f t="shared" si="49"/>
        <v>-0.16646410731036099</v>
      </c>
      <c r="K348" s="2">
        <f t="shared" si="50"/>
        <v>0.95169960351860505</v>
      </c>
      <c r="L348" s="2">
        <v>106.06424352848147</v>
      </c>
      <c r="M348" s="2">
        <f t="shared" si="51"/>
        <v>35.127844994175575</v>
      </c>
      <c r="N348" s="2">
        <f t="shared" si="52"/>
        <v>-0.26964499417557874</v>
      </c>
      <c r="O348" s="2">
        <f t="shared" si="53"/>
        <v>2.4971429277826456</v>
      </c>
    </row>
    <row r="349" spans="1:15" x14ac:dyDescent="0.25">
      <c r="A349" s="47" t="s">
        <v>559</v>
      </c>
      <c r="B349" s="2">
        <v>2.3439999999999999E-2</v>
      </c>
      <c r="C349" s="2">
        <f>LOG('SNe Ia Data'!RedShift)</f>
        <v>-1.6300423926539469</v>
      </c>
      <c r="D349">
        <v>0.26377099999999998</v>
      </c>
      <c r="E349">
        <v>34.833100000000002</v>
      </c>
      <c r="F349" s="2">
        <f t="shared" si="45"/>
        <v>92.601921834029028</v>
      </c>
      <c r="G349" s="1">
        <f t="shared" si="46"/>
        <v>3.1222723451236477E+24</v>
      </c>
      <c r="H349" s="2">
        <f t="shared" si="47"/>
        <v>101.18595556972119</v>
      </c>
      <c r="I349" s="2">
        <f t="shared" si="48"/>
        <v>35.025601186933613</v>
      </c>
      <c r="J349" s="2">
        <f t="shared" si="49"/>
        <v>-0.19250118693361173</v>
      </c>
      <c r="K349" s="2">
        <f t="shared" si="50"/>
        <v>0.53261418857319542</v>
      </c>
      <c r="L349" s="2">
        <v>106.11029452237833</v>
      </c>
      <c r="M349" s="2">
        <f t="shared" si="51"/>
        <v>35.128787599873377</v>
      </c>
      <c r="N349" s="2">
        <f t="shared" si="52"/>
        <v>-0.29568759987337501</v>
      </c>
      <c r="O349" s="2">
        <f t="shared" si="53"/>
        <v>1.2566436253624109</v>
      </c>
    </row>
    <row r="350" spans="1:15" x14ac:dyDescent="0.25">
      <c r="A350" s="47" t="s">
        <v>560</v>
      </c>
      <c r="B350" s="2">
        <v>2.3519999999999999E-2</v>
      </c>
      <c r="C350" s="2">
        <f>LOG('SNe Ia Data'!RedShift)</f>
        <v>-1.6285626825958992</v>
      </c>
      <c r="D350">
        <v>0.21587999999999999</v>
      </c>
      <c r="E350">
        <v>34.839100000000002</v>
      </c>
      <c r="F350" s="2">
        <f t="shared" si="45"/>
        <v>92.858144221079755</v>
      </c>
      <c r="G350" s="1">
        <f t="shared" si="46"/>
        <v>3.1330495884775803E+24</v>
      </c>
      <c r="H350" s="2">
        <f t="shared" si="47"/>
        <v>101.53522224047725</v>
      </c>
      <c r="I350" s="2">
        <f t="shared" si="48"/>
        <v>35.033083618692622</v>
      </c>
      <c r="J350" s="2">
        <f t="shared" si="49"/>
        <v>-0.19398361869262004</v>
      </c>
      <c r="K350" s="2">
        <f t="shared" si="50"/>
        <v>0.80743076785593293</v>
      </c>
      <c r="L350" s="2">
        <v>106.4787262956926</v>
      </c>
      <c r="M350" s="2">
        <f t="shared" si="51"/>
        <v>35.136314237217547</v>
      </c>
      <c r="N350" s="2">
        <f t="shared" si="52"/>
        <v>-0.29721423721754547</v>
      </c>
      <c r="O350" s="2">
        <f t="shared" si="53"/>
        <v>1.8954590214735656</v>
      </c>
    </row>
    <row r="351" spans="1:15" x14ac:dyDescent="0.25">
      <c r="A351" s="47" t="s">
        <v>561</v>
      </c>
      <c r="B351" s="2">
        <v>2.3539999999999998E-2</v>
      </c>
      <c r="C351" s="2">
        <f>LOG('SNe Ia Data'!RedShift)</f>
        <v>-1.6281935414925841</v>
      </c>
      <c r="D351">
        <v>0.21771799999999999</v>
      </c>
      <c r="E351">
        <v>34.9998</v>
      </c>
      <c r="F351" s="2">
        <f t="shared" si="45"/>
        <v>99.990790083766981</v>
      </c>
      <c r="G351" s="1">
        <f t="shared" si="46"/>
        <v>3.1357440264587787E+24</v>
      </c>
      <c r="H351" s="2">
        <f t="shared" si="47"/>
        <v>101.62254302858106</v>
      </c>
      <c r="I351" s="2">
        <f t="shared" si="48"/>
        <v>35.034950293033816</v>
      </c>
      <c r="J351" s="2">
        <f t="shared" si="49"/>
        <v>-3.5150293033815672E-2</v>
      </c>
      <c r="K351" s="2">
        <f t="shared" si="50"/>
        <v>2.6065690098564302E-2</v>
      </c>
      <c r="L351" s="2">
        <v>106.57084085600773</v>
      </c>
      <c r="M351" s="2">
        <f t="shared" si="51"/>
        <v>35.138191962118626</v>
      </c>
      <c r="N351" s="2">
        <f t="shared" si="52"/>
        <v>-0.13839196211862514</v>
      </c>
      <c r="O351" s="2">
        <f t="shared" si="53"/>
        <v>0.40404809293504307</v>
      </c>
    </row>
    <row r="352" spans="1:15" x14ac:dyDescent="0.25">
      <c r="A352" s="47" t="s">
        <v>562</v>
      </c>
      <c r="B352" s="2">
        <v>2.3570000000000001E-2</v>
      </c>
      <c r="C352" s="2">
        <f>LOG('SNe Ia Data'!RedShift)</f>
        <v>-1.6276404174756762</v>
      </c>
      <c r="D352">
        <v>0.20657200000000001</v>
      </c>
      <c r="E352">
        <v>35.040599999999998</v>
      </c>
      <c r="F352" s="2">
        <f t="shared" si="45"/>
        <v>101.88728741425835</v>
      </c>
      <c r="G352" s="1">
        <f t="shared" si="46"/>
        <v>3.13978577878149E+24</v>
      </c>
      <c r="H352" s="2">
        <f t="shared" si="47"/>
        <v>101.75352730084944</v>
      </c>
      <c r="I352" s="2">
        <f t="shared" si="48"/>
        <v>35.037747365198477</v>
      </c>
      <c r="J352" s="2">
        <f t="shared" si="49"/>
        <v>2.8526348015205372E-3</v>
      </c>
      <c r="K352" s="2">
        <f t="shared" si="50"/>
        <v>1.9069945144479933E-4</v>
      </c>
      <c r="L352" s="2">
        <v>106.7090176589772</v>
      </c>
      <c r="M352" s="2">
        <f t="shared" si="51"/>
        <v>35.141005609495856</v>
      </c>
      <c r="N352" s="2">
        <f t="shared" si="52"/>
        <v>-0.10040560949585853</v>
      </c>
      <c r="O352" s="2">
        <f t="shared" si="53"/>
        <v>0.23625066790918456</v>
      </c>
    </row>
    <row r="353" spans="1:15" x14ac:dyDescent="0.25">
      <c r="A353" s="47" t="s">
        <v>562</v>
      </c>
      <c r="B353" s="2">
        <v>2.3570000000000001E-2</v>
      </c>
      <c r="C353" s="2">
        <f>LOG('SNe Ia Data'!RedShift)</f>
        <v>-1.6276404174756762</v>
      </c>
      <c r="D353">
        <v>0.25912800000000002</v>
      </c>
      <c r="E353">
        <v>34.950899999999997</v>
      </c>
      <c r="F353" s="2">
        <f t="shared" si="45"/>
        <v>97.764233583735674</v>
      </c>
      <c r="G353" s="1">
        <f t="shared" si="46"/>
        <v>3.13978577878149E+24</v>
      </c>
      <c r="H353" s="2">
        <f t="shared" si="47"/>
        <v>101.75352730084944</v>
      </c>
      <c r="I353" s="2">
        <f t="shared" si="48"/>
        <v>35.037747365198477</v>
      </c>
      <c r="J353" s="2">
        <f t="shared" si="49"/>
        <v>-8.684736519848002E-2</v>
      </c>
      <c r="K353" s="2">
        <f t="shared" si="50"/>
        <v>0.11232711594125493</v>
      </c>
      <c r="L353" s="2">
        <v>106.7090176589772</v>
      </c>
      <c r="M353" s="2">
        <f t="shared" si="51"/>
        <v>35.141005609495856</v>
      </c>
      <c r="N353" s="2">
        <f t="shared" si="52"/>
        <v>-0.19010560949585908</v>
      </c>
      <c r="O353" s="2">
        <f t="shared" si="53"/>
        <v>0.53822166774660463</v>
      </c>
    </row>
    <row r="354" spans="1:15" x14ac:dyDescent="0.25">
      <c r="A354" s="47" t="s">
        <v>563</v>
      </c>
      <c r="B354" s="2">
        <v>2.3570000000000001E-2</v>
      </c>
      <c r="C354" s="2">
        <f>LOG('SNe Ia Data'!RedShift)</f>
        <v>-1.6276404174756762</v>
      </c>
      <c r="D354">
        <v>0.26174599999999998</v>
      </c>
      <c r="E354">
        <v>34.5715</v>
      </c>
      <c r="F354" s="2">
        <f t="shared" si="45"/>
        <v>82.091841886990395</v>
      </c>
      <c r="G354" s="1">
        <f t="shared" si="46"/>
        <v>3.13978577878149E+24</v>
      </c>
      <c r="H354" s="2">
        <f t="shared" si="47"/>
        <v>101.75352730084944</v>
      </c>
      <c r="I354" s="2">
        <f t="shared" si="48"/>
        <v>35.037747365198477</v>
      </c>
      <c r="J354" s="2">
        <f t="shared" si="49"/>
        <v>-0.46624736519847687</v>
      </c>
      <c r="K354" s="2">
        <f t="shared" si="50"/>
        <v>3.1730190108720122</v>
      </c>
      <c r="L354" s="2">
        <v>106.7090176589772</v>
      </c>
      <c r="M354" s="2">
        <f t="shared" si="51"/>
        <v>35.141005609495856</v>
      </c>
      <c r="N354" s="2">
        <f t="shared" si="52"/>
        <v>-0.56950560949585594</v>
      </c>
      <c r="O354" s="2">
        <f t="shared" si="53"/>
        <v>4.734083406973018</v>
      </c>
    </row>
    <row r="355" spans="1:15" x14ac:dyDescent="0.25">
      <c r="A355" s="47" t="s">
        <v>565</v>
      </c>
      <c r="B355" s="2">
        <v>2.3650000000000001E-2</v>
      </c>
      <c r="C355" s="2">
        <f>LOG('SNe Ia Data'!RedShift)</f>
        <v>-1.6261688549261697</v>
      </c>
      <c r="D355">
        <v>0.27403899999999998</v>
      </c>
      <c r="E355">
        <v>34.954300000000003</v>
      </c>
      <c r="F355" s="2">
        <f t="shared" si="45"/>
        <v>97.917428603068302</v>
      </c>
      <c r="G355" s="1">
        <f t="shared" si="46"/>
        <v>3.1505643443314575E+24</v>
      </c>
      <c r="H355" s="2">
        <f t="shared" si="47"/>
        <v>102.10283682106079</v>
      </c>
      <c r="I355" s="2">
        <f t="shared" si="48"/>
        <v>35.045189043373703</v>
      </c>
      <c r="J355" s="2">
        <f t="shared" si="49"/>
        <v>-9.0889043373699963E-2</v>
      </c>
      <c r="K355" s="2">
        <f t="shared" si="50"/>
        <v>0.11000142638911713</v>
      </c>
      <c r="L355" s="2">
        <v>107.07751824545002</v>
      </c>
      <c r="M355" s="2">
        <f t="shared" si="51"/>
        <v>35.148491484558193</v>
      </c>
      <c r="N355" s="2">
        <f t="shared" si="52"/>
        <v>-0.19419148455818913</v>
      </c>
      <c r="O355" s="2">
        <f t="shared" si="53"/>
        <v>0.50215248425922931</v>
      </c>
    </row>
    <row r="356" spans="1:15" x14ac:dyDescent="0.25">
      <c r="A356" s="47" t="s">
        <v>564</v>
      </c>
      <c r="B356" s="2">
        <v>2.3689999999999999E-2</v>
      </c>
      <c r="C356" s="2">
        <f>LOG('SNe Ia Data'!RedShift)</f>
        <v>-1.6254349392772349</v>
      </c>
      <c r="D356">
        <v>0.20979999999999999</v>
      </c>
      <c r="E356">
        <v>34.942999999999998</v>
      </c>
      <c r="F356" s="2">
        <f t="shared" si="45"/>
        <v>97.409205249185788</v>
      </c>
      <c r="G356" s="1">
        <f t="shared" si="46"/>
        <v>3.1559539321871411E+24</v>
      </c>
      <c r="H356" s="2">
        <f t="shared" si="47"/>
        <v>102.27750146815862</v>
      </c>
      <c r="I356" s="2">
        <f t="shared" si="48"/>
        <v>35.048900550631217</v>
      </c>
      <c r="J356" s="2">
        <f t="shared" si="49"/>
        <v>-0.10590055063121895</v>
      </c>
      <c r="K356" s="2">
        <f t="shared" si="50"/>
        <v>0.25479181280268215</v>
      </c>
      <c r="L356" s="2">
        <v>107.26178441700006</v>
      </c>
      <c r="M356" s="2">
        <f t="shared" si="51"/>
        <v>35.152225088252266</v>
      </c>
      <c r="N356" s="2">
        <f t="shared" si="52"/>
        <v>-0.20922508825226771</v>
      </c>
      <c r="O356" s="2">
        <f t="shared" si="53"/>
        <v>0.99452693959223082</v>
      </c>
    </row>
    <row r="357" spans="1:15" x14ac:dyDescent="0.25">
      <c r="A357" s="47" t="s">
        <v>567</v>
      </c>
      <c r="B357" s="2">
        <v>2.3879999999999998E-2</v>
      </c>
      <c r="C357" s="2">
        <f>LOG('SNe Ia Data'!RedShift)</f>
        <v>-1.6219656775426685</v>
      </c>
      <c r="D357">
        <v>0.18080099999999999</v>
      </c>
      <c r="E357">
        <v>34.994900000000001</v>
      </c>
      <c r="F357" s="2">
        <f t="shared" si="45"/>
        <v>99.765411909459374</v>
      </c>
      <c r="G357" s="1">
        <f t="shared" si="46"/>
        <v>3.1815572515817338E+24</v>
      </c>
      <c r="H357" s="2">
        <f t="shared" si="47"/>
        <v>103.10724854090991</v>
      </c>
      <c r="I357" s="2">
        <f t="shared" si="48"/>
        <v>35.066445988428384</v>
      </c>
      <c r="J357" s="2">
        <f t="shared" si="49"/>
        <v>-7.1545988428383112E-2</v>
      </c>
      <c r="K357" s="2">
        <f t="shared" si="50"/>
        <v>0.15659176510419148</v>
      </c>
      <c r="L357" s="2">
        <v>108.13719327378313</v>
      </c>
      <c r="M357" s="2">
        <f t="shared" si="51"/>
        <v>35.169875465853707</v>
      </c>
      <c r="N357" s="2">
        <f t="shared" si="52"/>
        <v>-0.17497546585370571</v>
      </c>
      <c r="O357" s="2">
        <f t="shared" si="53"/>
        <v>0.93659678030009763</v>
      </c>
    </row>
    <row r="358" spans="1:15" x14ac:dyDescent="0.25">
      <c r="A358" s="47" t="s">
        <v>568</v>
      </c>
      <c r="B358" s="2">
        <v>2.3900000000000001E-2</v>
      </c>
      <c r="C358" s="2">
        <f>LOG('SNe Ia Data'!RedShift)</f>
        <v>-1.6216020990518623</v>
      </c>
      <c r="D358">
        <v>0.40369699999999997</v>
      </c>
      <c r="E358">
        <v>34.889000000000003</v>
      </c>
      <c r="F358" s="2">
        <f t="shared" si="45"/>
        <v>95.016712475556631</v>
      </c>
      <c r="G358" s="1">
        <f t="shared" si="46"/>
        <v>3.1842526047055522E+24</v>
      </c>
      <c r="H358" s="2">
        <f t="shared" si="47"/>
        <v>103.19459898676622</v>
      </c>
      <c r="I358" s="2">
        <f t="shared" si="48"/>
        <v>35.068284838605862</v>
      </c>
      <c r="J358" s="2">
        <f t="shared" si="49"/>
        <v>-0.17928483860585942</v>
      </c>
      <c r="K358" s="2">
        <f t="shared" si="50"/>
        <v>0.19723141254322363</v>
      </c>
      <c r="L358" s="2">
        <v>108.22935546508873</v>
      </c>
      <c r="M358" s="2">
        <f t="shared" si="51"/>
        <v>35.171725360570704</v>
      </c>
      <c r="N358" s="2">
        <f t="shared" si="52"/>
        <v>-0.28272536057070141</v>
      </c>
      <c r="O358" s="2">
        <f t="shared" si="53"/>
        <v>0.49047682198505205</v>
      </c>
    </row>
    <row r="359" spans="1:15" x14ac:dyDescent="0.25">
      <c r="A359" s="47" t="s">
        <v>569</v>
      </c>
      <c r="B359" s="2">
        <v>2.3900000000000001E-2</v>
      </c>
      <c r="C359" s="2">
        <f>LOG('SNe Ia Data'!RedShift)</f>
        <v>-1.6216020990518623</v>
      </c>
      <c r="D359">
        <v>0.27738299999999999</v>
      </c>
      <c r="E359">
        <v>34.994</v>
      </c>
      <c r="F359" s="2">
        <f t="shared" si="45"/>
        <v>99.724071174155</v>
      </c>
      <c r="G359" s="1">
        <f t="shared" si="46"/>
        <v>3.1842526047055522E+24</v>
      </c>
      <c r="H359" s="2">
        <f t="shared" si="47"/>
        <v>103.19459898676622</v>
      </c>
      <c r="I359" s="2">
        <f t="shared" si="48"/>
        <v>35.068284838605862</v>
      </c>
      <c r="J359" s="2">
        <f t="shared" si="49"/>
        <v>-7.4284838605862547E-2</v>
      </c>
      <c r="K359" s="2">
        <f t="shared" si="50"/>
        <v>7.1720066974720276E-2</v>
      </c>
      <c r="L359" s="2">
        <v>108.22935546508873</v>
      </c>
      <c r="M359" s="2">
        <f t="shared" si="51"/>
        <v>35.171725360570704</v>
      </c>
      <c r="N359" s="2">
        <f t="shared" si="52"/>
        <v>-0.17772536057070454</v>
      </c>
      <c r="O359" s="2">
        <f t="shared" si="53"/>
        <v>0.41052454289761581</v>
      </c>
    </row>
    <row r="360" spans="1:15" x14ac:dyDescent="0.25">
      <c r="A360" s="47" t="s">
        <v>570</v>
      </c>
      <c r="B360" s="2">
        <v>2.3910000000000001E-2</v>
      </c>
      <c r="C360" s="2">
        <f>LOG('SNe Ia Data'!RedShift)</f>
        <v>-1.6214204238842251</v>
      </c>
      <c r="D360">
        <v>0.190331</v>
      </c>
      <c r="E360">
        <v>34.899299999999997</v>
      </c>
      <c r="F360" s="2">
        <f t="shared" si="45"/>
        <v>95.468478239923357</v>
      </c>
      <c r="G360" s="1">
        <f t="shared" si="46"/>
        <v>3.1856003003276574E+24</v>
      </c>
      <c r="H360" s="2">
        <f t="shared" si="47"/>
        <v>103.23827482739327</v>
      </c>
      <c r="I360" s="2">
        <f t="shared" si="48"/>
        <v>35.069203693074599</v>
      </c>
      <c r="J360" s="2">
        <f t="shared" si="49"/>
        <v>-0.16990369307460185</v>
      </c>
      <c r="K360" s="2">
        <f t="shared" si="50"/>
        <v>0.79686835217060825</v>
      </c>
      <c r="L360" s="2">
        <v>108.27543755284428</v>
      </c>
      <c r="M360" s="2">
        <f t="shared" si="51"/>
        <v>35.172649737183811</v>
      </c>
      <c r="N360" s="2">
        <f t="shared" si="52"/>
        <v>-0.27334973718381406</v>
      </c>
      <c r="O360" s="2">
        <f t="shared" si="53"/>
        <v>2.0626154312274561</v>
      </c>
    </row>
    <row r="361" spans="1:15" x14ac:dyDescent="0.25">
      <c r="A361" s="47" t="s">
        <v>571</v>
      </c>
      <c r="B361" s="2">
        <v>2.401E-2</v>
      </c>
      <c r="C361" s="2">
        <f>LOG('SNe Ia Data'!RedShift)</f>
        <v>-1.6196078399429727</v>
      </c>
      <c r="D361">
        <v>0.19501399999999999</v>
      </c>
      <c r="E361">
        <v>35.101799999999997</v>
      </c>
      <c r="F361" s="2">
        <f t="shared" si="45"/>
        <v>104.79969048356141</v>
      </c>
      <c r="G361" s="1">
        <f t="shared" si="46"/>
        <v>3.1990779553776694E+24</v>
      </c>
      <c r="H361" s="2">
        <f t="shared" si="47"/>
        <v>103.67505588116791</v>
      </c>
      <c r="I361" s="2">
        <f t="shared" si="48"/>
        <v>35.078371390610769</v>
      </c>
      <c r="J361" s="2">
        <f t="shared" si="49"/>
        <v>2.3428609389227972E-2</v>
      </c>
      <c r="K361" s="2">
        <f t="shared" si="50"/>
        <v>1.4433160552991514E-2</v>
      </c>
      <c r="L361" s="2">
        <v>108.73629480572018</v>
      </c>
      <c r="M361" s="2">
        <f t="shared" si="51"/>
        <v>35.181872651566195</v>
      </c>
      <c r="N361" s="2">
        <f t="shared" si="52"/>
        <v>-8.0072651566197806E-2</v>
      </c>
      <c r="O361" s="2">
        <f t="shared" si="53"/>
        <v>0.1685919522350689</v>
      </c>
    </row>
    <row r="362" spans="1:15" x14ac:dyDescent="0.25">
      <c r="A362" s="47" t="s">
        <v>573</v>
      </c>
      <c r="B362" s="2">
        <v>2.4109999999999999E-2</v>
      </c>
      <c r="C362" s="2">
        <f>LOG('SNe Ia Data'!RedShift)</f>
        <v>-1.6178027896225464</v>
      </c>
      <c r="D362">
        <v>0.31032999999999999</v>
      </c>
      <c r="E362">
        <v>35.104900000000001</v>
      </c>
      <c r="F362" s="2">
        <f t="shared" si="45"/>
        <v>104.9494096550206</v>
      </c>
      <c r="G362" s="1">
        <f t="shared" si="46"/>
        <v>3.2125568808939847E+24</v>
      </c>
      <c r="H362" s="2">
        <f t="shared" si="47"/>
        <v>104.11187810795141</v>
      </c>
      <c r="I362" s="2">
        <f t="shared" si="48"/>
        <v>35.087501404635091</v>
      </c>
      <c r="J362" s="2">
        <f t="shared" si="49"/>
        <v>1.7398595364909397E-2</v>
      </c>
      <c r="K362" s="2">
        <f t="shared" si="50"/>
        <v>3.1432639600849962E-3</v>
      </c>
      <c r="L362" s="2">
        <v>109.19721819030484</v>
      </c>
      <c r="M362" s="2">
        <f t="shared" si="51"/>
        <v>35.191057874078538</v>
      </c>
      <c r="N362" s="2">
        <f t="shared" si="52"/>
        <v>-8.6157874078537589E-2</v>
      </c>
      <c r="O362" s="2">
        <f t="shared" si="53"/>
        <v>7.7080127758250669E-2</v>
      </c>
    </row>
    <row r="363" spans="1:15" x14ac:dyDescent="0.25">
      <c r="A363" s="47" t="s">
        <v>574</v>
      </c>
      <c r="B363" s="2">
        <v>2.4109999999999999E-2</v>
      </c>
      <c r="C363" s="2">
        <f>LOG('SNe Ia Data'!RedShift)</f>
        <v>-1.6178027896225464</v>
      </c>
      <c r="D363">
        <v>0.398476</v>
      </c>
      <c r="E363">
        <v>34.4711</v>
      </c>
      <c r="F363" s="2">
        <f t="shared" si="45"/>
        <v>78.382660425356491</v>
      </c>
      <c r="G363" s="1">
        <f t="shared" si="46"/>
        <v>3.2125568808939847E+24</v>
      </c>
      <c r="H363" s="2">
        <f t="shared" si="47"/>
        <v>104.11187810795141</v>
      </c>
      <c r="I363" s="2">
        <f t="shared" si="48"/>
        <v>35.087501404635091</v>
      </c>
      <c r="J363" s="2">
        <f t="shared" si="49"/>
        <v>-0.61640140463509141</v>
      </c>
      <c r="K363" s="2">
        <f t="shared" si="50"/>
        <v>2.3928909160622784</v>
      </c>
      <c r="L363" s="2">
        <v>109.19721819030484</v>
      </c>
      <c r="M363" s="2">
        <f t="shared" si="51"/>
        <v>35.191057874078538</v>
      </c>
      <c r="N363" s="2">
        <f t="shared" si="52"/>
        <v>-0.7199578740785384</v>
      </c>
      <c r="O363" s="2">
        <f t="shared" si="53"/>
        <v>3.264448588983949</v>
      </c>
    </row>
    <row r="364" spans="1:15" x14ac:dyDescent="0.25">
      <c r="A364" s="47" t="s">
        <v>572</v>
      </c>
      <c r="B364" s="2">
        <v>2.4119999999999999E-2</v>
      </c>
      <c r="C364" s="2">
        <f>LOG('SNe Ia Data'!RedShift)</f>
        <v>-1.6176226965318863</v>
      </c>
      <c r="D364">
        <v>0.22406699999999999</v>
      </c>
      <c r="E364">
        <v>34.8782</v>
      </c>
      <c r="F364" s="2">
        <f t="shared" si="45"/>
        <v>94.545312139846999</v>
      </c>
      <c r="G364" s="1">
        <f t="shared" si="46"/>
        <v>3.2139048433140123E+24</v>
      </c>
      <c r="H364" s="2">
        <f t="shared" si="47"/>
        <v>104.15556259491028</v>
      </c>
      <c r="I364" s="2">
        <f t="shared" si="48"/>
        <v>35.08841234548332</v>
      </c>
      <c r="J364" s="2">
        <f t="shared" si="49"/>
        <v>-0.21021234548332046</v>
      </c>
      <c r="K364" s="2">
        <f t="shared" si="50"/>
        <v>0.88015799227267222</v>
      </c>
      <c r="L364" s="2">
        <v>109.24331416571921</v>
      </c>
      <c r="M364" s="2">
        <f t="shared" si="51"/>
        <v>35.191974335315912</v>
      </c>
      <c r="N364" s="2">
        <f t="shared" si="52"/>
        <v>-0.31377433531591237</v>
      </c>
      <c r="O364" s="2">
        <f t="shared" si="53"/>
        <v>1.9610065196167796</v>
      </c>
    </row>
    <row r="365" spans="1:15" x14ac:dyDescent="0.25">
      <c r="A365" s="47" t="s">
        <v>575</v>
      </c>
      <c r="B365" s="2">
        <v>2.4170000000000001E-2</v>
      </c>
      <c r="C365" s="2">
        <f>LOG('SNe Ia Data'!RedShift)</f>
        <v>-1.6167233495923496</v>
      </c>
      <c r="D365">
        <v>0.208286</v>
      </c>
      <c r="E365">
        <v>34.942100000000003</v>
      </c>
      <c r="F365" s="2">
        <f t="shared" si="45"/>
        <v>97.368840877473019</v>
      </c>
      <c r="G365" s="1">
        <f t="shared" si="46"/>
        <v>3.220644845949268E+24</v>
      </c>
      <c r="H365" s="2">
        <f t="shared" si="47"/>
        <v>104.37399120452721</v>
      </c>
      <c r="I365" s="2">
        <f t="shared" si="48"/>
        <v>35.092961454845145</v>
      </c>
      <c r="J365" s="2">
        <f t="shared" si="49"/>
        <v>-0.15086145484514191</v>
      </c>
      <c r="K365" s="2">
        <f t="shared" si="50"/>
        <v>0.52460982960244973</v>
      </c>
      <c r="L365" s="2">
        <v>109.47380396116368</v>
      </c>
      <c r="M365" s="2">
        <f t="shared" si="51"/>
        <v>35.196551045369944</v>
      </c>
      <c r="N365" s="2">
        <f t="shared" si="52"/>
        <v>-0.25445104536994023</v>
      </c>
      <c r="O365" s="2">
        <f t="shared" si="53"/>
        <v>1.4924105809762682</v>
      </c>
    </row>
    <row r="366" spans="1:15" x14ac:dyDescent="0.25">
      <c r="A366" s="47" t="s">
        <v>575</v>
      </c>
      <c r="B366" s="2">
        <v>2.4170000000000001E-2</v>
      </c>
      <c r="C366" s="2">
        <f>LOG('SNe Ia Data'!RedShift)</f>
        <v>-1.6167233495923496</v>
      </c>
      <c r="D366">
        <v>0.183555</v>
      </c>
      <c r="E366">
        <v>35.084000000000003</v>
      </c>
      <c r="F366" s="2">
        <f t="shared" si="45"/>
        <v>103.94413751488034</v>
      </c>
      <c r="G366" s="1">
        <f t="shared" si="46"/>
        <v>3.220644845949268E+24</v>
      </c>
      <c r="H366" s="2">
        <f t="shared" si="47"/>
        <v>104.37399120452721</v>
      </c>
      <c r="I366" s="2">
        <f t="shared" si="48"/>
        <v>35.092961454845145</v>
      </c>
      <c r="J366" s="2">
        <f t="shared" si="49"/>
        <v>-8.9614548451422138E-3</v>
      </c>
      <c r="K366" s="2">
        <f t="shared" si="50"/>
        <v>2.3835518486947744E-3</v>
      </c>
      <c r="L366" s="2">
        <v>109.47380396116368</v>
      </c>
      <c r="M366" s="2">
        <f t="shared" si="51"/>
        <v>35.196551045369944</v>
      </c>
      <c r="N366" s="2">
        <f t="shared" si="52"/>
        <v>-0.11255104536994054</v>
      </c>
      <c r="O366" s="2">
        <f t="shared" si="53"/>
        <v>0.37598163138170271</v>
      </c>
    </row>
    <row r="367" spans="1:15" x14ac:dyDescent="0.25">
      <c r="A367" s="47" t="s">
        <v>586</v>
      </c>
      <c r="B367" s="2">
        <v>2.4279999999999999E-2</v>
      </c>
      <c r="C367" s="2">
        <f>LOG('SNe Ia Data'!RedShift)</f>
        <v>-1.61475131759678</v>
      </c>
      <c r="D367">
        <v>0.23225100000000001</v>
      </c>
      <c r="E367">
        <v>35.180300000000003</v>
      </c>
      <c r="F367" s="2">
        <f t="shared" si="45"/>
        <v>108.65757292324925</v>
      </c>
      <c r="G367" s="1">
        <f t="shared" si="46"/>
        <v>3.2354739694589415E+24</v>
      </c>
      <c r="H367" s="2">
        <f t="shared" si="47"/>
        <v>104.85457036826712</v>
      </c>
      <c r="I367" s="2">
        <f t="shared" si="48"/>
        <v>35.102936825530882</v>
      </c>
      <c r="J367" s="2">
        <f t="shared" si="49"/>
        <v>7.7363174469120111E-2</v>
      </c>
      <c r="K367" s="2">
        <f t="shared" si="50"/>
        <v>0.11095666091339004</v>
      </c>
      <c r="L367" s="2">
        <v>109.98093969519543</v>
      </c>
      <c r="M367" s="2">
        <f t="shared" si="51"/>
        <v>35.206587130225145</v>
      </c>
      <c r="N367" s="2">
        <f t="shared" si="52"/>
        <v>-2.6287130225142619E-2</v>
      </c>
      <c r="O367" s="2">
        <f t="shared" si="53"/>
        <v>1.2810650060219024E-2</v>
      </c>
    </row>
    <row r="368" spans="1:15" x14ac:dyDescent="0.25">
      <c r="A368" s="47" t="s">
        <v>576</v>
      </c>
      <c r="B368" s="2">
        <v>2.4289999999999999E-2</v>
      </c>
      <c r="C368" s="2">
        <f>LOG('SNe Ia Data'!RedShift)</f>
        <v>-1.6145724851948695</v>
      </c>
      <c r="D368">
        <v>0.19541600000000001</v>
      </c>
      <c r="E368">
        <v>35.077100000000002</v>
      </c>
      <c r="F368" s="2">
        <f t="shared" si="45"/>
        <v>103.61437221235714</v>
      </c>
      <c r="G368" s="1">
        <f t="shared" si="46"/>
        <v>3.2368221477974285E+24</v>
      </c>
      <c r="H368" s="2">
        <f t="shared" si="47"/>
        <v>104.89826185266669</v>
      </c>
      <c r="I368" s="2">
        <f t="shared" si="48"/>
        <v>35.103841460317184</v>
      </c>
      <c r="J368" s="2">
        <f t="shared" si="49"/>
        <v>-2.6741460317182941E-2</v>
      </c>
      <c r="K368" s="2">
        <f t="shared" si="50"/>
        <v>1.8726214809230517E-2</v>
      </c>
      <c r="L368" s="2">
        <v>110.02704691058399</v>
      </c>
      <c r="M368" s="2">
        <f t="shared" si="51"/>
        <v>35.207497283980075</v>
      </c>
      <c r="N368" s="2">
        <f t="shared" si="52"/>
        <v>-0.13039728398007355</v>
      </c>
      <c r="O368" s="2">
        <f t="shared" si="53"/>
        <v>0.44526325060158445</v>
      </c>
    </row>
    <row r="369" spans="1:15" x14ac:dyDescent="0.25">
      <c r="A369" s="47" t="s">
        <v>577</v>
      </c>
      <c r="B369" s="2">
        <v>2.4320000000000001E-2</v>
      </c>
      <c r="C369" s="2">
        <f>LOG('SNe Ia Data'!RedShift)</f>
        <v>-1.6140364293993026</v>
      </c>
      <c r="D369">
        <v>0.18414700000000001</v>
      </c>
      <c r="E369">
        <v>34.987099999999998</v>
      </c>
      <c r="F369" s="2">
        <f t="shared" si="45"/>
        <v>99.407694134662293</v>
      </c>
      <c r="G369" s="1">
        <f t="shared" si="46"/>
        <v>3.24086675900849E+24</v>
      </c>
      <c r="H369" s="2">
        <f t="shared" si="47"/>
        <v>105.02933877519668</v>
      </c>
      <c r="I369" s="2">
        <f t="shared" si="48"/>
        <v>35.106553156701423</v>
      </c>
      <c r="J369" s="2">
        <f t="shared" si="49"/>
        <v>-0.1194531567014252</v>
      </c>
      <c r="K369" s="2">
        <f t="shared" si="50"/>
        <v>0.42079053840108566</v>
      </c>
      <c r="L369" s="2">
        <v>110.1653725233656</v>
      </c>
      <c r="M369" s="2">
        <f t="shared" si="51"/>
        <v>35.210225536768881</v>
      </c>
      <c r="N369" s="2">
        <f t="shared" si="52"/>
        <v>-0.22312553676888314</v>
      </c>
      <c r="O369" s="2">
        <f t="shared" si="53"/>
        <v>1.4681460481042068</v>
      </c>
    </row>
    <row r="370" spans="1:15" x14ac:dyDescent="0.25">
      <c r="A370" s="47" t="s">
        <v>577</v>
      </c>
      <c r="B370" s="2">
        <v>2.4320000000000001E-2</v>
      </c>
      <c r="C370" s="2">
        <f>LOG('SNe Ia Data'!RedShift)</f>
        <v>-1.6140364293993026</v>
      </c>
      <c r="D370">
        <v>0.19806399999999999</v>
      </c>
      <c r="E370">
        <v>34.953000000000003</v>
      </c>
      <c r="F370" s="2">
        <f t="shared" si="45"/>
        <v>97.858825711801401</v>
      </c>
      <c r="G370" s="1">
        <f t="shared" si="46"/>
        <v>3.24086675900849E+24</v>
      </c>
      <c r="H370" s="2">
        <f t="shared" si="47"/>
        <v>105.02933877519668</v>
      </c>
      <c r="I370" s="2">
        <f t="shared" si="48"/>
        <v>35.106553156701423</v>
      </c>
      <c r="J370" s="2">
        <f t="shared" si="49"/>
        <v>-0.15355315670142033</v>
      </c>
      <c r="K370" s="2">
        <f t="shared" si="50"/>
        <v>0.60104419464913639</v>
      </c>
      <c r="L370" s="2">
        <v>110.1653725233656</v>
      </c>
      <c r="M370" s="2">
        <f t="shared" si="51"/>
        <v>35.210225536768881</v>
      </c>
      <c r="N370" s="2">
        <f t="shared" si="52"/>
        <v>-0.25722553676887827</v>
      </c>
      <c r="O370" s="2">
        <f t="shared" si="53"/>
        <v>1.6866193290829636</v>
      </c>
    </row>
    <row r="371" spans="1:15" x14ac:dyDescent="0.25">
      <c r="A371" s="47" t="s">
        <v>578</v>
      </c>
      <c r="B371" s="2">
        <v>2.4320000000000001E-2</v>
      </c>
      <c r="C371" s="2">
        <f>LOG('SNe Ia Data'!RedShift)</f>
        <v>-1.6140364293993026</v>
      </c>
      <c r="D371">
        <v>0.235205</v>
      </c>
      <c r="E371">
        <v>35.231699999999996</v>
      </c>
      <c r="F371" s="2">
        <f t="shared" si="45"/>
        <v>111.26024194072804</v>
      </c>
      <c r="G371" s="1">
        <f t="shared" si="46"/>
        <v>3.24086675900849E+24</v>
      </c>
      <c r="H371" s="2">
        <f t="shared" si="47"/>
        <v>105.02933877519668</v>
      </c>
      <c r="I371" s="2">
        <f t="shared" si="48"/>
        <v>35.106553156701423</v>
      </c>
      <c r="J371" s="2">
        <f t="shared" si="49"/>
        <v>0.12514684329857317</v>
      </c>
      <c r="K371" s="2">
        <f t="shared" si="50"/>
        <v>0.28310445226179448</v>
      </c>
      <c r="L371" s="2">
        <v>110.1653725233656</v>
      </c>
      <c r="M371" s="2">
        <f t="shared" si="51"/>
        <v>35.210225536768881</v>
      </c>
      <c r="N371" s="2">
        <f t="shared" si="52"/>
        <v>2.1474463231115237E-2</v>
      </c>
      <c r="O371" s="2">
        <f t="shared" si="53"/>
        <v>8.3358815493312834E-3</v>
      </c>
    </row>
    <row r="372" spans="1:15" x14ac:dyDescent="0.25">
      <c r="A372" s="47" t="s">
        <v>579</v>
      </c>
      <c r="B372" s="2">
        <v>2.4340000000000001E-2</v>
      </c>
      <c r="C372" s="2">
        <f>LOG('SNe Ia Data'!RedShift)</f>
        <v>-1.6136794261059537</v>
      </c>
      <c r="D372">
        <v>0.20194799999999999</v>
      </c>
      <c r="E372">
        <v>35.010199999999998</v>
      </c>
      <c r="F372" s="2">
        <f t="shared" si="45"/>
        <v>100.47083230733368</v>
      </c>
      <c r="G372" s="1">
        <f t="shared" si="46"/>
        <v>3.2435632299769784E+24</v>
      </c>
      <c r="H372" s="2">
        <f t="shared" si="47"/>
        <v>105.11672544793156</v>
      </c>
      <c r="I372" s="2">
        <f t="shared" si="48"/>
        <v>35.10835911733593</v>
      </c>
      <c r="J372" s="2">
        <f t="shared" si="49"/>
        <v>-9.8159117335931967E-2</v>
      </c>
      <c r="K372" s="2">
        <f t="shared" si="50"/>
        <v>0.23625563512686917</v>
      </c>
      <c r="L372" s="2">
        <v>110.25759290399172</v>
      </c>
      <c r="M372" s="2">
        <f t="shared" si="51"/>
        <v>35.21204253458869</v>
      </c>
      <c r="N372" s="2">
        <f t="shared" si="52"/>
        <v>-0.2018425345886925</v>
      </c>
      <c r="O372" s="2">
        <f t="shared" si="53"/>
        <v>0.99895579186566497</v>
      </c>
    </row>
    <row r="373" spans="1:15" x14ac:dyDescent="0.25">
      <c r="A373" s="47" t="s">
        <v>580</v>
      </c>
      <c r="B373" s="2">
        <v>2.453E-2</v>
      </c>
      <c r="C373" s="2">
        <f>LOG('SNe Ia Data'!RedShift)</f>
        <v>-1.6103024517936142</v>
      </c>
      <c r="D373">
        <v>0.16201499999999999</v>
      </c>
      <c r="E373">
        <v>35.008000000000003</v>
      </c>
      <c r="F373" s="2">
        <f t="shared" si="45"/>
        <v>100.36909309200995</v>
      </c>
      <c r="G373" s="1">
        <f t="shared" si="46"/>
        <v>3.2691822373058398E+24</v>
      </c>
      <c r="H373" s="2">
        <f t="shared" si="47"/>
        <v>105.9469809320078</v>
      </c>
      <c r="I373" s="2">
        <f t="shared" si="48"/>
        <v>35.125442927780043</v>
      </c>
      <c r="J373" s="2">
        <f t="shared" si="49"/>
        <v>-0.11744292778003995</v>
      </c>
      <c r="K373" s="2">
        <f t="shared" si="50"/>
        <v>0.52546438844651511</v>
      </c>
      <c r="L373" s="2">
        <v>111.13381839499311</v>
      </c>
      <c r="M373" s="2">
        <f t="shared" si="51"/>
        <v>35.229231181627483</v>
      </c>
      <c r="N373" s="2">
        <f t="shared" si="52"/>
        <v>-0.22123118162748057</v>
      </c>
      <c r="O373" s="2">
        <f t="shared" si="53"/>
        <v>1.8645851783566842</v>
      </c>
    </row>
    <row r="374" spans="1:15" x14ac:dyDescent="0.25">
      <c r="A374" s="47" t="s">
        <v>580</v>
      </c>
      <c r="B374" s="2">
        <v>2.453E-2</v>
      </c>
      <c r="C374" s="2">
        <f>LOG('SNe Ia Data'!RedShift)</f>
        <v>-1.6103024517936142</v>
      </c>
      <c r="D374">
        <v>0.209952</v>
      </c>
      <c r="E374">
        <v>35.074599999999997</v>
      </c>
      <c r="F374" s="2">
        <f t="shared" si="45"/>
        <v>103.49515040067924</v>
      </c>
      <c r="G374" s="1">
        <f t="shared" si="46"/>
        <v>3.2691822373058398E+24</v>
      </c>
      <c r="H374" s="2">
        <f t="shared" si="47"/>
        <v>105.9469809320078</v>
      </c>
      <c r="I374" s="2">
        <f t="shared" si="48"/>
        <v>35.125442927780043</v>
      </c>
      <c r="J374" s="2">
        <f t="shared" si="49"/>
        <v>-5.0842927780045954E-2</v>
      </c>
      <c r="K374" s="2">
        <f t="shared" si="50"/>
        <v>5.8643660460926693E-2</v>
      </c>
      <c r="L374" s="2">
        <v>111.13381839499311</v>
      </c>
      <c r="M374" s="2">
        <f t="shared" si="51"/>
        <v>35.229231181627483</v>
      </c>
      <c r="N374" s="2">
        <f t="shared" si="52"/>
        <v>-0.15463118162748657</v>
      </c>
      <c r="O374" s="2">
        <f t="shared" si="53"/>
        <v>0.54244300981410198</v>
      </c>
    </row>
    <row r="375" spans="1:15" x14ac:dyDescent="0.25">
      <c r="A375" s="47" t="s">
        <v>580</v>
      </c>
      <c r="B375" s="2">
        <v>2.453E-2</v>
      </c>
      <c r="C375" s="2">
        <f>LOG('SNe Ia Data'!RedShift)</f>
        <v>-1.6103024517936142</v>
      </c>
      <c r="D375">
        <v>0.170871</v>
      </c>
      <c r="E375">
        <v>34.949300000000001</v>
      </c>
      <c r="F375" s="2">
        <f t="shared" si="45"/>
        <v>97.692224766621393</v>
      </c>
      <c r="G375" s="1">
        <f t="shared" si="46"/>
        <v>3.2691822373058398E+24</v>
      </c>
      <c r="H375" s="2">
        <f t="shared" si="47"/>
        <v>105.9469809320078</v>
      </c>
      <c r="I375" s="2">
        <f t="shared" si="48"/>
        <v>35.125442927780043</v>
      </c>
      <c r="J375" s="2">
        <f t="shared" si="49"/>
        <v>-0.1761429277800417</v>
      </c>
      <c r="K375" s="2">
        <f t="shared" si="50"/>
        <v>1.0626584483653339</v>
      </c>
      <c r="L375" s="2">
        <v>111.13381839499311</v>
      </c>
      <c r="M375" s="2">
        <f t="shared" si="51"/>
        <v>35.229231181627483</v>
      </c>
      <c r="N375" s="2">
        <f t="shared" si="52"/>
        <v>-0.27993118162748232</v>
      </c>
      <c r="O375" s="2">
        <f t="shared" si="53"/>
        <v>2.6838969238095283</v>
      </c>
    </row>
    <row r="376" spans="1:15" x14ac:dyDescent="0.25">
      <c r="A376" s="47" t="s">
        <v>581</v>
      </c>
      <c r="B376" s="2">
        <v>2.4570000000000002E-2</v>
      </c>
      <c r="C376" s="2">
        <f>LOG('SNe Ia Data'!RedShift)</f>
        <v>-1.609594843519919</v>
      </c>
      <c r="D376">
        <v>0.189112</v>
      </c>
      <c r="E376">
        <v>35.178400000000003</v>
      </c>
      <c r="F376" s="2">
        <f t="shared" si="45"/>
        <v>108.56254104800975</v>
      </c>
      <c r="G376" s="1">
        <f t="shared" si="46"/>
        <v>3.2745762965405316E+24</v>
      </c>
      <c r="H376" s="2">
        <f t="shared" si="47"/>
        <v>106.12179048663054</v>
      </c>
      <c r="I376" s="2">
        <f t="shared" si="48"/>
        <v>35.129022843938557</v>
      </c>
      <c r="J376" s="2">
        <f t="shared" si="49"/>
        <v>4.9377156061446215E-2</v>
      </c>
      <c r="K376" s="2">
        <f t="shared" si="50"/>
        <v>6.8173245514658448E-2</v>
      </c>
      <c r="L376" s="2">
        <v>111.31831732382757</v>
      </c>
      <c r="M376" s="2">
        <f t="shared" si="51"/>
        <v>35.232833164805726</v>
      </c>
      <c r="N376" s="2">
        <f t="shared" si="52"/>
        <v>-5.4433164805722356E-2</v>
      </c>
      <c r="O376" s="2">
        <f t="shared" si="53"/>
        <v>8.2849329030852931E-2</v>
      </c>
    </row>
    <row r="377" spans="1:15" x14ac:dyDescent="0.25">
      <c r="A377" s="47" t="s">
        <v>566</v>
      </c>
      <c r="B377" s="2">
        <v>2.462E-2</v>
      </c>
      <c r="C377" s="2">
        <f>LOG('SNe Ia Data'!RedShift)</f>
        <v>-1.6087119514047026</v>
      </c>
      <c r="D377">
        <v>0.23555599999999999</v>
      </c>
      <c r="E377">
        <v>35.106099999999998</v>
      </c>
      <c r="F377" s="2">
        <f t="shared" si="45"/>
        <v>105.00742287027344</v>
      </c>
      <c r="G377" s="1">
        <f t="shared" si="46"/>
        <v>3.2813191562002652E+24</v>
      </c>
      <c r="H377" s="2">
        <f t="shared" si="47"/>
        <v>106.34031168610511</v>
      </c>
      <c r="I377" s="2">
        <f t="shared" si="48"/>
        <v>35.133489644539907</v>
      </c>
      <c r="J377" s="2">
        <f t="shared" si="49"/>
        <v>-2.7389644539908886E-2</v>
      </c>
      <c r="K377" s="2">
        <f t="shared" si="50"/>
        <v>1.3520241537538853E-2</v>
      </c>
      <c r="L377" s="2">
        <v>111.54895585502369</v>
      </c>
      <c r="M377" s="2">
        <f t="shared" si="51"/>
        <v>35.237327547302613</v>
      </c>
      <c r="N377" s="2">
        <f t="shared" si="52"/>
        <v>-0.13122754730261477</v>
      </c>
      <c r="O377" s="2">
        <f t="shared" si="53"/>
        <v>0.31035709754239049</v>
      </c>
    </row>
    <row r="378" spans="1:15" x14ac:dyDescent="0.25">
      <c r="A378" s="47" t="s">
        <v>566</v>
      </c>
      <c r="B378" s="2">
        <v>2.462E-2</v>
      </c>
      <c r="C378" s="2">
        <f>LOG('SNe Ia Data'!RedShift)</f>
        <v>-1.6087119514047026</v>
      </c>
      <c r="D378">
        <v>0.23126099999999999</v>
      </c>
      <c r="E378">
        <v>35.052100000000003</v>
      </c>
      <c r="F378" s="2">
        <f t="shared" si="45"/>
        <v>102.42830830146177</v>
      </c>
      <c r="G378" s="1">
        <f t="shared" si="46"/>
        <v>3.2813191562002652E+24</v>
      </c>
      <c r="H378" s="2">
        <f t="shared" si="47"/>
        <v>106.34031168610511</v>
      </c>
      <c r="I378" s="2">
        <f t="shared" si="48"/>
        <v>35.133489644539907</v>
      </c>
      <c r="J378" s="2">
        <f t="shared" si="49"/>
        <v>-8.1389644539903827E-2</v>
      </c>
      <c r="K378" s="2">
        <f t="shared" si="50"/>
        <v>0.12386069284221322</v>
      </c>
      <c r="L378" s="2">
        <v>111.54895585502369</v>
      </c>
      <c r="M378" s="2">
        <f t="shared" si="51"/>
        <v>35.237327547302613</v>
      </c>
      <c r="N378" s="2">
        <f t="shared" si="52"/>
        <v>-0.18522754730260971</v>
      </c>
      <c r="O378" s="2">
        <f t="shared" si="53"/>
        <v>0.64151431756718957</v>
      </c>
    </row>
    <row r="379" spans="1:15" x14ac:dyDescent="0.25">
      <c r="A379" s="47" t="s">
        <v>566</v>
      </c>
      <c r="B379" s="2">
        <v>2.462E-2</v>
      </c>
      <c r="C379" s="2">
        <f>LOG('SNe Ia Data'!RedShift)</f>
        <v>-1.6087119514047026</v>
      </c>
      <c r="D379">
        <v>0.23397200000000001</v>
      </c>
      <c r="E379">
        <v>34.889800000000001</v>
      </c>
      <c r="F379" s="2">
        <f t="shared" si="45"/>
        <v>95.051724375107838</v>
      </c>
      <c r="G379" s="1">
        <f t="shared" si="46"/>
        <v>3.2813191562002652E+24</v>
      </c>
      <c r="H379" s="2">
        <f t="shared" si="47"/>
        <v>106.34031168610511</v>
      </c>
      <c r="I379" s="2">
        <f t="shared" si="48"/>
        <v>35.133489644539907</v>
      </c>
      <c r="J379" s="2">
        <f t="shared" si="49"/>
        <v>-0.24368964453990571</v>
      </c>
      <c r="K379" s="2">
        <f t="shared" si="50"/>
        <v>1.0847917509791383</v>
      </c>
      <c r="L379" s="2">
        <v>111.54895585502369</v>
      </c>
      <c r="M379" s="2">
        <f t="shared" si="51"/>
        <v>35.237327547302613</v>
      </c>
      <c r="N379" s="2">
        <f t="shared" si="52"/>
        <v>-0.34752754730261159</v>
      </c>
      <c r="O379" s="2">
        <f t="shared" si="53"/>
        <v>2.206229542632983</v>
      </c>
    </row>
    <row r="380" spans="1:15" x14ac:dyDescent="0.25">
      <c r="A380" s="47" t="s">
        <v>582</v>
      </c>
      <c r="B380" s="2">
        <v>2.4639999999999999E-2</v>
      </c>
      <c r="C380" s="2">
        <f>LOG('SNe Ia Data'!RedShift)</f>
        <v>-1.6083592965076121</v>
      </c>
      <c r="D380">
        <v>0.21379500000000001</v>
      </c>
      <c r="E380">
        <v>34.952800000000003</v>
      </c>
      <c r="F380" s="2">
        <f t="shared" si="45"/>
        <v>97.849812995926598</v>
      </c>
      <c r="G380" s="1">
        <f t="shared" si="46"/>
        <v>3.2840163889177559E+24</v>
      </c>
      <c r="H380" s="2">
        <f t="shared" si="47"/>
        <v>106.42772304544391</v>
      </c>
      <c r="I380" s="2">
        <f t="shared" si="48"/>
        <v>35.135273853958395</v>
      </c>
      <c r="J380" s="2">
        <f t="shared" si="49"/>
        <v>-0.18247385395839189</v>
      </c>
      <c r="K380" s="2">
        <f t="shared" si="50"/>
        <v>0.72846082447379035</v>
      </c>
      <c r="L380" s="2">
        <v>111.64121589357997</v>
      </c>
      <c r="M380" s="2">
        <f t="shared" si="51"/>
        <v>35.239122788894718</v>
      </c>
      <c r="N380" s="2">
        <f t="shared" si="52"/>
        <v>-0.28632278889471507</v>
      </c>
      <c r="O380" s="2">
        <f t="shared" si="53"/>
        <v>1.7935634405235286</v>
      </c>
    </row>
    <row r="381" spans="1:15" x14ac:dyDescent="0.25">
      <c r="A381" s="47" t="s">
        <v>583</v>
      </c>
      <c r="B381" s="2">
        <v>2.4639999999999999E-2</v>
      </c>
      <c r="C381" s="2">
        <f>LOG('SNe Ia Data'!RedShift)</f>
        <v>-1.6083592965076121</v>
      </c>
      <c r="D381">
        <v>0.18246000000000001</v>
      </c>
      <c r="E381">
        <v>34.807000000000002</v>
      </c>
      <c r="F381" s="2">
        <f t="shared" si="45"/>
        <v>91.495555872138311</v>
      </c>
      <c r="G381" s="1">
        <f t="shared" si="46"/>
        <v>3.2840163889177559E+24</v>
      </c>
      <c r="H381" s="2">
        <f t="shared" si="47"/>
        <v>106.42772304544391</v>
      </c>
      <c r="I381" s="2">
        <f t="shared" si="48"/>
        <v>35.135273853958395</v>
      </c>
      <c r="J381" s="2">
        <f t="shared" si="49"/>
        <v>-0.32827385395839315</v>
      </c>
      <c r="K381" s="2">
        <f t="shared" si="50"/>
        <v>3.2369593580841274</v>
      </c>
      <c r="L381" s="2">
        <v>111.64121589357997</v>
      </c>
      <c r="M381" s="2">
        <f t="shared" si="51"/>
        <v>35.239122788894718</v>
      </c>
      <c r="N381" s="2">
        <f t="shared" si="52"/>
        <v>-0.43212278889471634</v>
      </c>
      <c r="O381" s="2">
        <f t="shared" si="53"/>
        <v>5.6089168217219818</v>
      </c>
    </row>
    <row r="382" spans="1:15" x14ac:dyDescent="0.25">
      <c r="A382" s="47" t="s">
        <v>584</v>
      </c>
      <c r="B382" s="2">
        <v>2.4660000000000001E-2</v>
      </c>
      <c r="C382" s="2">
        <f>LOG('SNe Ia Data'!RedShift)</f>
        <v>-1.6080069277402871</v>
      </c>
      <c r="D382">
        <v>0.31759500000000002</v>
      </c>
      <c r="E382">
        <v>34.811199999999999</v>
      </c>
      <c r="F382" s="2">
        <f t="shared" si="45"/>
        <v>91.672695220394431</v>
      </c>
      <c r="G382" s="1">
        <f t="shared" si="46"/>
        <v>3.2867136724064753E+24</v>
      </c>
      <c r="H382" s="2">
        <f t="shared" si="47"/>
        <v>106.51513605016619</v>
      </c>
      <c r="I382" s="2">
        <f t="shared" si="48"/>
        <v>35.137056632112646</v>
      </c>
      <c r="J382" s="2">
        <f t="shared" si="49"/>
        <v>-0.32585663211264659</v>
      </c>
      <c r="K382" s="2">
        <f t="shared" si="50"/>
        <v>1.0527028918266839</v>
      </c>
      <c r="L382" s="2">
        <v>111.73347857551954</v>
      </c>
      <c r="M382" s="2">
        <f t="shared" si="51"/>
        <v>35.240916598888546</v>
      </c>
      <c r="N382" s="2">
        <f t="shared" si="52"/>
        <v>-0.42971659888854674</v>
      </c>
      <c r="O382" s="2">
        <f t="shared" si="53"/>
        <v>1.8306990084503374</v>
      </c>
    </row>
    <row r="383" spans="1:15" x14ac:dyDescent="0.25">
      <c r="A383" s="47" t="s">
        <v>587</v>
      </c>
      <c r="B383" s="2">
        <v>2.4910000000000002E-2</v>
      </c>
      <c r="C383" s="2">
        <f>LOG('SNe Ia Data'!RedShift)</f>
        <v>-1.6036262724634935</v>
      </c>
      <c r="D383">
        <v>0.24054700000000001</v>
      </c>
      <c r="E383">
        <v>35.086199999999998</v>
      </c>
      <c r="F383" s="2">
        <f t="shared" si="45"/>
        <v>104.04950057697936</v>
      </c>
      <c r="G383" s="1">
        <f t="shared" si="46"/>
        <v>3.3204339992242647E+24</v>
      </c>
      <c r="H383" s="2">
        <f t="shared" si="47"/>
        <v>107.60793741853823</v>
      </c>
      <c r="I383" s="2">
        <f t="shared" si="48"/>
        <v>35.159221535552064</v>
      </c>
      <c r="J383" s="2">
        <f t="shared" si="49"/>
        <v>-7.3021535552065586E-2</v>
      </c>
      <c r="K383" s="2">
        <f t="shared" si="50"/>
        <v>9.2151420224879155E-2</v>
      </c>
      <c r="L383" s="2">
        <v>112.88698511082914</v>
      </c>
      <c r="M383" s="2">
        <f t="shared" si="51"/>
        <v>35.263219372141791</v>
      </c>
      <c r="N383" s="2">
        <f t="shared" si="52"/>
        <v>-0.17701937214179253</v>
      </c>
      <c r="O383" s="2">
        <f t="shared" si="53"/>
        <v>0.5415539180372968</v>
      </c>
    </row>
    <row r="384" spans="1:15" x14ac:dyDescent="0.25">
      <c r="A384" s="47" t="s">
        <v>588</v>
      </c>
      <c r="B384" s="2">
        <v>2.494E-2</v>
      </c>
      <c r="C384" s="2">
        <f>LOG('SNe Ia Data'!RedShift)</f>
        <v>-1.6031035508574762</v>
      </c>
      <c r="D384">
        <v>0.228493</v>
      </c>
      <c r="E384">
        <v>35.197299999999998</v>
      </c>
      <c r="F384" s="2">
        <f t="shared" si="45"/>
        <v>109.51156868394149</v>
      </c>
      <c r="G384" s="1">
        <f t="shared" si="46"/>
        <v>3.3244809713849724E+24</v>
      </c>
      <c r="H384" s="2">
        <f t="shared" si="47"/>
        <v>107.73909085423541</v>
      </c>
      <c r="I384" s="2">
        <f t="shared" si="48"/>
        <v>35.161866532369771</v>
      </c>
      <c r="J384" s="2">
        <f t="shared" si="49"/>
        <v>3.5433467630227256E-2</v>
      </c>
      <c r="K384" s="2">
        <f t="shared" si="50"/>
        <v>2.4048141137903538E-2</v>
      </c>
      <c r="L384" s="2">
        <v>113.02543364441308</v>
      </c>
      <c r="M384" s="2">
        <f t="shared" si="51"/>
        <v>35.265880909830685</v>
      </c>
      <c r="N384" s="2">
        <f t="shared" si="52"/>
        <v>-6.858090983068621E-2</v>
      </c>
      <c r="O384" s="2">
        <f t="shared" si="53"/>
        <v>9.0086701418695861E-2</v>
      </c>
    </row>
    <row r="385" spans="1:15" x14ac:dyDescent="0.25">
      <c r="A385" s="47" t="s">
        <v>589</v>
      </c>
      <c r="B385" s="2">
        <v>2.5090000000000001E-2</v>
      </c>
      <c r="C385" s="2">
        <f>LOG('SNe Ia Data'!RedShift)</f>
        <v>-1.6004993386853894</v>
      </c>
      <c r="D385">
        <v>0.26852700000000002</v>
      </c>
      <c r="E385">
        <v>35.215200000000003</v>
      </c>
      <c r="F385" s="2">
        <f t="shared" si="45"/>
        <v>110.41803139840555</v>
      </c>
      <c r="G385" s="1">
        <f t="shared" si="46"/>
        <v>3.3447175448544644E+24</v>
      </c>
      <c r="H385" s="2">
        <f t="shared" si="47"/>
        <v>108.39491353644488</v>
      </c>
      <c r="I385" s="2">
        <f t="shared" si="48"/>
        <v>35.175044516413912</v>
      </c>
      <c r="J385" s="2">
        <f t="shared" si="49"/>
        <v>4.0155483586090668E-2</v>
      </c>
      <c r="K385" s="2">
        <f t="shared" si="50"/>
        <v>2.2362162600490839E-2</v>
      </c>
      <c r="L385" s="2">
        <v>113.71776549219014</v>
      </c>
      <c r="M385" s="2">
        <f t="shared" si="51"/>
        <v>35.279141586962147</v>
      </c>
      <c r="N385" s="2">
        <f t="shared" si="52"/>
        <v>-6.394158696214447E-2</v>
      </c>
      <c r="O385" s="2">
        <f t="shared" si="53"/>
        <v>5.6701023948568768E-2</v>
      </c>
    </row>
    <row r="386" spans="1:15" x14ac:dyDescent="0.25">
      <c r="A386" s="47" t="s">
        <v>590</v>
      </c>
      <c r="B386" s="2">
        <v>2.5100000000000001E-2</v>
      </c>
      <c r="C386" s="2">
        <f>LOG('SNe Ia Data'!RedShift)</f>
        <v>-1.6003262785189618</v>
      </c>
      <c r="D386">
        <v>0.28804200000000002</v>
      </c>
      <c r="E386">
        <v>34.8369</v>
      </c>
      <c r="F386" s="2">
        <f t="shared" si="45"/>
        <v>92.764113799388682</v>
      </c>
      <c r="G386" s="1">
        <f t="shared" si="46"/>
        <v>3.3460667512342236E+24</v>
      </c>
      <c r="H386" s="2">
        <f t="shared" si="47"/>
        <v>108.4386383373931</v>
      </c>
      <c r="I386" s="2">
        <f t="shared" si="48"/>
        <v>35.175920277561914</v>
      </c>
      <c r="J386" s="2">
        <f t="shared" si="49"/>
        <v>-0.33902027756191444</v>
      </c>
      <c r="K386" s="2">
        <f t="shared" si="50"/>
        <v>1.3852868597463408</v>
      </c>
      <c r="L386" s="2">
        <v>113.76392623306198</v>
      </c>
      <c r="M386" s="2">
        <f t="shared" si="51"/>
        <v>35.280022860314929</v>
      </c>
      <c r="N386" s="2">
        <f t="shared" si="52"/>
        <v>-0.44312286031492931</v>
      </c>
      <c r="O386" s="2">
        <f t="shared" si="53"/>
        <v>2.3666643857791714</v>
      </c>
    </row>
    <row r="387" spans="1:15" x14ac:dyDescent="0.25">
      <c r="A387" s="47" t="s">
        <v>590</v>
      </c>
      <c r="B387" s="2">
        <v>2.5100000000000001E-2</v>
      </c>
      <c r="C387" s="2">
        <f>LOG('SNe Ia Data'!RedShift)</f>
        <v>-1.6003262785189618</v>
      </c>
      <c r="D387">
        <v>0.181918</v>
      </c>
      <c r="E387">
        <v>34.848199999999999</v>
      </c>
      <c r="F387" s="2">
        <f t="shared" si="45"/>
        <v>93.248101826130465</v>
      </c>
      <c r="G387" s="1">
        <f t="shared" si="46"/>
        <v>3.3460667512342236E+24</v>
      </c>
      <c r="H387" s="2">
        <f t="shared" si="47"/>
        <v>108.4386383373931</v>
      </c>
      <c r="I387" s="2">
        <f t="shared" si="48"/>
        <v>35.175920277561914</v>
      </c>
      <c r="J387" s="2">
        <f t="shared" si="49"/>
        <v>-0.32772027756191591</v>
      </c>
      <c r="K387" s="2">
        <f t="shared" si="50"/>
        <v>3.2453032337507928</v>
      </c>
      <c r="L387" s="2">
        <v>113.76392623306198</v>
      </c>
      <c r="M387" s="2">
        <f t="shared" si="51"/>
        <v>35.280022860314929</v>
      </c>
      <c r="N387" s="2">
        <f t="shared" si="52"/>
        <v>-0.43182286031493078</v>
      </c>
      <c r="O387" s="2">
        <f t="shared" si="53"/>
        <v>5.6345587825847598</v>
      </c>
    </row>
    <row r="388" spans="1:15" x14ac:dyDescent="0.25">
      <c r="A388" s="47" t="s">
        <v>585</v>
      </c>
      <c r="B388" s="2">
        <v>2.5100000000000001E-2</v>
      </c>
      <c r="C388" s="2">
        <f>LOG('SNe Ia Data'!RedShift)</f>
        <v>-1.6003262785189618</v>
      </c>
      <c r="D388">
        <v>0.20599600000000001</v>
      </c>
      <c r="E388">
        <v>35.079000000000001</v>
      </c>
      <c r="F388" s="2">
        <f t="shared" si="45"/>
        <v>103.7050726325762</v>
      </c>
      <c r="G388" s="1">
        <f t="shared" si="46"/>
        <v>3.3460667512342236E+24</v>
      </c>
      <c r="H388" s="2">
        <f t="shared" si="47"/>
        <v>108.4386383373931</v>
      </c>
      <c r="I388" s="2">
        <f t="shared" si="48"/>
        <v>35.175920277561914</v>
      </c>
      <c r="J388" s="2">
        <f t="shared" si="49"/>
        <v>-9.6920277561913792E-2</v>
      </c>
      <c r="K388" s="2">
        <f t="shared" si="50"/>
        <v>0.22136641085355904</v>
      </c>
      <c r="L388" s="2">
        <v>113.76392623306198</v>
      </c>
      <c r="M388" s="2">
        <f t="shared" si="51"/>
        <v>35.280022860314929</v>
      </c>
      <c r="N388" s="2">
        <f t="shared" si="52"/>
        <v>-0.20102286031492866</v>
      </c>
      <c r="O388" s="2">
        <f t="shared" si="53"/>
        <v>0.95229898535880853</v>
      </c>
    </row>
    <row r="389" spans="1:15" x14ac:dyDescent="0.25">
      <c r="A389" s="47" t="s">
        <v>590</v>
      </c>
      <c r="B389" s="2">
        <v>2.5100000000000001E-2</v>
      </c>
      <c r="C389" s="2">
        <f>LOG('SNe Ia Data'!RedShift)</f>
        <v>-1.6003262785189618</v>
      </c>
      <c r="D389">
        <v>0.17688899999999999</v>
      </c>
      <c r="E389">
        <v>35.009</v>
      </c>
      <c r="F389" s="2">
        <f t="shared" si="45"/>
        <v>100.41532541208802</v>
      </c>
      <c r="G389" s="1">
        <f t="shared" si="46"/>
        <v>3.3460667512342236E+24</v>
      </c>
      <c r="H389" s="2">
        <f t="shared" si="47"/>
        <v>108.4386383373931</v>
      </c>
      <c r="I389" s="2">
        <f t="shared" si="48"/>
        <v>35.175920277561914</v>
      </c>
      <c r="J389" s="2">
        <f t="shared" si="49"/>
        <v>-0.16692027756191408</v>
      </c>
      <c r="K389" s="2">
        <f t="shared" si="50"/>
        <v>0.89046436198329992</v>
      </c>
      <c r="L389" s="2">
        <v>113.76392623306198</v>
      </c>
      <c r="M389" s="2">
        <f t="shared" si="51"/>
        <v>35.280022860314929</v>
      </c>
      <c r="N389" s="2">
        <f t="shared" si="52"/>
        <v>-0.27102286031492895</v>
      </c>
      <c r="O389" s="2">
        <f t="shared" si="53"/>
        <v>2.3475248341877042</v>
      </c>
    </row>
    <row r="390" spans="1:15" x14ac:dyDescent="0.25">
      <c r="A390" s="47" t="s">
        <v>591</v>
      </c>
      <c r="B390" s="2">
        <v>2.512E-2</v>
      </c>
      <c r="C390" s="2">
        <f>LOG('SNe Ia Data'!RedShift)</f>
        <v>-1.5999803649348414</v>
      </c>
      <c r="D390">
        <v>0.19019800000000001</v>
      </c>
      <c r="E390">
        <v>35.0276</v>
      </c>
      <c r="F390" s="2">
        <f t="shared" ref="F390:F453" si="54">10^((ObservedDistanceModuli-25)/5)</f>
        <v>101.27913885076738</v>
      </c>
      <c r="G390" s="1">
        <f t="shared" ref="G390:G453" si="55">-(RedShift*Age*(-2*InitialTangentVelocity+UniverseAcceleration*Age))/(2+RedShift)*(1+RedShift)</f>
        <v>3.3487652020460351E+24</v>
      </c>
      <c r="H390" s="2">
        <f t="shared" ref="H390:H453" si="56">G390/Mpc</f>
        <v>108.5260891724804</v>
      </c>
      <c r="I390" s="2">
        <f t="shared" ref="I390:I453" si="57">(LOG10(T2LuminousDistance)*5+25)</f>
        <v>35.177670765653176</v>
      </c>
      <c r="J390" s="2">
        <f t="shared" ref="J390:J453" si="58">ObservedDistanceModuli-T2DistanceModuli</f>
        <v>-0.1500707656531759</v>
      </c>
      <c r="K390" s="2">
        <f t="shared" ref="K390:K453" si="59">(ObservedDistanceModuli-T2DistanceModuli)^2/TotalError^2</f>
        <v>0.62255869752182047</v>
      </c>
      <c r="L390" s="2">
        <v>113.85624969630349</v>
      </c>
      <c r="M390" s="2">
        <f t="shared" ref="M390:M453" si="60">(LOG10(ΛCDMLuminousDistance)*5+25)</f>
        <v>35.281784372565376</v>
      </c>
      <c r="N390" s="2">
        <f t="shared" ref="N390:N453" si="61">ObservedDistanceModuli-ΛCDMDistanceModuli</f>
        <v>-0.25418437256537629</v>
      </c>
      <c r="O390" s="2">
        <f t="shared" ref="O390:O453" si="62">(ObservedDistanceModuli-ΛCDMDistanceModuli)^2/TotalError^2</f>
        <v>1.7860178740323294</v>
      </c>
    </row>
    <row r="391" spans="1:15" x14ac:dyDescent="0.25">
      <c r="A391" s="47" t="s">
        <v>592</v>
      </c>
      <c r="B391" s="2">
        <v>2.513E-2</v>
      </c>
      <c r="C391" s="2">
        <f>LOG('SNe Ia Data'!RedShift)</f>
        <v>-1.5998075114074239</v>
      </c>
      <c r="D391">
        <v>0.33326499999999998</v>
      </c>
      <c r="E391">
        <v>34.458300000000001</v>
      </c>
      <c r="F391" s="2">
        <f t="shared" si="54"/>
        <v>77.921983687584969</v>
      </c>
      <c r="G391" s="1">
        <f t="shared" si="55"/>
        <v>3.3501144464777094E+24</v>
      </c>
      <c r="H391" s="2">
        <f t="shared" si="56"/>
        <v>108.56981520660722</v>
      </c>
      <c r="I391" s="2">
        <f t="shared" si="57"/>
        <v>35.178545493145066</v>
      </c>
      <c r="J391" s="2">
        <f t="shared" si="58"/>
        <v>-0.72024549314506459</v>
      </c>
      <c r="K391" s="2">
        <f t="shared" si="59"/>
        <v>4.6706969230143942</v>
      </c>
      <c r="L391" s="2">
        <v>113.90241241865832</v>
      </c>
      <c r="M391" s="2">
        <f t="shared" si="60"/>
        <v>35.282664612011672</v>
      </c>
      <c r="N391" s="2">
        <f t="shared" si="61"/>
        <v>-0.82436461201167077</v>
      </c>
      <c r="O391" s="2">
        <f t="shared" si="62"/>
        <v>6.1187015323241942</v>
      </c>
    </row>
    <row r="392" spans="1:15" x14ac:dyDescent="0.25">
      <c r="A392" s="47" t="s">
        <v>608</v>
      </c>
      <c r="B392" s="2">
        <v>2.5170000000000001E-2</v>
      </c>
      <c r="C392" s="2">
        <f>LOG('SNe Ia Data'!RedShift)</f>
        <v>-1.5991167844516372</v>
      </c>
      <c r="D392">
        <v>0.30648399999999998</v>
      </c>
      <c r="E392">
        <v>34.911700000000003</v>
      </c>
      <c r="F392" s="2">
        <f t="shared" si="54"/>
        <v>96.015202014211539</v>
      </c>
      <c r="G392" s="1">
        <f t="shared" si="55"/>
        <v>3.3555115510384829E+24</v>
      </c>
      <c r="H392" s="2">
        <f t="shared" si="56"/>
        <v>108.74472345352696</v>
      </c>
      <c r="I392" s="2">
        <f t="shared" si="57"/>
        <v>35.18204096580638</v>
      </c>
      <c r="J392" s="2">
        <f t="shared" si="58"/>
        <v>-0.27034096580637623</v>
      </c>
      <c r="K392" s="2">
        <f t="shared" si="59"/>
        <v>0.77805107626120507</v>
      </c>
      <c r="L392" s="2">
        <v>114.08706991279617</v>
      </c>
      <c r="M392" s="2">
        <f t="shared" si="60"/>
        <v>35.286182131656091</v>
      </c>
      <c r="N392" s="2">
        <f t="shared" si="61"/>
        <v>-0.37448213165608735</v>
      </c>
      <c r="O392" s="2">
        <f t="shared" si="62"/>
        <v>1.4929545486264564</v>
      </c>
    </row>
    <row r="393" spans="1:15" x14ac:dyDescent="0.25">
      <c r="A393" s="47" t="s">
        <v>884</v>
      </c>
      <c r="B393" s="2">
        <v>2.5170000000000001E-2</v>
      </c>
      <c r="C393" s="2">
        <f>LOG('SNe Ia Data'!RedShift)</f>
        <v>-1.5991167844516372</v>
      </c>
      <c r="D393">
        <v>0.23828099999999999</v>
      </c>
      <c r="E393">
        <v>35.198900000000002</v>
      </c>
      <c r="F393" s="2">
        <f t="shared" si="54"/>
        <v>109.59228952472627</v>
      </c>
      <c r="G393" s="1">
        <f t="shared" si="55"/>
        <v>3.3555115510384829E+24</v>
      </c>
      <c r="H393" s="2">
        <f t="shared" si="56"/>
        <v>108.74472345352696</v>
      </c>
      <c r="I393" s="2">
        <f t="shared" si="57"/>
        <v>35.18204096580638</v>
      </c>
      <c r="J393" s="2">
        <f t="shared" si="58"/>
        <v>1.6859034193622335E-2</v>
      </c>
      <c r="K393" s="2">
        <f t="shared" si="59"/>
        <v>5.0059505463172244E-3</v>
      </c>
      <c r="L393" s="2">
        <v>114.08706991279617</v>
      </c>
      <c r="M393" s="2">
        <f t="shared" si="60"/>
        <v>35.286182131656091</v>
      </c>
      <c r="N393" s="2">
        <f t="shared" si="61"/>
        <v>-8.7282131656088779E-2</v>
      </c>
      <c r="O393" s="2">
        <f t="shared" si="62"/>
        <v>0.13417507926576708</v>
      </c>
    </row>
    <row r="394" spans="1:15" x14ac:dyDescent="0.25">
      <c r="A394" s="47">
        <v>370356</v>
      </c>
      <c r="B394" s="2">
        <v>2.5170000000000001E-2</v>
      </c>
      <c r="C394" s="2">
        <f>LOG('SNe Ia Data'!RedShift)</f>
        <v>-1.5991167844516372</v>
      </c>
      <c r="D394">
        <v>0.204374</v>
      </c>
      <c r="E394">
        <v>35.227699999999999</v>
      </c>
      <c r="F394" s="2">
        <f t="shared" si="54"/>
        <v>111.05548165019636</v>
      </c>
      <c r="G394" s="1">
        <f t="shared" si="55"/>
        <v>3.3555115510384829E+24</v>
      </c>
      <c r="H394" s="2">
        <f t="shared" si="56"/>
        <v>108.74472345352696</v>
      </c>
      <c r="I394" s="2">
        <f t="shared" si="57"/>
        <v>35.18204096580638</v>
      </c>
      <c r="J394" s="2">
        <f t="shared" si="58"/>
        <v>4.5659034193619163E-2</v>
      </c>
      <c r="K394" s="2">
        <f t="shared" si="59"/>
        <v>4.9911675788557146E-2</v>
      </c>
      <c r="L394" s="2">
        <v>114.08706991279617</v>
      </c>
      <c r="M394" s="2">
        <f t="shared" si="60"/>
        <v>35.286182131656091</v>
      </c>
      <c r="N394" s="2">
        <f t="shared" si="61"/>
        <v>-5.8482131656091951E-2</v>
      </c>
      <c r="O394" s="2">
        <f t="shared" si="62"/>
        <v>8.1883254995483129E-2</v>
      </c>
    </row>
    <row r="395" spans="1:15" x14ac:dyDescent="0.25">
      <c r="A395" s="47" t="s">
        <v>597</v>
      </c>
      <c r="B395" s="2">
        <v>2.5190000000000001E-2</v>
      </c>
      <c r="C395" s="2">
        <f>LOG('SNe Ia Data'!RedShift)</f>
        <v>-1.5987718325018869</v>
      </c>
      <c r="D395">
        <v>0.15531</v>
      </c>
      <c r="E395">
        <v>35.113900000000001</v>
      </c>
      <c r="F395" s="2">
        <f t="shared" si="54"/>
        <v>105.38529122315411</v>
      </c>
      <c r="G395" s="1">
        <f t="shared" si="55"/>
        <v>3.3582101794166881E+24</v>
      </c>
      <c r="H395" s="2">
        <f t="shared" si="56"/>
        <v>108.83218004314917</v>
      </c>
      <c r="I395" s="2">
        <f t="shared" si="57"/>
        <v>35.183786643574294</v>
      </c>
      <c r="J395" s="2">
        <f t="shared" si="58"/>
        <v>-6.9886643574292862E-2</v>
      </c>
      <c r="K395" s="2">
        <f t="shared" si="59"/>
        <v>0.20248344774578775</v>
      </c>
      <c r="L395" s="2">
        <v>114.17940262259171</v>
      </c>
      <c r="M395" s="2">
        <f t="shared" si="60"/>
        <v>35.287938832414859</v>
      </c>
      <c r="N395" s="2">
        <f t="shared" si="61"/>
        <v>-0.17403883241485829</v>
      </c>
      <c r="O395" s="2">
        <f t="shared" si="62"/>
        <v>1.255721941099228</v>
      </c>
    </row>
    <row r="396" spans="1:15" x14ac:dyDescent="0.25">
      <c r="A396" s="47" t="s">
        <v>597</v>
      </c>
      <c r="B396" s="2">
        <v>2.5190000000000001E-2</v>
      </c>
      <c r="C396" s="2">
        <f>LOG('SNe Ia Data'!RedShift)</f>
        <v>-1.5987718325018869</v>
      </c>
      <c r="D396">
        <v>0.17482500000000001</v>
      </c>
      <c r="E396">
        <v>35.1145</v>
      </c>
      <c r="F396" s="2">
        <f t="shared" si="54"/>
        <v>105.41441427853857</v>
      </c>
      <c r="G396" s="1">
        <f t="shared" si="55"/>
        <v>3.3582101794166881E+24</v>
      </c>
      <c r="H396" s="2">
        <f t="shared" si="56"/>
        <v>108.83218004314917</v>
      </c>
      <c r="I396" s="2">
        <f t="shared" si="57"/>
        <v>35.183786643574294</v>
      </c>
      <c r="J396" s="2">
        <f t="shared" si="58"/>
        <v>-6.928664357429426E-2</v>
      </c>
      <c r="K396" s="2">
        <f t="shared" si="59"/>
        <v>0.15706954046989047</v>
      </c>
      <c r="L396" s="2">
        <v>114.17940262259171</v>
      </c>
      <c r="M396" s="2">
        <f t="shared" si="60"/>
        <v>35.287938832414859</v>
      </c>
      <c r="N396" s="2">
        <f t="shared" si="61"/>
        <v>-0.17343883241485969</v>
      </c>
      <c r="O396" s="2">
        <f t="shared" si="62"/>
        <v>0.98420509420960367</v>
      </c>
    </row>
    <row r="397" spans="1:15" x14ac:dyDescent="0.25">
      <c r="A397" s="47" t="s">
        <v>593</v>
      </c>
      <c r="B397" s="2">
        <v>2.521E-2</v>
      </c>
      <c r="C397" s="2">
        <f>LOG('SNe Ia Data'!RedShift)</f>
        <v>-1.5984271543235542</v>
      </c>
      <c r="D397">
        <v>0.185284</v>
      </c>
      <c r="E397">
        <v>34.984200000000001</v>
      </c>
      <c r="F397" s="2">
        <f t="shared" si="54"/>
        <v>99.275023833638684</v>
      </c>
      <c r="G397" s="1">
        <f t="shared" si="55"/>
        <v>3.3609088585247643E+24</v>
      </c>
      <c r="H397" s="2">
        <f t="shared" si="56"/>
        <v>108.91963827681454</v>
      </c>
      <c r="I397" s="2">
        <f t="shared" si="57"/>
        <v>35.185530951870469</v>
      </c>
      <c r="J397" s="2">
        <f t="shared" si="58"/>
        <v>-0.20133095187046735</v>
      </c>
      <c r="K397" s="2">
        <f t="shared" si="59"/>
        <v>1.1807154818538301</v>
      </c>
      <c r="L397" s="2">
        <v>114.27173797412516</v>
      </c>
      <c r="M397" s="2">
        <f t="shared" si="60"/>
        <v>35.289694163368097</v>
      </c>
      <c r="N397" s="2">
        <f t="shared" si="61"/>
        <v>-0.30549416336809543</v>
      </c>
      <c r="O397" s="2">
        <f t="shared" si="62"/>
        <v>2.7185041394690224</v>
      </c>
    </row>
    <row r="398" spans="1:15" x14ac:dyDescent="0.25">
      <c r="A398" s="47" t="s">
        <v>594</v>
      </c>
      <c r="B398" s="2">
        <v>2.5250000000000002E-2</v>
      </c>
      <c r="C398" s="2">
        <f>LOG('SNe Ia Data'!RedShift)</f>
        <v>-1.5977386175453199</v>
      </c>
      <c r="D398">
        <v>0.24072299999999999</v>
      </c>
      <c r="E398">
        <v>34.944099999999999</v>
      </c>
      <c r="F398" s="2">
        <f t="shared" si="54"/>
        <v>97.458562205939529</v>
      </c>
      <c r="G398" s="1">
        <f t="shared" si="55"/>
        <v>3.3663063689245277E+24</v>
      </c>
      <c r="H398" s="2">
        <f t="shared" si="56"/>
        <v>109.09455967608022</v>
      </c>
      <c r="I398" s="2">
        <f t="shared" si="57"/>
        <v>35.189015468726829</v>
      </c>
      <c r="J398" s="2">
        <f t="shared" si="58"/>
        <v>-0.24491546872683045</v>
      </c>
      <c r="K398" s="2">
        <f t="shared" si="59"/>
        <v>1.0351356294690914</v>
      </c>
      <c r="L398" s="2">
        <v>114.4564166021667</v>
      </c>
      <c r="M398" s="2">
        <f t="shared" si="60"/>
        <v>35.29320072453725</v>
      </c>
      <c r="N398" s="2">
        <f t="shared" si="61"/>
        <v>-0.34910072453725149</v>
      </c>
      <c r="O398" s="2">
        <f t="shared" si="62"/>
        <v>2.1031310055676107</v>
      </c>
    </row>
    <row r="399" spans="1:15" x14ac:dyDescent="0.25">
      <c r="A399" s="47" t="s">
        <v>594</v>
      </c>
      <c r="B399" s="2">
        <v>2.5250000000000002E-2</v>
      </c>
      <c r="C399" s="2">
        <f>LOG('SNe Ia Data'!RedShift)</f>
        <v>-1.5977386175453199</v>
      </c>
      <c r="D399">
        <v>0.26906600000000003</v>
      </c>
      <c r="E399">
        <v>34.906300000000002</v>
      </c>
      <c r="F399" s="2">
        <f t="shared" si="54"/>
        <v>95.776728827014978</v>
      </c>
      <c r="G399" s="1">
        <f t="shared" si="55"/>
        <v>3.3663063689245277E+24</v>
      </c>
      <c r="H399" s="2">
        <f t="shared" si="56"/>
        <v>109.09455967608022</v>
      </c>
      <c r="I399" s="2">
        <f t="shared" si="57"/>
        <v>35.189015468726829</v>
      </c>
      <c r="J399" s="2">
        <f t="shared" si="58"/>
        <v>-0.28271546872682762</v>
      </c>
      <c r="K399" s="2">
        <f t="shared" si="59"/>
        <v>1.1040315846210185</v>
      </c>
      <c r="L399" s="2">
        <v>114.4564166021667</v>
      </c>
      <c r="M399" s="2">
        <f t="shared" si="60"/>
        <v>35.29320072453725</v>
      </c>
      <c r="N399" s="2">
        <f t="shared" si="61"/>
        <v>-0.38690072453724866</v>
      </c>
      <c r="O399" s="2">
        <f t="shared" si="62"/>
        <v>2.0676710213795526</v>
      </c>
    </row>
    <row r="400" spans="1:15" x14ac:dyDescent="0.25">
      <c r="A400" s="47" t="s">
        <v>595</v>
      </c>
      <c r="B400" s="2">
        <v>2.5340000000000001E-2</v>
      </c>
      <c r="C400" s="2">
        <f>LOG('SNe Ia Data'!RedShift)</f>
        <v>-1.5961933894525775</v>
      </c>
      <c r="D400">
        <v>0.176701</v>
      </c>
      <c r="E400">
        <v>35.188200000000002</v>
      </c>
      <c r="F400" s="2">
        <f t="shared" si="54"/>
        <v>109.05359829941877</v>
      </c>
      <c r="G400" s="1">
        <f t="shared" si="55"/>
        <v>3.3784515091641413E+24</v>
      </c>
      <c r="H400" s="2">
        <f t="shared" si="56"/>
        <v>109.48815686582982</v>
      </c>
      <c r="I400" s="2">
        <f t="shared" si="57"/>
        <v>35.196835724374523</v>
      </c>
      <c r="J400" s="2">
        <f t="shared" si="58"/>
        <v>-8.6357243745212031E-3</v>
      </c>
      <c r="K400" s="2">
        <f t="shared" si="59"/>
        <v>2.3884685685892312E-3</v>
      </c>
      <c r="L400" s="2">
        <v>114.87198214732373</v>
      </c>
      <c r="M400" s="2">
        <f t="shared" si="60"/>
        <v>35.3010705750076</v>
      </c>
      <c r="N400" s="2">
        <f t="shared" si="61"/>
        <v>-0.11287057500759801</v>
      </c>
      <c r="O400" s="2">
        <f t="shared" si="62"/>
        <v>0.40802188737822753</v>
      </c>
    </row>
    <row r="401" spans="1:15" x14ac:dyDescent="0.25">
      <c r="A401" s="47" t="s">
        <v>596</v>
      </c>
      <c r="B401" s="2">
        <v>2.5340000000000001E-2</v>
      </c>
      <c r="C401" s="2">
        <f>LOG('SNe Ia Data'!RedShift)</f>
        <v>-1.5961933894525775</v>
      </c>
      <c r="D401">
        <v>0.18593699999999999</v>
      </c>
      <c r="E401">
        <v>35.197400000000002</v>
      </c>
      <c r="F401" s="2">
        <f t="shared" si="54"/>
        <v>109.51661199417845</v>
      </c>
      <c r="G401" s="1">
        <f t="shared" si="55"/>
        <v>3.3784515091641413E+24</v>
      </c>
      <c r="H401" s="2">
        <f t="shared" si="56"/>
        <v>109.48815686582982</v>
      </c>
      <c r="I401" s="2">
        <f t="shared" si="57"/>
        <v>35.196835724374523</v>
      </c>
      <c r="J401" s="2">
        <f t="shared" si="58"/>
        <v>5.6427562547867183E-4</v>
      </c>
      <c r="K401" s="2">
        <f t="shared" si="59"/>
        <v>9.2098157647661772E-6</v>
      </c>
      <c r="L401" s="2">
        <v>114.87198214732373</v>
      </c>
      <c r="M401" s="2">
        <f t="shared" si="60"/>
        <v>35.3010705750076</v>
      </c>
      <c r="N401" s="2">
        <f t="shared" si="61"/>
        <v>-0.10367057500759813</v>
      </c>
      <c r="O401" s="2">
        <f t="shared" si="62"/>
        <v>0.31087040257012477</v>
      </c>
    </row>
    <row r="402" spans="1:15" x14ac:dyDescent="0.25">
      <c r="A402" s="47" t="s">
        <v>599</v>
      </c>
      <c r="B402" s="2">
        <v>2.5559999999999999E-2</v>
      </c>
      <c r="C402" s="2">
        <f>LOG('SNe Ia Data'!RedShift)</f>
        <v>-1.5924391505136375</v>
      </c>
      <c r="D402">
        <v>0.23372399999999999</v>
      </c>
      <c r="E402">
        <v>35.1828</v>
      </c>
      <c r="F402" s="2">
        <f t="shared" si="54"/>
        <v>108.7827416161421</v>
      </c>
      <c r="G402" s="1">
        <f t="shared" si="55"/>
        <v>3.40814395323327E+24</v>
      </c>
      <c r="H402" s="2">
        <f t="shared" si="56"/>
        <v>110.45042344421708</v>
      </c>
      <c r="I402" s="2">
        <f t="shared" si="57"/>
        <v>35.215836926032033</v>
      </c>
      <c r="J402" s="2">
        <f t="shared" si="58"/>
        <v>-3.3036926032032454E-2</v>
      </c>
      <c r="K402" s="2">
        <f t="shared" si="59"/>
        <v>1.9979869227259334E-2</v>
      </c>
      <c r="L402" s="2">
        <v>115.88803419434635</v>
      </c>
      <c r="M402" s="2">
        <f t="shared" si="60"/>
        <v>35.320192980005871</v>
      </c>
      <c r="N402" s="2">
        <f t="shared" si="61"/>
        <v>-0.13739298000587041</v>
      </c>
      <c r="O402" s="2">
        <f t="shared" si="62"/>
        <v>0.34555920488992514</v>
      </c>
    </row>
    <row r="403" spans="1:15" x14ac:dyDescent="0.25">
      <c r="A403" s="47" t="s">
        <v>600</v>
      </c>
      <c r="B403" s="2">
        <v>2.5569999999999999E-2</v>
      </c>
      <c r="C403" s="2">
        <f>LOG('SNe Ia Data'!RedShift)</f>
        <v>-1.5922692719736646</v>
      </c>
      <c r="D403">
        <v>0.19017700000000001</v>
      </c>
      <c r="E403">
        <v>35.062100000000001</v>
      </c>
      <c r="F403" s="2">
        <f t="shared" si="54"/>
        <v>102.9010958911519</v>
      </c>
      <c r="G403" s="1">
        <f t="shared" si="55"/>
        <v>3.4094937555654577E+24</v>
      </c>
      <c r="H403" s="2">
        <f t="shared" si="56"/>
        <v>110.4941675586682</v>
      </c>
      <c r="I403" s="2">
        <f t="shared" si="57"/>
        <v>35.216696771827934</v>
      </c>
      <c r="J403" s="2">
        <f t="shared" si="58"/>
        <v>-0.15459677182793286</v>
      </c>
      <c r="K403" s="2">
        <f t="shared" si="59"/>
        <v>0.6608225548937936</v>
      </c>
      <c r="L403" s="2">
        <v>115.93422597071867</v>
      </c>
      <c r="M403" s="2">
        <f t="shared" si="60"/>
        <v>35.321058334085286</v>
      </c>
      <c r="N403" s="2">
        <f t="shared" si="61"/>
        <v>-0.25895833408528546</v>
      </c>
      <c r="O403" s="2">
        <f t="shared" si="62"/>
        <v>1.8541454537530184</v>
      </c>
    </row>
    <row r="404" spans="1:15" x14ac:dyDescent="0.25">
      <c r="A404" s="47" t="s">
        <v>601</v>
      </c>
      <c r="B404" s="2">
        <v>2.5850000000000001E-2</v>
      </c>
      <c r="C404" s="2">
        <f>LOG('SNe Ia Data'!RedShift)</f>
        <v>-1.5875394525700386</v>
      </c>
      <c r="D404">
        <v>0.344692</v>
      </c>
      <c r="E404">
        <v>34.766399999999997</v>
      </c>
      <c r="F404" s="2">
        <f t="shared" si="54"/>
        <v>89.800757478340557</v>
      </c>
      <c r="G404" s="1">
        <f t="shared" si="55"/>
        <v>3.4472933663656058E+24</v>
      </c>
      <c r="H404" s="2">
        <f t="shared" si="56"/>
        <v>111.71916951756204</v>
      </c>
      <c r="I404" s="2">
        <f t="shared" si="57"/>
        <v>35.240638493214981</v>
      </c>
      <c r="J404" s="2">
        <f t="shared" si="58"/>
        <v>-0.47423849321498324</v>
      </c>
      <c r="K404" s="2">
        <f t="shared" si="59"/>
        <v>1.8929153644237926</v>
      </c>
      <c r="L404" s="2">
        <v>117.2278637028592</v>
      </c>
      <c r="M404" s="2">
        <f t="shared" si="60"/>
        <v>35.345154253552991</v>
      </c>
      <c r="N404" s="2">
        <f t="shared" si="61"/>
        <v>-0.5787542535529937</v>
      </c>
      <c r="O404" s="2">
        <f t="shared" si="62"/>
        <v>2.8192006308178588</v>
      </c>
    </row>
    <row r="405" spans="1:15" x14ac:dyDescent="0.25">
      <c r="A405" s="47" t="s">
        <v>602</v>
      </c>
      <c r="B405" s="2">
        <v>2.5909999999999999E-2</v>
      </c>
      <c r="C405" s="2">
        <f>LOG('SNe Ia Data'!RedShift)</f>
        <v>-1.5865325870141751</v>
      </c>
      <c r="D405">
        <v>0.200181</v>
      </c>
      <c r="E405">
        <v>35.118099999999998</v>
      </c>
      <c r="F405" s="2">
        <f t="shared" si="54"/>
        <v>105.58932169900746</v>
      </c>
      <c r="G405" s="1">
        <f t="shared" si="55"/>
        <v>3.4553945754538544E+24</v>
      </c>
      <c r="H405" s="2">
        <f t="shared" si="56"/>
        <v>111.98171182401548</v>
      </c>
      <c r="I405" s="2">
        <f t="shared" si="57"/>
        <v>35.245735510563605</v>
      </c>
      <c r="J405" s="2">
        <f t="shared" si="58"/>
        <v>-0.12763551056360711</v>
      </c>
      <c r="K405" s="2">
        <f t="shared" si="59"/>
        <v>0.40653442864311212</v>
      </c>
      <c r="L405" s="2">
        <v>117.50513910789068</v>
      </c>
      <c r="M405" s="2">
        <f t="shared" si="60"/>
        <v>35.350284304842695</v>
      </c>
      <c r="N405" s="2">
        <f t="shared" si="61"/>
        <v>-0.23218430484269703</v>
      </c>
      <c r="O405" s="2">
        <f t="shared" si="62"/>
        <v>1.3453026856845405</v>
      </c>
    </row>
    <row r="406" spans="1:15" x14ac:dyDescent="0.25">
      <c r="A406" s="47" t="s">
        <v>603</v>
      </c>
      <c r="B406" s="2">
        <v>2.596E-2</v>
      </c>
      <c r="C406" s="2">
        <f>LOG('SNe Ia Data'!RedShift)</f>
        <v>-1.5856953118716683</v>
      </c>
      <c r="D406">
        <v>0.200491</v>
      </c>
      <c r="E406">
        <v>35.401400000000002</v>
      </c>
      <c r="F406" s="2">
        <f t="shared" si="54"/>
        <v>120.30398130692339</v>
      </c>
      <c r="G406" s="1">
        <f t="shared" si="55"/>
        <v>3.4621459314252755E+24</v>
      </c>
      <c r="H406" s="2">
        <f t="shared" si="56"/>
        <v>112.2005083701997</v>
      </c>
      <c r="I406" s="2">
        <f t="shared" si="57"/>
        <v>35.249974123365078</v>
      </c>
      <c r="J406" s="2">
        <f t="shared" si="58"/>
        <v>0.15142587663492435</v>
      </c>
      <c r="K406" s="2">
        <f t="shared" si="59"/>
        <v>0.57044060145348063</v>
      </c>
      <c r="L406" s="2">
        <v>117.73622009262884</v>
      </c>
      <c r="M406" s="2">
        <f t="shared" si="60"/>
        <v>35.354550443635858</v>
      </c>
      <c r="N406" s="2">
        <f t="shared" si="61"/>
        <v>4.6849556364144007E-2</v>
      </c>
      <c r="O406" s="2">
        <f t="shared" si="62"/>
        <v>5.4603590561067408E-2</v>
      </c>
    </row>
    <row r="407" spans="1:15" x14ac:dyDescent="0.25">
      <c r="A407" s="47" t="s">
        <v>604</v>
      </c>
      <c r="B407" s="2">
        <v>2.598E-2</v>
      </c>
      <c r="C407" s="2">
        <f>LOG('SNe Ia Data'!RedShift)</f>
        <v>-1.585360853262991</v>
      </c>
      <c r="D407">
        <v>0.17954500000000001</v>
      </c>
      <c r="E407">
        <v>35.293100000000003</v>
      </c>
      <c r="F407" s="2">
        <f t="shared" si="54"/>
        <v>114.45110762279742</v>
      </c>
      <c r="G407" s="1">
        <f t="shared" si="55"/>
        <v>3.4648465624912479E+24</v>
      </c>
      <c r="H407" s="2">
        <f t="shared" si="56"/>
        <v>112.28802986251235</v>
      </c>
      <c r="I407" s="2">
        <f t="shared" si="57"/>
        <v>35.251667310170262</v>
      </c>
      <c r="J407" s="2">
        <f t="shared" si="58"/>
        <v>4.1432689829740355E-2</v>
      </c>
      <c r="K407" s="2">
        <f t="shared" si="59"/>
        <v>5.3252454133494415E-2</v>
      </c>
      <c r="L407" s="2">
        <v>117.82865710558761</v>
      </c>
      <c r="M407" s="2">
        <f t="shared" si="60"/>
        <v>35.356254640254207</v>
      </c>
      <c r="N407" s="2">
        <f t="shared" si="61"/>
        <v>-6.3154640254204253E-2</v>
      </c>
      <c r="O407" s="2">
        <f t="shared" si="62"/>
        <v>0.1237268341519818</v>
      </c>
    </row>
    <row r="408" spans="1:15" x14ac:dyDescent="0.25">
      <c r="A408" s="47" t="s">
        <v>604</v>
      </c>
      <c r="B408" s="2">
        <v>2.598E-2</v>
      </c>
      <c r="C408" s="2">
        <f>LOG('SNe Ia Data'!RedShift)</f>
        <v>-1.585360853262991</v>
      </c>
      <c r="D408">
        <v>0.198242</v>
      </c>
      <c r="E408">
        <v>35.1081</v>
      </c>
      <c r="F408" s="2">
        <f t="shared" si="54"/>
        <v>105.10418283366519</v>
      </c>
      <c r="G408" s="1">
        <f t="shared" si="55"/>
        <v>3.4648465624912479E+24</v>
      </c>
      <c r="H408" s="2">
        <f t="shared" si="56"/>
        <v>112.28802986251235</v>
      </c>
      <c r="I408" s="2">
        <f t="shared" si="57"/>
        <v>35.251667310170262</v>
      </c>
      <c r="J408" s="2">
        <f t="shared" si="58"/>
        <v>-0.14356731017026192</v>
      </c>
      <c r="K408" s="2">
        <f t="shared" si="59"/>
        <v>0.52446895535136862</v>
      </c>
      <c r="L408" s="2">
        <v>117.82865710558761</v>
      </c>
      <c r="M408" s="2">
        <f t="shared" si="60"/>
        <v>35.356254640254207</v>
      </c>
      <c r="N408" s="2">
        <f t="shared" si="61"/>
        <v>-0.24815464025420653</v>
      </c>
      <c r="O408" s="2">
        <f t="shared" si="62"/>
        <v>1.5669439429967429</v>
      </c>
    </row>
    <row r="409" spans="1:15" x14ac:dyDescent="0.25">
      <c r="A409" s="47" t="s">
        <v>604</v>
      </c>
      <c r="B409" s="2">
        <v>2.598E-2</v>
      </c>
      <c r="C409" s="2">
        <f>LOG('SNe Ia Data'!RedShift)</f>
        <v>-1.585360853262991</v>
      </c>
      <c r="D409">
        <v>0.34831400000000001</v>
      </c>
      <c r="E409">
        <v>34.835000000000001</v>
      </c>
      <c r="F409" s="2">
        <f t="shared" si="54"/>
        <v>92.682982337934959</v>
      </c>
      <c r="G409" s="1">
        <f t="shared" si="55"/>
        <v>3.4648465624912479E+24</v>
      </c>
      <c r="H409" s="2">
        <f t="shared" si="56"/>
        <v>112.28802986251235</v>
      </c>
      <c r="I409" s="2">
        <f t="shared" si="57"/>
        <v>35.251667310170262</v>
      </c>
      <c r="J409" s="2">
        <f t="shared" si="58"/>
        <v>-0.41666731017026137</v>
      </c>
      <c r="K409" s="2">
        <f t="shared" si="59"/>
        <v>1.4309913108523467</v>
      </c>
      <c r="L409" s="2">
        <v>117.82865710558761</v>
      </c>
      <c r="M409" s="2">
        <f t="shared" si="60"/>
        <v>35.356254640254207</v>
      </c>
      <c r="N409" s="2">
        <f t="shared" si="61"/>
        <v>-0.52125464025420598</v>
      </c>
      <c r="O409" s="2">
        <f t="shared" si="62"/>
        <v>2.2395357879840625</v>
      </c>
    </row>
    <row r="410" spans="1:15" x14ac:dyDescent="0.25">
      <c r="A410" s="47" t="s">
        <v>605</v>
      </c>
      <c r="B410" s="2">
        <v>2.598E-2</v>
      </c>
      <c r="C410" s="2">
        <f>LOG('SNe Ia Data'!RedShift)</f>
        <v>-1.585360853262991</v>
      </c>
      <c r="D410">
        <v>0.17873</v>
      </c>
      <c r="E410">
        <v>35.311100000000003</v>
      </c>
      <c r="F410" s="2">
        <f t="shared" si="54"/>
        <v>115.40377091819092</v>
      </c>
      <c r="G410" s="1">
        <f t="shared" si="55"/>
        <v>3.4648465624912479E+24</v>
      </c>
      <c r="H410" s="2">
        <f t="shared" si="56"/>
        <v>112.28802986251235</v>
      </c>
      <c r="I410" s="2">
        <f t="shared" si="57"/>
        <v>35.251667310170262</v>
      </c>
      <c r="J410" s="2">
        <f t="shared" si="58"/>
        <v>5.9432689829741037E-2</v>
      </c>
      <c r="K410" s="2">
        <f t="shared" si="59"/>
        <v>0.11057472339390542</v>
      </c>
      <c r="L410" s="2">
        <v>117.82865710558761</v>
      </c>
      <c r="M410" s="2">
        <f t="shared" si="60"/>
        <v>35.356254640254207</v>
      </c>
      <c r="N410" s="2">
        <f t="shared" si="61"/>
        <v>-4.5154640254203571E-2</v>
      </c>
      <c r="O410" s="2">
        <f t="shared" si="62"/>
        <v>6.3827798083793921E-2</v>
      </c>
    </row>
    <row r="411" spans="1:15" x14ac:dyDescent="0.25">
      <c r="A411" s="47" t="s">
        <v>606</v>
      </c>
      <c r="B411" s="2">
        <v>2.6259999999999999E-2</v>
      </c>
      <c r="C411" s="2">
        <f>LOG('SNe Ia Data'!RedShift)</f>
        <v>-1.5807052782465394</v>
      </c>
      <c r="D411">
        <v>0.28890900000000003</v>
      </c>
      <c r="E411">
        <v>35.285499999999999</v>
      </c>
      <c r="F411" s="2">
        <f t="shared" si="54"/>
        <v>114.05123700072421</v>
      </c>
      <c r="G411" s="1">
        <f t="shared" si="55"/>
        <v>3.5026607171402216E+24</v>
      </c>
      <c r="H411" s="2">
        <f t="shared" si="56"/>
        <v>113.51350315544704</v>
      </c>
      <c r="I411" s="2">
        <f t="shared" si="57"/>
        <v>35.275237633508461</v>
      </c>
      <c r="J411" s="2">
        <f t="shared" si="58"/>
        <v>1.0262366491538444E-2</v>
      </c>
      <c r="K411" s="2">
        <f t="shared" si="59"/>
        <v>1.2617487939700735E-3</v>
      </c>
      <c r="L411" s="2">
        <v>119.1230523941899</v>
      </c>
      <c r="M411" s="2">
        <f t="shared" si="60"/>
        <v>35.379979065970815</v>
      </c>
      <c r="N411" s="2">
        <f t="shared" si="61"/>
        <v>-9.4479065970816123E-2</v>
      </c>
      <c r="O411" s="2">
        <f t="shared" si="62"/>
        <v>0.10694218179868373</v>
      </c>
    </row>
    <row r="412" spans="1:15" x14ac:dyDescent="0.25">
      <c r="A412" s="47" t="s">
        <v>606</v>
      </c>
      <c r="B412" s="2">
        <v>2.6259999999999999E-2</v>
      </c>
      <c r="C412" s="2">
        <f>LOG('SNe Ia Data'!RedShift)</f>
        <v>-1.5807052782465394</v>
      </c>
      <c r="D412">
        <v>0.32323099999999999</v>
      </c>
      <c r="E412">
        <v>35.3429</v>
      </c>
      <c r="F412" s="2">
        <f t="shared" si="54"/>
        <v>117.10623001007467</v>
      </c>
      <c r="G412" s="1">
        <f t="shared" si="55"/>
        <v>3.5026607171402216E+24</v>
      </c>
      <c r="H412" s="2">
        <f t="shared" si="56"/>
        <v>113.51350315544704</v>
      </c>
      <c r="I412" s="2">
        <f t="shared" si="57"/>
        <v>35.275237633508461</v>
      </c>
      <c r="J412" s="2">
        <f t="shared" si="58"/>
        <v>6.7662366491539672E-2</v>
      </c>
      <c r="K412" s="2">
        <f t="shared" si="59"/>
        <v>4.3819594534252979E-2</v>
      </c>
      <c r="L412" s="2">
        <v>119.1230523941899</v>
      </c>
      <c r="M412" s="2">
        <f t="shared" si="60"/>
        <v>35.379979065970815</v>
      </c>
      <c r="N412" s="2">
        <f t="shared" si="61"/>
        <v>-3.7079065970814895E-2</v>
      </c>
      <c r="O412" s="2">
        <f t="shared" si="62"/>
        <v>1.3159262783392033E-2</v>
      </c>
    </row>
    <row r="413" spans="1:15" x14ac:dyDescent="0.25">
      <c r="A413" s="47" t="s">
        <v>607</v>
      </c>
      <c r="B413" s="2">
        <v>2.632E-2</v>
      </c>
      <c r="C413" s="2">
        <f>LOG('SNe Ia Data'!RedShift)</f>
        <v>-1.5797141150580822</v>
      </c>
      <c r="D413">
        <v>0.37234600000000001</v>
      </c>
      <c r="E413">
        <v>35.022300000000001</v>
      </c>
      <c r="F413" s="2">
        <f t="shared" si="54"/>
        <v>101.03224421070088</v>
      </c>
      <c r="G413" s="1">
        <f t="shared" si="55"/>
        <v>3.5107650419830552E+24</v>
      </c>
      <c r="H413" s="2">
        <f t="shared" si="56"/>
        <v>113.77614643662983</v>
      </c>
      <c r="I413" s="2">
        <f t="shared" si="57"/>
        <v>35.280256101296182</v>
      </c>
      <c r="J413" s="2">
        <f t="shared" si="58"/>
        <v>-0.25795610129618041</v>
      </c>
      <c r="K413" s="2">
        <f t="shared" si="59"/>
        <v>0.47995246166785172</v>
      </c>
      <c r="L413" s="2">
        <v>119.40049010148344</v>
      </c>
      <c r="M413" s="2">
        <f t="shared" si="60"/>
        <v>35.385030547196777</v>
      </c>
      <c r="N413" s="2">
        <f t="shared" si="61"/>
        <v>-0.36273054719677589</v>
      </c>
      <c r="O413" s="2">
        <f t="shared" si="62"/>
        <v>0.94901893287623673</v>
      </c>
    </row>
    <row r="414" spans="1:15" x14ac:dyDescent="0.25">
      <c r="A414" s="47" t="s">
        <v>610</v>
      </c>
      <c r="B414" s="2">
        <v>2.6689999999999998E-2</v>
      </c>
      <c r="C414" s="2">
        <f>LOG('SNe Ia Data'!RedShift)</f>
        <v>-1.5736514262124923</v>
      </c>
      <c r="D414">
        <v>0.179587</v>
      </c>
      <c r="E414">
        <v>35.308</v>
      </c>
      <c r="F414" s="2">
        <f t="shared" si="54"/>
        <v>115.2391377199487</v>
      </c>
      <c r="G414" s="1">
        <f t="shared" si="55"/>
        <v>3.5607517823410251E+24</v>
      </c>
      <c r="H414" s="2">
        <f t="shared" si="56"/>
        <v>115.39610636640221</v>
      </c>
      <c r="I414" s="2">
        <f t="shared" si="57"/>
        <v>35.310955776675954</v>
      </c>
      <c r="J414" s="2">
        <f t="shared" si="58"/>
        <v>-2.955776675953814E-3</v>
      </c>
      <c r="K414" s="2">
        <f t="shared" si="59"/>
        <v>2.708902938740505E-4</v>
      </c>
      <c r="L414" s="2">
        <v>121.11188060521862</v>
      </c>
      <c r="M414" s="2">
        <f t="shared" si="60"/>
        <v>35.415933739175522</v>
      </c>
      <c r="N414" s="2">
        <f t="shared" si="61"/>
        <v>-0.10793373917552174</v>
      </c>
      <c r="O414" s="2">
        <f t="shared" si="62"/>
        <v>0.3612140662920923</v>
      </c>
    </row>
    <row r="415" spans="1:15" x14ac:dyDescent="0.25">
      <c r="A415" s="47" t="s">
        <v>612</v>
      </c>
      <c r="B415" s="2">
        <v>2.691E-2</v>
      </c>
      <c r="C415" s="2">
        <f>LOG('SNe Ia Data'!RedShift)</f>
        <v>-1.5700863022362455</v>
      </c>
      <c r="D415">
        <v>0.18337300000000001</v>
      </c>
      <c r="E415">
        <v>35.268799999999999</v>
      </c>
      <c r="F415" s="2">
        <f t="shared" si="54"/>
        <v>113.17747485482397</v>
      </c>
      <c r="G415" s="1">
        <f t="shared" si="55"/>
        <v>3.5904818412271295E+24</v>
      </c>
      <c r="H415" s="2">
        <f t="shared" si="56"/>
        <v>116.35959195798836</v>
      </c>
      <c r="I415" s="2">
        <f t="shared" si="57"/>
        <v>35.329010948114679</v>
      </c>
      <c r="J415" s="2">
        <f t="shared" si="58"/>
        <v>-6.0210948114679752E-2</v>
      </c>
      <c r="K415" s="2">
        <f t="shared" si="59"/>
        <v>0.10781523938582052</v>
      </c>
      <c r="L415" s="2">
        <v>122.1298920664015</v>
      </c>
      <c r="M415" s="2">
        <f t="shared" si="60"/>
        <v>35.434109866434191</v>
      </c>
      <c r="N415" s="2">
        <f t="shared" si="61"/>
        <v>-0.16530986643419254</v>
      </c>
      <c r="O415" s="2">
        <f t="shared" si="62"/>
        <v>0.81269346902732986</v>
      </c>
    </row>
    <row r="416" spans="1:15" x14ac:dyDescent="0.25">
      <c r="A416" s="47" t="s">
        <v>612</v>
      </c>
      <c r="B416" s="2">
        <v>2.691E-2</v>
      </c>
      <c r="C416" s="2">
        <f>LOG('SNe Ia Data'!RedShift)</f>
        <v>-1.5700863022362455</v>
      </c>
      <c r="D416">
        <v>0.20588300000000001</v>
      </c>
      <c r="E416">
        <v>35.289200000000001</v>
      </c>
      <c r="F416" s="2">
        <f t="shared" si="54"/>
        <v>114.24573604021954</v>
      </c>
      <c r="G416" s="1">
        <f t="shared" si="55"/>
        <v>3.5904818412271295E+24</v>
      </c>
      <c r="H416" s="2">
        <f t="shared" si="56"/>
        <v>116.35959195798836</v>
      </c>
      <c r="I416" s="2">
        <f t="shared" si="57"/>
        <v>35.329010948114679</v>
      </c>
      <c r="J416" s="2">
        <f t="shared" si="58"/>
        <v>-3.9810948114677558E-2</v>
      </c>
      <c r="K416" s="2">
        <f t="shared" si="59"/>
        <v>3.7390740437358495E-2</v>
      </c>
      <c r="L416" s="2">
        <v>122.1298920664015</v>
      </c>
      <c r="M416" s="2">
        <f t="shared" si="60"/>
        <v>35.434109866434191</v>
      </c>
      <c r="N416" s="2">
        <f t="shared" si="61"/>
        <v>-0.14490986643419035</v>
      </c>
      <c r="O416" s="2">
        <f t="shared" si="62"/>
        <v>0.49539878432133927</v>
      </c>
    </row>
    <row r="417" spans="1:15" x14ac:dyDescent="0.25">
      <c r="A417" s="47" t="s">
        <v>614</v>
      </c>
      <c r="B417" s="2">
        <v>2.6950000000000002E-2</v>
      </c>
      <c r="C417" s="2">
        <f>LOG('SNe Ia Data'!RedShift)</f>
        <v>-1.5694412304772425</v>
      </c>
      <c r="D417">
        <v>0.181369</v>
      </c>
      <c r="E417">
        <v>35.118400000000001</v>
      </c>
      <c r="F417" s="2">
        <f t="shared" si="54"/>
        <v>105.60391041062425</v>
      </c>
      <c r="G417" s="1">
        <f t="shared" si="55"/>
        <v>3.5958879643484613E+24</v>
      </c>
      <c r="H417" s="2">
        <f t="shared" si="56"/>
        <v>116.53479247655102</v>
      </c>
      <c r="I417" s="2">
        <f t="shared" si="57"/>
        <v>35.332278035596261</v>
      </c>
      <c r="J417" s="2">
        <f t="shared" si="58"/>
        <v>-0.21387803559625951</v>
      </c>
      <c r="K417" s="2">
        <f t="shared" si="59"/>
        <v>1.3906129077950387</v>
      </c>
      <c r="L417" s="2">
        <v>122.31501933740367</v>
      </c>
      <c r="M417" s="2">
        <f t="shared" si="60"/>
        <v>35.437398941553639</v>
      </c>
      <c r="N417" s="2">
        <f t="shared" si="61"/>
        <v>-0.31899894155363739</v>
      </c>
      <c r="O417" s="2">
        <f t="shared" si="62"/>
        <v>3.0935160042517738</v>
      </c>
    </row>
    <row r="418" spans="1:15" x14ac:dyDescent="0.25">
      <c r="A418" s="47" t="s">
        <v>616</v>
      </c>
      <c r="B418" s="2">
        <v>2.7130000000000001E-2</v>
      </c>
      <c r="C418" s="2">
        <f>LOG('SNe Ia Data'!RedShift)</f>
        <v>-1.5665502062384038</v>
      </c>
      <c r="D418">
        <v>0.18676000000000001</v>
      </c>
      <c r="E418">
        <v>35.251300000000001</v>
      </c>
      <c r="F418" s="2">
        <f t="shared" si="54"/>
        <v>112.26903765838703</v>
      </c>
      <c r="G418" s="1">
        <f t="shared" si="55"/>
        <v>3.6202180228146565E+24</v>
      </c>
      <c r="H418" s="2">
        <f t="shared" si="56"/>
        <v>117.32327597281427</v>
      </c>
      <c r="I418" s="2">
        <f t="shared" si="57"/>
        <v>35.346920905579935</v>
      </c>
      <c r="J418" s="2">
        <f t="shared" si="58"/>
        <v>-9.5620905579934856E-2</v>
      </c>
      <c r="K418" s="2">
        <f t="shared" si="59"/>
        <v>0.26214282434193326</v>
      </c>
      <c r="L418" s="2">
        <v>123.14822255551393</v>
      </c>
      <c r="M418" s="2">
        <f t="shared" si="60"/>
        <v>35.452140739426035</v>
      </c>
      <c r="N418" s="2">
        <f t="shared" si="61"/>
        <v>-0.20084073942603453</v>
      </c>
      <c r="O418" s="2">
        <f t="shared" si="62"/>
        <v>1.1564740516218508</v>
      </c>
    </row>
    <row r="419" spans="1:15" x14ac:dyDescent="0.25">
      <c r="A419" s="47" t="s">
        <v>617</v>
      </c>
      <c r="B419" s="2">
        <v>2.7140000000000001E-2</v>
      </c>
      <c r="C419" s="2">
        <f>LOG('SNe Ia Data'!RedShift)</f>
        <v>-1.5663901566762817</v>
      </c>
      <c r="D419">
        <v>0.216057</v>
      </c>
      <c r="E419">
        <v>35.322400000000002</v>
      </c>
      <c r="F419" s="2">
        <f t="shared" si="54"/>
        <v>116.00587922362945</v>
      </c>
      <c r="G419" s="1">
        <f t="shared" si="55"/>
        <v>3.6215698128773867E+24</v>
      </c>
      <c r="H419" s="2">
        <f t="shared" si="56"/>
        <v>117.36708450522517</v>
      </c>
      <c r="I419" s="2">
        <f t="shared" si="57"/>
        <v>35.347731582425311</v>
      </c>
      <c r="J419" s="2">
        <f t="shared" si="58"/>
        <v>-2.5331582425309307E-2</v>
      </c>
      <c r="K419" s="2">
        <f t="shared" si="59"/>
        <v>1.374636773296541E-2</v>
      </c>
      <c r="L419" s="2">
        <v>123.19451788393889</v>
      </c>
      <c r="M419" s="2">
        <f t="shared" si="60"/>
        <v>35.45295691147453</v>
      </c>
      <c r="N419" s="2">
        <f t="shared" si="61"/>
        <v>-0.13055691147452819</v>
      </c>
      <c r="O419" s="2">
        <f t="shared" si="62"/>
        <v>0.36514306122853002</v>
      </c>
    </row>
    <row r="420" spans="1:15" x14ac:dyDescent="0.25">
      <c r="A420" s="47" t="s">
        <v>598</v>
      </c>
      <c r="B420" s="2">
        <v>2.7300000000000001E-2</v>
      </c>
      <c r="C420" s="2">
        <f>LOG('SNe Ia Data'!RedShift)</f>
        <v>-1.563837352959244</v>
      </c>
      <c r="D420">
        <v>0.29890699999999998</v>
      </c>
      <c r="E420">
        <v>35.289200000000001</v>
      </c>
      <c r="F420" s="2">
        <f t="shared" si="54"/>
        <v>114.24573604021954</v>
      </c>
      <c r="G420" s="1">
        <f t="shared" si="55"/>
        <v>3.6432001735967683E+24</v>
      </c>
      <c r="H420" s="2">
        <f t="shared" si="56"/>
        <v>118.06807675598979</v>
      </c>
      <c r="I420" s="2">
        <f t="shared" si="57"/>
        <v>35.360662444763797</v>
      </c>
      <c r="J420" s="2">
        <f t="shared" si="58"/>
        <v>-7.1462444763795929E-2</v>
      </c>
      <c r="K420" s="2">
        <f t="shared" si="59"/>
        <v>5.7158861200192188E-2</v>
      </c>
      <c r="L420" s="2">
        <v>123.93533275449094</v>
      </c>
      <c r="M420" s="2">
        <f t="shared" si="60"/>
        <v>35.465975685745079</v>
      </c>
      <c r="N420" s="2">
        <f t="shared" si="61"/>
        <v>-0.17677568574507774</v>
      </c>
      <c r="O420" s="2">
        <f t="shared" si="62"/>
        <v>0.34976221430784454</v>
      </c>
    </row>
    <row r="421" spans="1:15" x14ac:dyDescent="0.25">
      <c r="A421" s="47" t="s">
        <v>618</v>
      </c>
      <c r="B421" s="2">
        <v>2.7310000000000001E-2</v>
      </c>
      <c r="C421" s="2">
        <f>LOG('SNe Ia Data'!RedShift)</f>
        <v>-1.5636782998602667</v>
      </c>
      <c r="D421">
        <v>0.17235700000000001</v>
      </c>
      <c r="E421">
        <v>35.267299999999999</v>
      </c>
      <c r="F421" s="2">
        <f t="shared" si="54"/>
        <v>113.09932162116324</v>
      </c>
      <c r="G421" s="1">
        <f t="shared" si="55"/>
        <v>3.6445521786144163E+24</v>
      </c>
      <c r="H421" s="2">
        <f t="shared" si="56"/>
        <v>118.11189225461516</v>
      </c>
      <c r="I421" s="2">
        <f t="shared" si="57"/>
        <v>35.361468136693254</v>
      </c>
      <c r="J421" s="2">
        <f t="shared" si="58"/>
        <v>-9.4168136693255633E-2</v>
      </c>
      <c r="K421" s="2">
        <f t="shared" si="59"/>
        <v>0.29850396327495238</v>
      </c>
      <c r="L421" s="2">
        <v>123.98163928450386</v>
      </c>
      <c r="M421" s="2">
        <f t="shared" si="60"/>
        <v>35.466786871462986</v>
      </c>
      <c r="N421" s="2">
        <f t="shared" si="61"/>
        <v>-0.19948687146298738</v>
      </c>
      <c r="O421" s="2">
        <f t="shared" si="62"/>
        <v>1.3395865741321369</v>
      </c>
    </row>
    <row r="422" spans="1:15" x14ac:dyDescent="0.25">
      <c r="A422" s="47" t="s">
        <v>619</v>
      </c>
      <c r="B422" s="2">
        <v>2.7310000000000001E-2</v>
      </c>
      <c r="C422" s="2">
        <f>LOG('SNe Ia Data'!RedShift)</f>
        <v>-1.5636782998602667</v>
      </c>
      <c r="D422">
        <v>0.23078899999999999</v>
      </c>
      <c r="E422">
        <v>35.343699999999998</v>
      </c>
      <c r="F422" s="2">
        <f t="shared" si="54"/>
        <v>117.14938148790534</v>
      </c>
      <c r="G422" s="1">
        <f t="shared" si="55"/>
        <v>3.6445521786144163E+24</v>
      </c>
      <c r="H422" s="2">
        <f t="shared" si="56"/>
        <v>118.11189225461516</v>
      </c>
      <c r="I422" s="2">
        <f t="shared" si="57"/>
        <v>35.361468136693254</v>
      </c>
      <c r="J422" s="2">
        <f t="shared" si="58"/>
        <v>-1.7768136693256054E-2</v>
      </c>
      <c r="K422" s="2">
        <f t="shared" si="59"/>
        <v>5.9272543293693476E-3</v>
      </c>
      <c r="L422" s="2">
        <v>123.98163928450386</v>
      </c>
      <c r="M422" s="2">
        <f t="shared" si="60"/>
        <v>35.466786871462986</v>
      </c>
      <c r="N422" s="2">
        <f t="shared" si="61"/>
        <v>-0.1230868714629878</v>
      </c>
      <c r="O422" s="2">
        <f t="shared" si="62"/>
        <v>0.28444169352308729</v>
      </c>
    </row>
    <row r="423" spans="1:15" x14ac:dyDescent="0.25">
      <c r="A423" s="47" t="s">
        <v>619</v>
      </c>
      <c r="B423" s="2">
        <v>2.7310000000000001E-2</v>
      </c>
      <c r="C423" s="2">
        <f>LOG('SNe Ia Data'!RedShift)</f>
        <v>-1.5636782998602667</v>
      </c>
      <c r="D423">
        <v>0.34659099999999998</v>
      </c>
      <c r="E423">
        <v>35.111800000000002</v>
      </c>
      <c r="F423" s="2">
        <f t="shared" si="54"/>
        <v>105.28342387607449</v>
      </c>
      <c r="G423" s="1">
        <f t="shared" si="55"/>
        <v>3.6445521786144163E+24</v>
      </c>
      <c r="H423" s="2">
        <f t="shared" si="56"/>
        <v>118.11189225461516</v>
      </c>
      <c r="I423" s="2">
        <f t="shared" si="57"/>
        <v>35.361468136693254</v>
      </c>
      <c r="J423" s="2">
        <f t="shared" si="58"/>
        <v>-0.24966813669325205</v>
      </c>
      <c r="K423" s="2">
        <f t="shared" si="59"/>
        <v>0.51890956723492798</v>
      </c>
      <c r="L423" s="2">
        <v>123.98163928450386</v>
      </c>
      <c r="M423" s="2">
        <f t="shared" si="60"/>
        <v>35.466786871462986</v>
      </c>
      <c r="N423" s="2">
        <f t="shared" si="61"/>
        <v>-0.3549868714629838</v>
      </c>
      <c r="O423" s="2">
        <f t="shared" si="62"/>
        <v>1.0490351040668446</v>
      </c>
    </row>
    <row r="424" spans="1:15" x14ac:dyDescent="0.25">
      <c r="A424" s="47" t="s">
        <v>619</v>
      </c>
      <c r="B424" s="2">
        <v>2.7310000000000001E-2</v>
      </c>
      <c r="C424" s="2">
        <f>LOG('SNe Ia Data'!RedShift)</f>
        <v>-1.5636782998602667</v>
      </c>
      <c r="D424">
        <v>0.26164500000000002</v>
      </c>
      <c r="E424">
        <v>35.226999999999997</v>
      </c>
      <c r="F424" s="2">
        <f t="shared" si="54"/>
        <v>111.01968736234774</v>
      </c>
      <c r="G424" s="1">
        <f t="shared" si="55"/>
        <v>3.6445521786144163E+24</v>
      </c>
      <c r="H424" s="2">
        <f t="shared" si="56"/>
        <v>118.11189225461516</v>
      </c>
      <c r="I424" s="2">
        <f t="shared" si="57"/>
        <v>35.361468136693254</v>
      </c>
      <c r="J424" s="2">
        <f t="shared" si="58"/>
        <v>-0.13446813669325763</v>
      </c>
      <c r="K424" s="2">
        <f t="shared" si="59"/>
        <v>0.26412766633002416</v>
      </c>
      <c r="L424" s="2">
        <v>123.98163928450386</v>
      </c>
      <c r="M424" s="2">
        <f t="shared" si="60"/>
        <v>35.466786871462986</v>
      </c>
      <c r="N424" s="2">
        <f t="shared" si="61"/>
        <v>-0.23978687146298938</v>
      </c>
      <c r="O424" s="2">
        <f t="shared" si="62"/>
        <v>0.83989679330320299</v>
      </c>
    </row>
    <row r="425" spans="1:15" x14ac:dyDescent="0.25">
      <c r="A425" s="47" t="s">
        <v>620</v>
      </c>
      <c r="B425" s="2">
        <v>2.7359999999999999E-2</v>
      </c>
      <c r="C425" s="2">
        <f>LOG('SNe Ia Data'!RedShift)</f>
        <v>-1.5628839069519214</v>
      </c>
      <c r="D425">
        <v>0.220137</v>
      </c>
      <c r="E425">
        <v>35.313000000000002</v>
      </c>
      <c r="F425" s="2">
        <f t="shared" si="54"/>
        <v>115.50479136828524</v>
      </c>
      <c r="G425" s="1">
        <f t="shared" si="55"/>
        <v>3.6513123933397653E+24</v>
      </c>
      <c r="H425" s="2">
        <f t="shared" si="56"/>
        <v>118.33097589346212</v>
      </c>
      <c r="I425" s="2">
        <f t="shared" si="57"/>
        <v>35.365492231114089</v>
      </c>
      <c r="J425" s="2">
        <f t="shared" si="58"/>
        <v>-5.2492231114086962E-2</v>
      </c>
      <c r="K425" s="2">
        <f t="shared" si="59"/>
        <v>5.685962318287166E-2</v>
      </c>
      <c r="L425" s="2">
        <v>124.21318181716418</v>
      </c>
      <c r="M425" s="2">
        <f t="shared" si="60"/>
        <v>35.470838433578031</v>
      </c>
      <c r="N425" s="2">
        <f t="shared" si="61"/>
        <v>-0.15783843357802851</v>
      </c>
      <c r="O425" s="2">
        <f t="shared" si="62"/>
        <v>0.51409033264777393</v>
      </c>
    </row>
    <row r="426" spans="1:15" x14ac:dyDescent="0.25">
      <c r="A426" s="47" t="s">
        <v>621</v>
      </c>
      <c r="B426" s="2">
        <v>2.7400000000000001E-2</v>
      </c>
      <c r="C426" s="2">
        <f>LOG('SNe Ia Data'!RedShift)</f>
        <v>-1.5622494371796121</v>
      </c>
      <c r="D426">
        <v>0.352852</v>
      </c>
      <c r="E426">
        <v>35.304200000000002</v>
      </c>
      <c r="F426" s="2">
        <f t="shared" si="54"/>
        <v>115.03764965018101</v>
      </c>
      <c r="G426" s="1">
        <f t="shared" si="55"/>
        <v>3.6567207926733422E+24</v>
      </c>
      <c r="H426" s="2">
        <f t="shared" si="56"/>
        <v>118.50625017903985</v>
      </c>
      <c r="I426" s="2">
        <f t="shared" si="57"/>
        <v>35.368706281126634</v>
      </c>
      <c r="J426" s="2">
        <f t="shared" si="58"/>
        <v>-6.4506281126632814E-2</v>
      </c>
      <c r="K426" s="2">
        <f t="shared" si="59"/>
        <v>3.3420954035269075E-2</v>
      </c>
      <c r="L426" s="2">
        <v>124.39842770195895</v>
      </c>
      <c r="M426" s="2">
        <f t="shared" si="60"/>
        <v>35.474074456248346</v>
      </c>
      <c r="N426" s="2">
        <f t="shared" si="61"/>
        <v>-0.16987445624834407</v>
      </c>
      <c r="O426" s="2">
        <f t="shared" si="62"/>
        <v>0.23177734963387911</v>
      </c>
    </row>
    <row r="427" spans="1:15" x14ac:dyDescent="0.25">
      <c r="A427" s="47" t="s">
        <v>622</v>
      </c>
      <c r="B427" s="2">
        <v>2.741E-2</v>
      </c>
      <c r="C427" s="2">
        <f>LOG('SNe Ia Data'!RedShift)</f>
        <v>-1.5620909644605017</v>
      </c>
      <c r="D427">
        <v>0.22533700000000001</v>
      </c>
      <c r="E427">
        <v>35.523600000000002</v>
      </c>
      <c r="F427" s="2">
        <f t="shared" si="54"/>
        <v>127.26822878586825</v>
      </c>
      <c r="G427" s="1">
        <f t="shared" si="55"/>
        <v>3.6580729241098028E+24</v>
      </c>
      <c r="H427" s="2">
        <f t="shared" si="56"/>
        <v>118.55006977461991</v>
      </c>
      <c r="I427" s="2">
        <f t="shared" si="57"/>
        <v>35.369509069627696</v>
      </c>
      <c r="J427" s="2">
        <f t="shared" si="58"/>
        <v>0.15409093037230548</v>
      </c>
      <c r="K427" s="2">
        <f t="shared" si="59"/>
        <v>0.46761575874636446</v>
      </c>
      <c r="L427" s="2">
        <v>124.44474082013242</v>
      </c>
      <c r="M427" s="2">
        <f t="shared" si="60"/>
        <v>35.474882737705862</v>
      </c>
      <c r="N427" s="2">
        <f t="shared" si="61"/>
        <v>4.8717262294140085E-2</v>
      </c>
      <c r="O427" s="2">
        <f t="shared" si="62"/>
        <v>4.6741294218385812E-2</v>
      </c>
    </row>
    <row r="428" spans="1:15" x14ac:dyDescent="0.25">
      <c r="A428" s="47" t="s">
        <v>613</v>
      </c>
      <c r="B428" s="2">
        <v>2.7480000000000001E-2</v>
      </c>
      <c r="C428" s="2">
        <f>LOG('SNe Ia Data'!RedShift)</f>
        <v>-1.5609832716124872</v>
      </c>
      <c r="D428">
        <v>0.17272399999999999</v>
      </c>
      <c r="E428">
        <v>35.113</v>
      </c>
      <c r="F428" s="2">
        <f t="shared" si="54"/>
        <v>105.34162172541882</v>
      </c>
      <c r="G428" s="1">
        <f t="shared" si="55"/>
        <v>3.6675381980984174E+24</v>
      </c>
      <c r="H428" s="2">
        <f t="shared" si="56"/>
        <v>118.85681841388035</v>
      </c>
      <c r="I428" s="2">
        <f t="shared" si="57"/>
        <v>35.37512050392575</v>
      </c>
      <c r="J428" s="2">
        <f t="shared" si="58"/>
        <v>-0.26212050392575037</v>
      </c>
      <c r="K428" s="2">
        <f t="shared" si="59"/>
        <v>2.3030141931661845</v>
      </c>
      <c r="L428" s="2">
        <v>124.76895109262682</v>
      </c>
      <c r="M428" s="2">
        <f t="shared" si="60"/>
        <v>35.480532620369722</v>
      </c>
      <c r="N428" s="2">
        <f t="shared" si="61"/>
        <v>-0.36753262036972245</v>
      </c>
      <c r="O428" s="2">
        <f t="shared" si="62"/>
        <v>4.5277913759911899</v>
      </c>
    </row>
    <row r="429" spans="1:15" x14ac:dyDescent="0.25">
      <c r="A429" s="47" t="s">
        <v>613</v>
      </c>
      <c r="B429" s="2">
        <v>2.7480000000000001E-2</v>
      </c>
      <c r="C429" s="2">
        <f>LOG('SNe Ia Data'!RedShift)</f>
        <v>-1.5609832716124872</v>
      </c>
      <c r="D429">
        <v>0.18685599999999999</v>
      </c>
      <c r="E429">
        <v>35.153799999999997</v>
      </c>
      <c r="F429" s="2">
        <f t="shared" si="54"/>
        <v>107.33960678208797</v>
      </c>
      <c r="G429" s="1">
        <f t="shared" si="55"/>
        <v>3.6675381980984174E+24</v>
      </c>
      <c r="H429" s="2">
        <f t="shared" si="56"/>
        <v>118.85681841388035</v>
      </c>
      <c r="I429" s="2">
        <f t="shared" si="57"/>
        <v>35.37512050392575</v>
      </c>
      <c r="J429" s="2">
        <f t="shared" si="58"/>
        <v>-0.22132050392575309</v>
      </c>
      <c r="K429" s="2">
        <f t="shared" si="59"/>
        <v>1.4029080437774537</v>
      </c>
      <c r="L429" s="2">
        <v>124.76895109262682</v>
      </c>
      <c r="M429" s="2">
        <f t="shared" si="60"/>
        <v>35.480532620369722</v>
      </c>
      <c r="N429" s="2">
        <f t="shared" si="61"/>
        <v>-0.32673262036972517</v>
      </c>
      <c r="O429" s="2">
        <f t="shared" si="62"/>
        <v>3.0575311908408622</v>
      </c>
    </row>
    <row r="430" spans="1:15" x14ac:dyDescent="0.25">
      <c r="A430" s="47" t="s">
        <v>613</v>
      </c>
      <c r="B430" s="2">
        <v>2.7480000000000001E-2</v>
      </c>
      <c r="C430" s="2">
        <f>LOG('SNe Ia Data'!RedShift)</f>
        <v>-1.5609832716124872</v>
      </c>
      <c r="D430">
        <v>0.170295</v>
      </c>
      <c r="E430">
        <v>35.111699999999999</v>
      </c>
      <c r="F430" s="2">
        <f t="shared" si="54"/>
        <v>105.27857550686595</v>
      </c>
      <c r="G430" s="1">
        <f t="shared" si="55"/>
        <v>3.6675381980984174E+24</v>
      </c>
      <c r="H430" s="2">
        <f t="shared" si="56"/>
        <v>118.85681841388035</v>
      </c>
      <c r="I430" s="2">
        <f t="shared" si="57"/>
        <v>35.37512050392575</v>
      </c>
      <c r="J430" s="2">
        <f t="shared" si="58"/>
        <v>-0.26342050392575089</v>
      </c>
      <c r="K430" s="2">
        <f t="shared" si="59"/>
        <v>2.3927391668489824</v>
      </c>
      <c r="L430" s="2">
        <v>124.76895109262682</v>
      </c>
      <c r="M430" s="2">
        <f t="shared" si="60"/>
        <v>35.480532620369722</v>
      </c>
      <c r="N430" s="2">
        <f t="shared" si="61"/>
        <v>-0.36883262036972297</v>
      </c>
      <c r="O430" s="2">
        <f t="shared" si="62"/>
        <v>4.690885736508414</v>
      </c>
    </row>
    <row r="431" spans="1:15" x14ac:dyDescent="0.25">
      <c r="A431" s="47" t="s">
        <v>623</v>
      </c>
      <c r="B431" s="2">
        <v>2.7730000000000001E-2</v>
      </c>
      <c r="C431" s="2">
        <f>LOG('SNe Ia Data'!RedShift)</f>
        <v>-1.5570501304221382</v>
      </c>
      <c r="D431">
        <v>0.28987499999999999</v>
      </c>
      <c r="E431">
        <v>35.346699999999998</v>
      </c>
      <c r="F431" s="2">
        <f t="shared" si="54"/>
        <v>117.31134119162482</v>
      </c>
      <c r="G431" s="1">
        <f t="shared" si="55"/>
        <v>3.7013478034261902E+24</v>
      </c>
      <c r="H431" s="2">
        <f t="shared" si="56"/>
        <v>119.95251310171525</v>
      </c>
      <c r="I431" s="2">
        <f t="shared" si="57"/>
        <v>35.395046756090906</v>
      </c>
      <c r="J431" s="2">
        <f t="shared" si="58"/>
        <v>-4.8346756090907661E-2</v>
      </c>
      <c r="K431" s="2">
        <f t="shared" si="59"/>
        <v>2.7817183539558171E-2</v>
      </c>
      <c r="L431" s="2">
        <v>125.92710839408966</v>
      </c>
      <c r="M431" s="2">
        <f t="shared" si="60"/>
        <v>35.500596154855543</v>
      </c>
      <c r="N431" s="2">
        <f t="shared" si="61"/>
        <v>-0.15389615485554486</v>
      </c>
      <c r="O431" s="2">
        <f t="shared" si="62"/>
        <v>0.28186036803729253</v>
      </c>
    </row>
    <row r="432" spans="1:15" x14ac:dyDescent="0.25">
      <c r="A432" s="47" t="s">
        <v>625</v>
      </c>
      <c r="B432" s="2">
        <v>2.8029999999999999E-2</v>
      </c>
      <c r="C432" s="2">
        <f>LOG('SNe Ia Data'!RedShift)</f>
        <v>-1.5523769022397138</v>
      </c>
      <c r="D432">
        <v>0.32169900000000001</v>
      </c>
      <c r="E432">
        <v>35.7258</v>
      </c>
      <c r="F432" s="2">
        <f t="shared" si="54"/>
        <v>139.6882896946731</v>
      </c>
      <c r="G432" s="1">
        <f t="shared" si="55"/>
        <v>3.7419297533293047E+24</v>
      </c>
      <c r="H432" s="2">
        <f t="shared" si="56"/>
        <v>121.26768453006373</v>
      </c>
      <c r="I432" s="2">
        <f t="shared" si="57"/>
        <v>35.418725426424444</v>
      </c>
      <c r="J432" s="2">
        <f t="shared" si="58"/>
        <v>0.30707457357555512</v>
      </c>
      <c r="K432" s="2">
        <f t="shared" si="59"/>
        <v>0.91114667162941965</v>
      </c>
      <c r="L432" s="2">
        <v>127.31744043764587</v>
      </c>
      <c r="M432" s="2">
        <f t="shared" si="60"/>
        <v>35.5244394953708</v>
      </c>
      <c r="N432" s="2">
        <f t="shared" si="61"/>
        <v>0.20136050462919997</v>
      </c>
      <c r="O432" s="2">
        <f t="shared" si="62"/>
        <v>0.39178622291672333</v>
      </c>
    </row>
    <row r="433" spans="1:15" x14ac:dyDescent="0.25">
      <c r="A433" s="47" t="s">
        <v>611</v>
      </c>
      <c r="B433" s="2">
        <v>2.8049999999999999E-2</v>
      </c>
      <c r="C433" s="2">
        <f>LOG('SNe Ia Data'!RedShift)</f>
        <v>-1.5520671344078198</v>
      </c>
      <c r="D433">
        <v>0.18477099999999999</v>
      </c>
      <c r="E433">
        <v>35.130600000000001</v>
      </c>
      <c r="F433" s="2">
        <f t="shared" si="54"/>
        <v>106.19889550548673</v>
      </c>
      <c r="G433" s="1">
        <f t="shared" si="55"/>
        <v>3.7446356208483794E+24</v>
      </c>
      <c r="H433" s="2">
        <f t="shared" si="56"/>
        <v>121.35537572426409</v>
      </c>
      <c r="I433" s="2">
        <f t="shared" si="57"/>
        <v>35.420295095992174</v>
      </c>
      <c r="J433" s="2">
        <f t="shared" si="58"/>
        <v>-0.28969509599217247</v>
      </c>
      <c r="K433" s="2">
        <f t="shared" si="59"/>
        <v>2.4581855893993678</v>
      </c>
      <c r="L433" s="2">
        <v>127.41015030875558</v>
      </c>
      <c r="M433" s="2">
        <f t="shared" si="60"/>
        <v>35.52602014029037</v>
      </c>
      <c r="N433" s="2">
        <f t="shared" si="61"/>
        <v>-0.3954201402903692</v>
      </c>
      <c r="O433" s="2">
        <f t="shared" si="62"/>
        <v>4.5798362806170214</v>
      </c>
    </row>
    <row r="434" spans="1:15" x14ac:dyDescent="0.25">
      <c r="A434" s="47" t="s">
        <v>626</v>
      </c>
      <c r="B434" s="2">
        <v>2.81E-2</v>
      </c>
      <c r="C434" s="2">
        <f>LOG('SNe Ia Data'!RedShift)</f>
        <v>-1.5512936800949202</v>
      </c>
      <c r="D434">
        <v>0.21635299999999999</v>
      </c>
      <c r="E434">
        <v>35.673900000000003</v>
      </c>
      <c r="F434" s="2">
        <f t="shared" si="54"/>
        <v>136.38920565100193</v>
      </c>
      <c r="G434" s="1">
        <f t="shared" si="55"/>
        <v>3.7514005106483525E+24</v>
      </c>
      <c r="H434" s="2">
        <f t="shared" si="56"/>
        <v>121.57461087196131</v>
      </c>
      <c r="I434" s="2">
        <f t="shared" si="57"/>
        <v>35.424214440905772</v>
      </c>
      <c r="J434" s="2">
        <f t="shared" si="58"/>
        <v>0.24968555909423173</v>
      </c>
      <c r="K434" s="2">
        <f t="shared" si="59"/>
        <v>1.3318674553766339</v>
      </c>
      <c r="L434" s="2">
        <v>127.64193650659256</v>
      </c>
      <c r="M434" s="2">
        <f t="shared" si="60"/>
        <v>35.52996692212897</v>
      </c>
      <c r="N434" s="2">
        <f t="shared" si="61"/>
        <v>0.14393307787103282</v>
      </c>
      <c r="O434" s="2">
        <f t="shared" si="62"/>
        <v>0.4425836659122902</v>
      </c>
    </row>
    <row r="435" spans="1:15" x14ac:dyDescent="0.25">
      <c r="A435" s="47" t="s">
        <v>627</v>
      </c>
      <c r="B435" s="2">
        <v>2.8160000000000001E-2</v>
      </c>
      <c r="C435" s="2">
        <f>LOG('SNe Ia Data'!RedShift)</f>
        <v>-1.5503673495299253</v>
      </c>
      <c r="D435">
        <v>0.19062799999999999</v>
      </c>
      <c r="E435">
        <v>35.3613</v>
      </c>
      <c r="F435" s="2">
        <f t="shared" si="54"/>
        <v>118.10274722744673</v>
      </c>
      <c r="G435" s="1">
        <f t="shared" si="55"/>
        <v>3.759518795128767E+24</v>
      </c>
      <c r="H435" s="2">
        <f t="shared" si="56"/>
        <v>121.83770655418792</v>
      </c>
      <c r="I435" s="2">
        <f t="shared" si="57"/>
        <v>35.428908576712352</v>
      </c>
      <c r="J435" s="2">
        <f t="shared" si="58"/>
        <v>-6.7608576712352431E-2</v>
      </c>
      <c r="K435" s="2">
        <f t="shared" si="59"/>
        <v>0.12578539090412952</v>
      </c>
      <c r="L435" s="2">
        <v>127.92010166647525</v>
      </c>
      <c r="M435" s="2">
        <f t="shared" si="60"/>
        <v>35.534693979502791</v>
      </c>
      <c r="N435" s="2">
        <f t="shared" si="61"/>
        <v>-0.17339397950279078</v>
      </c>
      <c r="O435" s="2">
        <f t="shared" si="62"/>
        <v>0.82736023775722556</v>
      </c>
    </row>
    <row r="436" spans="1:15" x14ac:dyDescent="0.25">
      <c r="A436" s="47" t="s">
        <v>628</v>
      </c>
      <c r="B436" s="2">
        <v>2.819E-2</v>
      </c>
      <c r="C436" s="2">
        <f>LOG('SNe Ia Data'!RedShift)</f>
        <v>-1.5499049241283978</v>
      </c>
      <c r="D436">
        <v>0.17341500000000001</v>
      </c>
      <c r="E436">
        <v>35.317399999999999</v>
      </c>
      <c r="F436" s="2">
        <f t="shared" si="54"/>
        <v>115.73907310520623</v>
      </c>
      <c r="G436" s="1">
        <f t="shared" si="55"/>
        <v>3.7635781078337569E+24</v>
      </c>
      <c r="H436" s="2">
        <f t="shared" si="56"/>
        <v>121.9692599196886</v>
      </c>
      <c r="I436" s="2">
        <f t="shared" si="57"/>
        <v>35.431251943150308</v>
      </c>
      <c r="J436" s="2">
        <f t="shared" si="58"/>
        <v>-0.11385194315030844</v>
      </c>
      <c r="K436" s="2">
        <f t="shared" si="59"/>
        <v>0.43103007505992619</v>
      </c>
      <c r="L436" s="2">
        <v>128.05919313241438</v>
      </c>
      <c r="M436" s="2">
        <f t="shared" si="60"/>
        <v>35.537053805602383</v>
      </c>
      <c r="N436" s="2">
        <f t="shared" si="61"/>
        <v>-0.21965380560238401</v>
      </c>
      <c r="O436" s="2">
        <f t="shared" si="62"/>
        <v>1.6043685629749262</v>
      </c>
    </row>
    <row r="437" spans="1:15" x14ac:dyDescent="0.25">
      <c r="A437" s="47" t="s">
        <v>629</v>
      </c>
      <c r="B437" s="2">
        <v>2.8199999999999999E-2</v>
      </c>
      <c r="C437" s="2">
        <f>LOG('SNe Ia Data'!RedShift)</f>
        <v>-1.5497508916806388</v>
      </c>
      <c r="D437">
        <v>0.29293400000000003</v>
      </c>
      <c r="E437">
        <v>35.287399999999998</v>
      </c>
      <c r="F437" s="2">
        <f t="shared" si="54"/>
        <v>114.15107348963579</v>
      </c>
      <c r="G437" s="1">
        <f t="shared" si="55"/>
        <v>3.7649312373215488E+24</v>
      </c>
      <c r="H437" s="2">
        <f t="shared" si="56"/>
        <v>122.01311185990951</v>
      </c>
      <c r="I437" s="2">
        <f t="shared" si="57"/>
        <v>35.432032518227302</v>
      </c>
      <c r="J437" s="2">
        <f t="shared" si="58"/>
        <v>-0.14463251822730427</v>
      </c>
      <c r="K437" s="2">
        <f t="shared" si="59"/>
        <v>0.24377677756909363</v>
      </c>
      <c r="L437" s="2">
        <v>128.10555827078835</v>
      </c>
      <c r="M437" s="2">
        <f t="shared" si="60"/>
        <v>35.537839867067049</v>
      </c>
      <c r="N437" s="2">
        <f t="shared" si="61"/>
        <v>-0.25043986706705113</v>
      </c>
      <c r="O437" s="2">
        <f t="shared" si="62"/>
        <v>0.73091582584739911</v>
      </c>
    </row>
    <row r="438" spans="1:15" x14ac:dyDescent="0.25">
      <c r="A438" s="47" t="s">
        <v>630</v>
      </c>
      <c r="B438" s="2">
        <v>2.8230000000000002E-2</v>
      </c>
      <c r="C438" s="2">
        <f>LOG('SNe Ia Data'!RedShift)</f>
        <v>-1.5492891218530807</v>
      </c>
      <c r="D438">
        <v>0.16309299999999999</v>
      </c>
      <c r="E438">
        <v>35.506100000000004</v>
      </c>
      <c r="F438" s="2">
        <f t="shared" si="54"/>
        <v>126.24668988776125</v>
      </c>
      <c r="G438" s="1">
        <f t="shared" si="55"/>
        <v>3.7689907015407013E+24</v>
      </c>
      <c r="H438" s="2">
        <f t="shared" si="56"/>
        <v>122.1446701356498</v>
      </c>
      <c r="I438" s="2">
        <f t="shared" si="57"/>
        <v>35.434372604964054</v>
      </c>
      <c r="J438" s="2">
        <f t="shared" si="58"/>
        <v>7.1727395035949826E-2</v>
      </c>
      <c r="K438" s="2">
        <f t="shared" si="59"/>
        <v>0.19341915179031874</v>
      </c>
      <c r="L438" s="2">
        <v>128.24465763498876</v>
      </c>
      <c r="M438" s="2">
        <f t="shared" si="60"/>
        <v>35.540196412468191</v>
      </c>
      <c r="N438" s="2">
        <f t="shared" si="61"/>
        <v>-3.4096412468187509E-2</v>
      </c>
      <c r="O438" s="2">
        <f t="shared" si="62"/>
        <v>4.3706570415927404E-2</v>
      </c>
    </row>
    <row r="439" spans="1:15" x14ac:dyDescent="0.25">
      <c r="A439" s="47" t="s">
        <v>630</v>
      </c>
      <c r="B439" s="2">
        <v>2.8230000000000002E-2</v>
      </c>
      <c r="C439" s="2">
        <f>LOG('SNe Ia Data'!RedShift)</f>
        <v>-1.5492891218530807</v>
      </c>
      <c r="D439">
        <v>0.160218</v>
      </c>
      <c r="E439">
        <v>35.5563</v>
      </c>
      <c r="F439" s="2">
        <f t="shared" si="54"/>
        <v>129.19925220368933</v>
      </c>
      <c r="G439" s="1">
        <f t="shared" si="55"/>
        <v>3.7689907015407013E+24</v>
      </c>
      <c r="H439" s="2">
        <f t="shared" si="56"/>
        <v>122.1446701356498</v>
      </c>
      <c r="I439" s="2">
        <f t="shared" si="57"/>
        <v>35.434372604964054</v>
      </c>
      <c r="J439" s="2">
        <f t="shared" si="58"/>
        <v>0.12192739503594652</v>
      </c>
      <c r="K439" s="2">
        <f t="shared" si="59"/>
        <v>0.57913522126539163</v>
      </c>
      <c r="L439" s="2">
        <v>128.24465763498876</v>
      </c>
      <c r="M439" s="2">
        <f t="shared" si="60"/>
        <v>35.540196412468191</v>
      </c>
      <c r="N439" s="2">
        <f t="shared" si="61"/>
        <v>1.6103587531809183E-2</v>
      </c>
      <c r="O439" s="2">
        <f t="shared" si="62"/>
        <v>1.0102355896209336E-2</v>
      </c>
    </row>
    <row r="440" spans="1:15" x14ac:dyDescent="0.25">
      <c r="A440" s="47" t="s">
        <v>630</v>
      </c>
      <c r="B440" s="2">
        <v>2.8230000000000002E-2</v>
      </c>
      <c r="C440" s="2">
        <f>LOG('SNe Ia Data'!RedShift)</f>
        <v>-1.5492891218530807</v>
      </c>
      <c r="D440">
        <v>0.16098499999999999</v>
      </c>
      <c r="E440">
        <v>35.558</v>
      </c>
      <c r="F440" s="2">
        <f t="shared" si="54"/>
        <v>129.300439179628</v>
      </c>
      <c r="G440" s="1">
        <f t="shared" si="55"/>
        <v>3.7689907015407013E+24</v>
      </c>
      <c r="H440" s="2">
        <f t="shared" si="56"/>
        <v>122.1446701356498</v>
      </c>
      <c r="I440" s="2">
        <f t="shared" si="57"/>
        <v>35.434372604964054</v>
      </c>
      <c r="J440" s="2">
        <f t="shared" si="58"/>
        <v>0.12362739503594611</v>
      </c>
      <c r="K440" s="2">
        <f t="shared" si="59"/>
        <v>0.58973732116601241</v>
      </c>
      <c r="L440" s="2">
        <v>128.24465763498876</v>
      </c>
      <c r="M440" s="2">
        <f t="shared" si="60"/>
        <v>35.540196412468191</v>
      </c>
      <c r="N440" s="2">
        <f t="shared" si="61"/>
        <v>1.7803587531808773E-2</v>
      </c>
      <c r="O440" s="2">
        <f t="shared" si="62"/>
        <v>1.2230500349816899E-2</v>
      </c>
    </row>
    <row r="441" spans="1:15" x14ac:dyDescent="0.25">
      <c r="A441" s="47" t="s">
        <v>641</v>
      </c>
      <c r="B441" s="2">
        <v>2.8330000000000001E-2</v>
      </c>
      <c r="C441" s="2">
        <f>LOG('SNe Ia Data'!RedShift)</f>
        <v>-1.5477534254795628</v>
      </c>
      <c r="D441">
        <v>0.17754500000000001</v>
      </c>
      <c r="E441">
        <v>35.266500000000001</v>
      </c>
      <c r="F441" s="2">
        <f t="shared" si="54"/>
        <v>113.05766196570784</v>
      </c>
      <c r="G441" s="1">
        <f t="shared" si="55"/>
        <v>3.7825230695687903E+24</v>
      </c>
      <c r="H441" s="2">
        <f t="shared" si="56"/>
        <v>122.58322431628746</v>
      </c>
      <c r="I441" s="2">
        <f t="shared" si="57"/>
        <v>35.44215520224293</v>
      </c>
      <c r="J441" s="2">
        <f t="shared" si="58"/>
        <v>-0.17565520224292897</v>
      </c>
      <c r="K441" s="2">
        <f t="shared" si="59"/>
        <v>0.97882519691688175</v>
      </c>
      <c r="L441" s="2">
        <v>128.70836496173939</v>
      </c>
      <c r="M441" s="2">
        <f t="shared" si="60"/>
        <v>35.548033866560381</v>
      </c>
      <c r="N441" s="2">
        <f t="shared" si="61"/>
        <v>-0.28153386656038037</v>
      </c>
      <c r="O441" s="2">
        <f t="shared" si="62"/>
        <v>2.5144580666073058</v>
      </c>
    </row>
    <row r="442" spans="1:15" x14ac:dyDescent="0.25">
      <c r="A442" s="47" t="s">
        <v>631</v>
      </c>
      <c r="B442" s="2">
        <v>2.844E-2</v>
      </c>
      <c r="C442" s="2">
        <f>LOG('SNe Ia Data'!RedShift)</f>
        <v>-1.5460704079422714</v>
      </c>
      <c r="D442">
        <v>0.160301</v>
      </c>
      <c r="E442">
        <v>35.372</v>
      </c>
      <c r="F442" s="2">
        <f t="shared" si="54"/>
        <v>118.686138464492</v>
      </c>
      <c r="G442" s="1">
        <f t="shared" si="55"/>
        <v>3.797410132425163E+24</v>
      </c>
      <c r="H442" s="2">
        <f t="shared" si="56"/>
        <v>123.06568116637654</v>
      </c>
      <c r="I442" s="2">
        <f t="shared" si="57"/>
        <v>35.450684799260515</v>
      </c>
      <c r="J442" s="2">
        <f t="shared" si="58"/>
        <v>-7.8684799260514637E-2</v>
      </c>
      <c r="K442" s="2">
        <f t="shared" si="59"/>
        <v>0.24094017373876117</v>
      </c>
      <c r="L442" s="2">
        <v>129.21851902999407</v>
      </c>
      <c r="M442" s="2">
        <f t="shared" si="60"/>
        <v>35.556623796475897</v>
      </c>
      <c r="N442" s="2">
        <f t="shared" si="61"/>
        <v>-0.184623796475897</v>
      </c>
      <c r="O442" s="2">
        <f t="shared" si="62"/>
        <v>1.3264866737398315</v>
      </c>
    </row>
    <row r="443" spans="1:15" x14ac:dyDescent="0.25">
      <c r="A443" s="47" t="s">
        <v>631</v>
      </c>
      <c r="B443" s="2">
        <v>2.844E-2</v>
      </c>
      <c r="C443" s="2">
        <f>LOG('SNe Ia Data'!RedShift)</f>
        <v>-1.5460704079422714</v>
      </c>
      <c r="D443">
        <v>0.156527</v>
      </c>
      <c r="E443">
        <v>35.342100000000002</v>
      </c>
      <c r="F443" s="2">
        <f t="shared" si="54"/>
        <v>117.06309442690795</v>
      </c>
      <c r="G443" s="1">
        <f t="shared" si="55"/>
        <v>3.797410132425163E+24</v>
      </c>
      <c r="H443" s="2">
        <f t="shared" si="56"/>
        <v>123.06568116637654</v>
      </c>
      <c r="I443" s="2">
        <f t="shared" si="57"/>
        <v>35.450684799260515</v>
      </c>
      <c r="J443" s="2">
        <f t="shared" si="58"/>
        <v>-0.10858479926051245</v>
      </c>
      <c r="K443" s="2">
        <f t="shared" si="59"/>
        <v>0.48123758906423064</v>
      </c>
      <c r="L443" s="2">
        <v>129.21851902999407</v>
      </c>
      <c r="M443" s="2">
        <f t="shared" si="60"/>
        <v>35.556623796475897</v>
      </c>
      <c r="N443" s="2">
        <f t="shared" si="61"/>
        <v>-0.21452379647589481</v>
      </c>
      <c r="O443" s="2">
        <f t="shared" si="62"/>
        <v>1.8783322928240667</v>
      </c>
    </row>
    <row r="444" spans="1:15" x14ac:dyDescent="0.25">
      <c r="A444" s="47" t="s">
        <v>633</v>
      </c>
      <c r="B444" s="2">
        <v>2.8490000000000001E-2</v>
      </c>
      <c r="C444" s="2">
        <f>LOG('SNe Ia Data'!RedShift)</f>
        <v>-1.5453075507605232</v>
      </c>
      <c r="D444">
        <v>0.18173400000000001</v>
      </c>
      <c r="E444">
        <v>35.104900000000001</v>
      </c>
      <c r="F444" s="2">
        <f t="shared" si="54"/>
        <v>104.9494096550206</v>
      </c>
      <c r="G444" s="1">
        <f t="shared" si="55"/>
        <v>3.8041774840572253E+24</v>
      </c>
      <c r="H444" s="2">
        <f t="shared" si="56"/>
        <v>123.28499609661829</v>
      </c>
      <c r="I444" s="2">
        <f t="shared" si="57"/>
        <v>35.454551128763811</v>
      </c>
      <c r="J444" s="2">
        <f t="shared" si="58"/>
        <v>-0.34965112876380999</v>
      </c>
      <c r="K444" s="2">
        <f t="shared" si="59"/>
        <v>3.7016682846442963</v>
      </c>
      <c r="L444" s="2">
        <v>129.45043356365147</v>
      </c>
      <c r="M444" s="2">
        <f t="shared" si="60"/>
        <v>35.560517546700574</v>
      </c>
      <c r="N444" s="2">
        <f t="shared" si="61"/>
        <v>-0.45561754670057297</v>
      </c>
      <c r="O444" s="2">
        <f t="shared" si="62"/>
        <v>6.2853361769774763</v>
      </c>
    </row>
    <row r="445" spans="1:15" x14ac:dyDescent="0.25">
      <c r="A445" s="47" t="s">
        <v>632</v>
      </c>
      <c r="B445" s="2">
        <v>2.8490000000000001E-2</v>
      </c>
      <c r="C445" s="2">
        <f>LOG('SNe Ia Data'!RedShift)</f>
        <v>-1.5453075507605232</v>
      </c>
      <c r="D445">
        <v>0.18032200000000001</v>
      </c>
      <c r="E445">
        <v>35.436799999999998</v>
      </c>
      <c r="F445" s="2">
        <f t="shared" si="54"/>
        <v>122.28128672123178</v>
      </c>
      <c r="G445" s="1">
        <f t="shared" si="55"/>
        <v>3.8041774840572253E+24</v>
      </c>
      <c r="H445" s="2">
        <f t="shared" si="56"/>
        <v>123.28499609661829</v>
      </c>
      <c r="I445" s="2">
        <f t="shared" si="57"/>
        <v>35.454551128763811</v>
      </c>
      <c r="J445" s="2">
        <f t="shared" si="58"/>
        <v>-1.7751128763812574E-2</v>
      </c>
      <c r="K445" s="2">
        <f t="shared" si="59"/>
        <v>9.6906859046392291E-3</v>
      </c>
      <c r="L445" s="2">
        <v>129.45043356365147</v>
      </c>
      <c r="M445" s="2">
        <f t="shared" si="60"/>
        <v>35.560517546700574</v>
      </c>
      <c r="N445" s="2">
        <f t="shared" si="61"/>
        <v>-0.12371754670057555</v>
      </c>
      <c r="O445" s="2">
        <f t="shared" si="62"/>
        <v>0.4707227276728998</v>
      </c>
    </row>
    <row r="446" spans="1:15" x14ac:dyDescent="0.25">
      <c r="A446" s="47" t="s">
        <v>632</v>
      </c>
      <c r="B446" s="2">
        <v>2.8490000000000001E-2</v>
      </c>
      <c r="C446" s="2">
        <f>LOG('SNe Ia Data'!RedShift)</f>
        <v>-1.5453075507605232</v>
      </c>
      <c r="D446">
        <v>0.17824300000000001</v>
      </c>
      <c r="E446">
        <v>35.2913</v>
      </c>
      <c r="F446" s="2">
        <f t="shared" si="54"/>
        <v>114.3562749039562</v>
      </c>
      <c r="G446" s="1">
        <f t="shared" si="55"/>
        <v>3.8041774840572253E+24</v>
      </c>
      <c r="H446" s="2">
        <f t="shared" si="56"/>
        <v>123.28499609661829</v>
      </c>
      <c r="I446" s="2">
        <f t="shared" si="57"/>
        <v>35.454551128763811</v>
      </c>
      <c r="J446" s="2">
        <f t="shared" si="58"/>
        <v>-0.16325112876381098</v>
      </c>
      <c r="K446" s="2">
        <f t="shared" si="59"/>
        <v>0.83885600787529047</v>
      </c>
      <c r="L446" s="2">
        <v>129.45043356365147</v>
      </c>
      <c r="M446" s="2">
        <f t="shared" si="60"/>
        <v>35.560517546700574</v>
      </c>
      <c r="N446" s="2">
        <f t="shared" si="61"/>
        <v>-0.26921754670057396</v>
      </c>
      <c r="O446" s="2">
        <f t="shared" si="62"/>
        <v>2.2812966271483974</v>
      </c>
    </row>
    <row r="447" spans="1:15" x14ac:dyDescent="0.25">
      <c r="A447" s="47" t="s">
        <v>632</v>
      </c>
      <c r="B447" s="2">
        <v>2.8490000000000001E-2</v>
      </c>
      <c r="C447" s="2">
        <f>LOG('SNe Ia Data'!RedShift)</f>
        <v>-1.5453075507605232</v>
      </c>
      <c r="D447">
        <v>0.18024299999999999</v>
      </c>
      <c r="E447">
        <v>35.359000000000002</v>
      </c>
      <c r="F447" s="2">
        <f t="shared" si="54"/>
        <v>117.97772030511955</v>
      </c>
      <c r="G447" s="1">
        <f t="shared" si="55"/>
        <v>3.8041774840572253E+24</v>
      </c>
      <c r="H447" s="2">
        <f t="shared" si="56"/>
        <v>123.28499609661829</v>
      </c>
      <c r="I447" s="2">
        <f t="shared" si="57"/>
        <v>35.454551128763811</v>
      </c>
      <c r="J447" s="2">
        <f t="shared" si="58"/>
        <v>-9.555112876380889E-2</v>
      </c>
      <c r="K447" s="2">
        <f t="shared" si="59"/>
        <v>0.28103138850460324</v>
      </c>
      <c r="L447" s="2">
        <v>129.45043356365147</v>
      </c>
      <c r="M447" s="2">
        <f t="shared" si="60"/>
        <v>35.560517546700574</v>
      </c>
      <c r="N447" s="2">
        <f t="shared" si="61"/>
        <v>-0.20151754670057187</v>
      </c>
      <c r="O447" s="2">
        <f t="shared" si="62"/>
        <v>1.2499968547007307</v>
      </c>
    </row>
    <row r="448" spans="1:15" x14ac:dyDescent="0.25">
      <c r="A448" s="47" t="s">
        <v>634</v>
      </c>
      <c r="B448" s="2">
        <v>2.8490000000000001E-2</v>
      </c>
      <c r="C448" s="2">
        <f>LOG('SNe Ia Data'!RedShift)</f>
        <v>-1.5453075507605232</v>
      </c>
      <c r="D448">
        <v>0.36660399999999999</v>
      </c>
      <c r="E448">
        <v>35.196300000000001</v>
      </c>
      <c r="F448" s="2">
        <f t="shared" si="54"/>
        <v>109.46114835343037</v>
      </c>
      <c r="G448" s="1">
        <f t="shared" si="55"/>
        <v>3.8041774840572253E+24</v>
      </c>
      <c r="H448" s="2">
        <f t="shared" si="56"/>
        <v>123.28499609661829</v>
      </c>
      <c r="I448" s="2">
        <f t="shared" si="57"/>
        <v>35.454551128763811</v>
      </c>
      <c r="J448" s="2">
        <f t="shared" si="58"/>
        <v>-0.25825112876380985</v>
      </c>
      <c r="K448" s="2">
        <f t="shared" si="59"/>
        <v>0.49623804635286867</v>
      </c>
      <c r="L448" s="2">
        <v>129.45043356365147</v>
      </c>
      <c r="M448" s="2">
        <f t="shared" si="60"/>
        <v>35.560517546700574</v>
      </c>
      <c r="N448" s="2">
        <f t="shared" si="61"/>
        <v>-0.36421754670057283</v>
      </c>
      <c r="O448" s="2">
        <f t="shared" si="62"/>
        <v>0.98702313206887071</v>
      </c>
    </row>
    <row r="449" spans="1:15" x14ac:dyDescent="0.25">
      <c r="A449" s="47" t="s">
        <v>635</v>
      </c>
      <c r="B449" s="2">
        <v>2.8570000000000002E-2</v>
      </c>
      <c r="C449" s="2">
        <f>LOG('SNe Ia Data'!RedShift)</f>
        <v>-1.5440897596172569</v>
      </c>
      <c r="D449">
        <v>0.235009</v>
      </c>
      <c r="E449">
        <v>35.599600000000002</v>
      </c>
      <c r="F449" s="2">
        <f t="shared" si="54"/>
        <v>131.80139290554825</v>
      </c>
      <c r="G449" s="1">
        <f t="shared" si="55"/>
        <v>3.815005902933792E+24</v>
      </c>
      <c r="H449" s="2">
        <f t="shared" si="56"/>
        <v>123.63592125311395</v>
      </c>
      <c r="I449" s="2">
        <f t="shared" si="57"/>
        <v>35.460723346301037</v>
      </c>
      <c r="J449" s="2">
        <f t="shared" si="58"/>
        <v>0.13887665369896496</v>
      </c>
      <c r="K449" s="2">
        <f t="shared" si="59"/>
        <v>0.34921227245674158</v>
      </c>
      <c r="L449" s="2">
        <v>129.82153103145458</v>
      </c>
      <c r="M449" s="2">
        <f t="shared" si="60"/>
        <v>35.56673363307241</v>
      </c>
      <c r="N449" s="2">
        <f t="shared" si="61"/>
        <v>3.2866366927592594E-2</v>
      </c>
      <c r="O449" s="2">
        <f t="shared" si="62"/>
        <v>1.9558448912558042E-2</v>
      </c>
    </row>
    <row r="450" spans="1:15" x14ac:dyDescent="0.25">
      <c r="A450" s="47" t="s">
        <v>637</v>
      </c>
      <c r="B450" s="2">
        <v>2.8580000000000001E-2</v>
      </c>
      <c r="C450" s="2">
        <f>LOG('SNe Ia Data'!RedShift)</f>
        <v>-1.5439377755450485</v>
      </c>
      <c r="D450">
        <v>0.25138300000000002</v>
      </c>
      <c r="E450">
        <v>35.659599999999998</v>
      </c>
      <c r="F450" s="2">
        <f t="shared" si="54"/>
        <v>135.49398002267426</v>
      </c>
      <c r="G450" s="1">
        <f t="shared" si="55"/>
        <v>3.8163595120816316E+24</v>
      </c>
      <c r="H450" s="2">
        <f t="shared" si="56"/>
        <v>123.67978873805836</v>
      </c>
      <c r="I450" s="2">
        <f t="shared" si="57"/>
        <v>35.461493673703487</v>
      </c>
      <c r="J450" s="2">
        <f t="shared" si="58"/>
        <v>0.19810632629651082</v>
      </c>
      <c r="K450" s="2">
        <f t="shared" si="59"/>
        <v>0.62104758785295244</v>
      </c>
      <c r="L450" s="2">
        <v>129.86792117559582</v>
      </c>
      <c r="M450" s="2">
        <f t="shared" si="60"/>
        <v>35.56750944370539</v>
      </c>
      <c r="N450" s="2">
        <f t="shared" si="61"/>
        <v>9.2090556294607495E-2</v>
      </c>
      <c r="O450" s="2">
        <f t="shared" si="62"/>
        <v>0.13420181309699217</v>
      </c>
    </row>
    <row r="451" spans="1:15" x14ac:dyDescent="0.25">
      <c r="A451" s="47" t="s">
        <v>638</v>
      </c>
      <c r="B451" s="2">
        <v>2.8660000000000001E-2</v>
      </c>
      <c r="C451" s="2">
        <f>LOG('SNe Ia Data'!RedShift)</f>
        <v>-1.5427238139386743</v>
      </c>
      <c r="D451">
        <v>0.21137800000000001</v>
      </c>
      <c r="E451">
        <v>35.344900000000003</v>
      </c>
      <c r="F451" s="2">
        <f t="shared" si="54"/>
        <v>117.21413851995896</v>
      </c>
      <c r="G451" s="1">
        <f t="shared" si="55"/>
        <v>3.8271888395323976E+24</v>
      </c>
      <c r="H451" s="2">
        <f t="shared" si="56"/>
        <v>124.03074333943853</v>
      </c>
      <c r="I451" s="2">
        <f t="shared" si="57"/>
        <v>35.467646732577592</v>
      </c>
      <c r="J451" s="2">
        <f t="shared" si="58"/>
        <v>-0.12274673257758906</v>
      </c>
      <c r="K451" s="2">
        <f t="shared" si="59"/>
        <v>0.33720989651451894</v>
      </c>
      <c r="L451" s="2">
        <v>130.2390660125285</v>
      </c>
      <c r="M451" s="2">
        <f t="shared" si="60"/>
        <v>35.573706365433729</v>
      </c>
      <c r="N451" s="2">
        <f t="shared" si="61"/>
        <v>-0.22880636543372646</v>
      </c>
      <c r="O451" s="2">
        <f t="shared" si="62"/>
        <v>1.1717005561379306</v>
      </c>
    </row>
    <row r="452" spans="1:15" x14ac:dyDescent="0.25">
      <c r="A452" s="47" t="s">
        <v>615</v>
      </c>
      <c r="B452" s="2">
        <v>2.8660000000000001E-2</v>
      </c>
      <c r="C452" s="2">
        <f>LOG('SNe Ia Data'!RedShift)</f>
        <v>-1.5427238139386743</v>
      </c>
      <c r="D452">
        <v>0.20191100000000001</v>
      </c>
      <c r="E452">
        <v>35.410499999999999</v>
      </c>
      <c r="F452" s="2">
        <f t="shared" si="54"/>
        <v>120.80919765409494</v>
      </c>
      <c r="G452" s="1">
        <f t="shared" si="55"/>
        <v>3.8271888395323976E+24</v>
      </c>
      <c r="H452" s="2">
        <f t="shared" si="56"/>
        <v>124.03074333943853</v>
      </c>
      <c r="I452" s="2">
        <f t="shared" si="57"/>
        <v>35.467646732577592</v>
      </c>
      <c r="J452" s="2">
        <f t="shared" si="58"/>
        <v>-5.7146732577592729E-2</v>
      </c>
      <c r="K452" s="2">
        <f t="shared" si="59"/>
        <v>8.0105594709878214E-2</v>
      </c>
      <c r="L452" s="2">
        <v>130.2390660125285</v>
      </c>
      <c r="M452" s="2">
        <f t="shared" si="60"/>
        <v>35.573706365433729</v>
      </c>
      <c r="N452" s="2">
        <f t="shared" si="61"/>
        <v>-0.16320636543373013</v>
      </c>
      <c r="O452" s="2">
        <f t="shared" si="62"/>
        <v>0.65336253421438673</v>
      </c>
    </row>
    <row r="453" spans="1:15" x14ac:dyDescent="0.25">
      <c r="A453" s="47" t="s">
        <v>636</v>
      </c>
      <c r="B453" s="2">
        <v>2.8729999999999999E-2</v>
      </c>
      <c r="C453" s="2">
        <f>LOG('SNe Ia Data'!RedShift)</f>
        <v>-1.5416643740080525</v>
      </c>
      <c r="D453">
        <v>0.22774900000000001</v>
      </c>
      <c r="E453">
        <v>34.948700000000002</v>
      </c>
      <c r="F453" s="2">
        <f t="shared" si="54"/>
        <v>97.665235136294527</v>
      </c>
      <c r="G453" s="1">
        <f t="shared" si="55"/>
        <v>3.8366651634738336E+24</v>
      </c>
      <c r="H453" s="2">
        <f t="shared" si="56"/>
        <v>124.33785008328167</v>
      </c>
      <c r="I453" s="2">
        <f t="shared" si="57"/>
        <v>35.473016768713862</v>
      </c>
      <c r="J453" s="2">
        <f t="shared" si="58"/>
        <v>-0.52431676871385946</v>
      </c>
      <c r="K453" s="2">
        <f t="shared" si="59"/>
        <v>5.2999837448015139</v>
      </c>
      <c r="L453" s="2">
        <v>130.56385228163248</v>
      </c>
      <c r="M453" s="2">
        <f t="shared" si="60"/>
        <v>35.579114777207259</v>
      </c>
      <c r="N453" s="2">
        <f t="shared" si="61"/>
        <v>-0.6304147772072568</v>
      </c>
      <c r="O453" s="2">
        <f t="shared" si="62"/>
        <v>7.661958790503526</v>
      </c>
    </row>
    <row r="454" spans="1:15" x14ac:dyDescent="0.25">
      <c r="A454" s="47" t="s">
        <v>639</v>
      </c>
      <c r="B454" s="2">
        <v>2.8879999999999999E-2</v>
      </c>
      <c r="C454" s="2">
        <f>LOG('SNe Ia Data'!RedShift)</f>
        <v>-1.5394028111023985</v>
      </c>
      <c r="D454">
        <v>0.65511699999999995</v>
      </c>
      <c r="E454">
        <v>35.276299999999999</v>
      </c>
      <c r="F454" s="2">
        <f t="shared" ref="F454:F517" si="63">10^((ObservedDistanceModuli-25)/5)</f>
        <v>113.56905184475494</v>
      </c>
      <c r="G454" s="1">
        <f t="shared" ref="G454:G517" si="64">-(RedShift*Age*(-2*InitialTangentVelocity+UniverseAcceleration*Age))/(2+RedShift)*(1+RedShift)</f>
        <v>3.8569736535096878E+24</v>
      </c>
      <c r="H454" s="2">
        <f t="shared" ref="H454:H481" si="65">G454/Mpc</f>
        <v>124.9960034226806</v>
      </c>
      <c r="I454" s="2">
        <f t="shared" ref="I454:I517" si="66">(LOG10(T2LuminousDistance)*5+25)</f>
        <v>35.484480636271314</v>
      </c>
      <c r="J454" s="2">
        <f t="shared" ref="J454:J517" si="67">ObservedDistanceModuli-T2DistanceModuli</f>
        <v>-0.20818063627131522</v>
      </c>
      <c r="K454" s="2">
        <f t="shared" ref="K454:K517" si="68">(ObservedDistanceModuli-T2DistanceModuli)^2/TotalError^2</f>
        <v>0.10098175738485171</v>
      </c>
      <c r="L454" s="2">
        <v>131.25993139015014</v>
      </c>
      <c r="M454" s="2">
        <f t="shared" ref="M454:M517" si="69">(LOG10(ΛCDMLuminousDistance)*5+25)</f>
        <v>35.590660864571497</v>
      </c>
      <c r="N454" s="2">
        <f t="shared" ref="N454:N517" si="70">ObservedDistanceModuli-ΛCDMDistanceModuli</f>
        <v>-0.3143608645714977</v>
      </c>
      <c r="O454" s="2">
        <f t="shared" ref="O454:O517" si="71">(ObservedDistanceModuli-ΛCDMDistanceModuli)^2/TotalError^2</f>
        <v>0.23026037646804728</v>
      </c>
    </row>
    <row r="455" spans="1:15" x14ac:dyDescent="0.25">
      <c r="A455" s="47" t="s">
        <v>668</v>
      </c>
      <c r="B455" s="2">
        <v>2.8979999999999999E-2</v>
      </c>
      <c r="C455" s="2">
        <f>LOG('SNe Ia Data'!RedShift)</f>
        <v>-1.5379016188648442</v>
      </c>
      <c r="D455">
        <v>0.27537600000000001</v>
      </c>
      <c r="E455">
        <v>35.477899999999998</v>
      </c>
      <c r="F455" s="2">
        <f t="shared" si="63"/>
        <v>124.61777705579165</v>
      </c>
      <c r="G455" s="1">
        <f t="shared" si="64"/>
        <v>3.8705142235802755E+24</v>
      </c>
      <c r="H455" s="2">
        <f t="shared" si="65"/>
        <v>125.434823413413</v>
      </c>
      <c r="I455" s="2">
        <f t="shared" si="66"/>
        <v>35.492090613764191</v>
      </c>
      <c r="J455" s="2">
        <f t="shared" si="67"/>
        <v>-1.4190613764192506E-2</v>
      </c>
      <c r="K455" s="2">
        <f t="shared" si="68"/>
        <v>2.6555237192994025E-3</v>
      </c>
      <c r="L455" s="2">
        <v>131.72406634031418</v>
      </c>
      <c r="M455" s="2">
        <f t="shared" si="69"/>
        <v>35.598325644890423</v>
      </c>
      <c r="N455" s="2">
        <f t="shared" si="70"/>
        <v>-0.12042564489042462</v>
      </c>
      <c r="O455" s="2">
        <f t="shared" si="71"/>
        <v>0.19124310526836238</v>
      </c>
    </row>
    <row r="456" spans="1:15" x14ac:dyDescent="0.25">
      <c r="A456" s="47" t="s">
        <v>642</v>
      </c>
      <c r="B456" s="2">
        <v>2.9020000000000001E-2</v>
      </c>
      <c r="C456" s="2">
        <f>LOG('SNe Ia Data'!RedShift)</f>
        <v>-1.537302591898283</v>
      </c>
      <c r="D456">
        <v>0.218663</v>
      </c>
      <c r="E456">
        <v>35.055799999999998</v>
      </c>
      <c r="F456" s="2">
        <f t="shared" si="63"/>
        <v>102.60298599988593</v>
      </c>
      <c r="G456" s="1">
        <f t="shared" si="64"/>
        <v>3.8759308047418207E+24</v>
      </c>
      <c r="H456" s="2">
        <f t="shared" si="65"/>
        <v>125.61036285397715</v>
      </c>
      <c r="I456" s="2">
        <f t="shared" si="66"/>
        <v>35.495127350853302</v>
      </c>
      <c r="J456" s="2">
        <f t="shared" si="67"/>
        <v>-0.43932735085330421</v>
      </c>
      <c r="K456" s="2">
        <f t="shared" si="68"/>
        <v>4.036694461899712</v>
      </c>
      <c r="L456" s="2">
        <v>131.90973873365638</v>
      </c>
      <c r="M456" s="2">
        <f t="shared" si="69"/>
        <v>35.601384300785476</v>
      </c>
      <c r="N456" s="2">
        <f t="shared" si="70"/>
        <v>-0.54558430078547815</v>
      </c>
      <c r="O456" s="2">
        <f t="shared" si="71"/>
        <v>6.2254840608382622</v>
      </c>
    </row>
    <row r="457" spans="1:15" x14ac:dyDescent="0.25">
      <c r="A457" s="47" t="s">
        <v>644</v>
      </c>
      <c r="B457" s="2">
        <v>2.913E-2</v>
      </c>
      <c r="C457" s="2">
        <f>LOG('SNe Ia Data'!RedShift)</f>
        <v>-1.5356595153723327</v>
      </c>
      <c r="D457">
        <v>0.25081900000000001</v>
      </c>
      <c r="E457">
        <v>35.5152</v>
      </c>
      <c r="F457" s="2">
        <f t="shared" si="63"/>
        <v>126.77686262863575</v>
      </c>
      <c r="G457" s="1">
        <f t="shared" si="64"/>
        <v>3.8908274432899581E+24</v>
      </c>
      <c r="H457" s="2">
        <f t="shared" si="65"/>
        <v>126.09313003110189</v>
      </c>
      <c r="I457" s="2">
        <f t="shared" si="66"/>
        <v>35.503457127121564</v>
      </c>
      <c r="J457" s="2">
        <f t="shared" si="67"/>
        <v>1.1742872878436117E-2</v>
      </c>
      <c r="K457" s="2">
        <f t="shared" si="68"/>
        <v>2.191935926592589E-3</v>
      </c>
      <c r="L457" s="2">
        <v>132.4203920636171</v>
      </c>
      <c r="M457" s="2">
        <f t="shared" si="69"/>
        <v>35.609774346921981</v>
      </c>
      <c r="N457" s="2">
        <f t="shared" si="70"/>
        <v>-9.4574346921980634E-2</v>
      </c>
      <c r="O457" s="2">
        <f t="shared" si="71"/>
        <v>0.14217585149624179</v>
      </c>
    </row>
    <row r="458" spans="1:15" x14ac:dyDescent="0.25">
      <c r="A458" s="47" t="s">
        <v>645</v>
      </c>
      <c r="B458" s="2">
        <v>2.9149999999999999E-2</v>
      </c>
      <c r="C458" s="2">
        <f>LOG('SNe Ia Data'!RedShift)</f>
        <v>-1.5353614409049672</v>
      </c>
      <c r="D458">
        <v>0.18334500000000001</v>
      </c>
      <c r="E458">
        <v>35.694800000000001</v>
      </c>
      <c r="F458" s="2">
        <f t="shared" si="63"/>
        <v>137.70826290555067</v>
      </c>
      <c r="G458" s="1">
        <f t="shared" si="64"/>
        <v>3.893536086946799E+24</v>
      </c>
      <c r="H458" s="2">
        <f t="shared" si="65"/>
        <v>126.18091119380007</v>
      </c>
      <c r="I458" s="2">
        <f t="shared" si="66"/>
        <v>35.504968296321863</v>
      </c>
      <c r="J458" s="2">
        <f t="shared" si="67"/>
        <v>0.18983170367813784</v>
      </c>
      <c r="K458" s="2">
        <f t="shared" si="68"/>
        <v>1.0720112652732963</v>
      </c>
      <c r="L458" s="2">
        <v>132.51324667127196</v>
      </c>
      <c r="M458" s="2">
        <f t="shared" si="69"/>
        <v>35.611296473201136</v>
      </c>
      <c r="N458" s="2">
        <f t="shared" si="70"/>
        <v>8.3503526798864414E-2</v>
      </c>
      <c r="O458" s="2">
        <f t="shared" si="71"/>
        <v>0.2074299655631805</v>
      </c>
    </row>
    <row r="459" spans="1:15" x14ac:dyDescent="0.25">
      <c r="A459" s="47" t="s">
        <v>646</v>
      </c>
      <c r="B459" s="2">
        <v>2.9170000000000001E-2</v>
      </c>
      <c r="C459" s="2">
        <f>LOG('SNe Ia Data'!RedShift)</f>
        <v>-1.5350635708782674</v>
      </c>
      <c r="D459">
        <v>0.18582299999999999</v>
      </c>
      <c r="E459">
        <v>35.239100000000001</v>
      </c>
      <c r="F459" s="2">
        <f t="shared" si="63"/>
        <v>111.64004426157867</v>
      </c>
      <c r="G459" s="1">
        <f t="shared" si="64"/>
        <v>3.8962447810370862E+24</v>
      </c>
      <c r="H459" s="2">
        <f t="shared" si="65"/>
        <v>126.26869399093493</v>
      </c>
      <c r="I459" s="2">
        <f t="shared" si="66"/>
        <v>35.506478442709707</v>
      </c>
      <c r="J459" s="2">
        <f t="shared" si="67"/>
        <v>-0.26737844270970612</v>
      </c>
      <c r="K459" s="2">
        <f t="shared" si="68"/>
        <v>2.0703980243346685</v>
      </c>
      <c r="L459" s="2">
        <v>132.60610390882738</v>
      </c>
      <c r="M459" s="2">
        <f t="shared" si="69"/>
        <v>35.612817576335857</v>
      </c>
      <c r="N459" s="2">
        <f t="shared" si="70"/>
        <v>-0.37371757633585645</v>
      </c>
      <c r="O459" s="2">
        <f t="shared" si="71"/>
        <v>4.044716743979258</v>
      </c>
    </row>
    <row r="460" spans="1:15" x14ac:dyDescent="0.25">
      <c r="A460" s="47" t="s">
        <v>657</v>
      </c>
      <c r="B460" s="2">
        <v>2.9190000000000001E-2</v>
      </c>
      <c r="C460" s="2">
        <f>LOG('SNe Ia Data'!RedShift)</f>
        <v>-1.5347659050119857</v>
      </c>
      <c r="D460">
        <v>0.169987</v>
      </c>
      <c r="E460">
        <v>35.602400000000003</v>
      </c>
      <c r="F460" s="2">
        <f t="shared" si="63"/>
        <v>131.97145352073821</v>
      </c>
      <c r="G460" s="1">
        <f t="shared" si="64"/>
        <v>3.8989535255593309E+24</v>
      </c>
      <c r="H460" s="2">
        <f t="shared" si="65"/>
        <v>126.35647842245822</v>
      </c>
      <c r="I460" s="2">
        <f t="shared" si="66"/>
        <v>35.507987567686364</v>
      </c>
      <c r="J460" s="2">
        <f t="shared" si="67"/>
        <v>9.4412432313639272E-2</v>
      </c>
      <c r="K460" s="2">
        <f t="shared" si="68"/>
        <v>0.30847995863880928</v>
      </c>
      <c r="L460" s="2">
        <v>132.69896377622348</v>
      </c>
      <c r="M460" s="2">
        <f t="shared" si="69"/>
        <v>35.614337657727404</v>
      </c>
      <c r="N460" s="2">
        <f t="shared" si="70"/>
        <v>-1.1937657727401074E-2</v>
      </c>
      <c r="O460" s="2">
        <f t="shared" si="71"/>
        <v>4.9318155642870554E-3</v>
      </c>
    </row>
    <row r="461" spans="1:15" x14ac:dyDescent="0.25">
      <c r="A461" s="47" t="s">
        <v>647</v>
      </c>
      <c r="B461" s="2">
        <v>2.938E-2</v>
      </c>
      <c r="C461" s="2">
        <f>LOG('SNe Ia Data'!RedShift)</f>
        <v>-1.5319482085457623</v>
      </c>
      <c r="D461">
        <v>0.29996600000000001</v>
      </c>
      <c r="E461">
        <v>35.622199999999999</v>
      </c>
      <c r="F461" s="2">
        <f t="shared" si="63"/>
        <v>133.18030342138235</v>
      </c>
      <c r="G461" s="1">
        <f t="shared" si="64"/>
        <v>3.9246891135293185E+24</v>
      </c>
      <c r="H461" s="2">
        <f t="shared" si="65"/>
        <v>127.19051202780942</v>
      </c>
      <c r="I461" s="2">
        <f t="shared" si="66"/>
        <v>35.522273578273719</v>
      </c>
      <c r="J461" s="2">
        <f t="shared" si="67"/>
        <v>9.9926421726280523E-2</v>
      </c>
      <c r="K461" s="2">
        <f t="shared" si="68"/>
        <v>0.11097281640209437</v>
      </c>
      <c r="L461" s="2">
        <v>133.58126366837212</v>
      </c>
      <c r="M461" s="2">
        <f t="shared" si="69"/>
        <v>35.628727737700963</v>
      </c>
      <c r="N461" s="2">
        <f t="shared" si="70"/>
        <v>-6.5277377009635984E-3</v>
      </c>
      <c r="O461" s="2">
        <f t="shared" si="71"/>
        <v>4.7356688566228567E-4</v>
      </c>
    </row>
    <row r="462" spans="1:15" x14ac:dyDescent="0.25">
      <c r="A462" s="47" t="s">
        <v>648</v>
      </c>
      <c r="B462" s="2">
        <v>2.938E-2</v>
      </c>
      <c r="C462" s="2">
        <f>LOG('SNe Ia Data'!RedShift)</f>
        <v>-1.5319482085457623</v>
      </c>
      <c r="D462">
        <v>0.22575500000000001</v>
      </c>
      <c r="E462">
        <v>35.472000000000001</v>
      </c>
      <c r="F462" s="2">
        <f t="shared" si="63"/>
        <v>124.27964384409161</v>
      </c>
      <c r="G462" s="1">
        <f t="shared" si="64"/>
        <v>3.9246891135293185E+24</v>
      </c>
      <c r="H462" s="2">
        <f t="shared" si="65"/>
        <v>127.19051202780942</v>
      </c>
      <c r="I462" s="2">
        <f t="shared" si="66"/>
        <v>35.522273578273719</v>
      </c>
      <c r="J462" s="2">
        <f t="shared" si="67"/>
        <v>-5.027357827371759E-2</v>
      </c>
      <c r="K462" s="2">
        <f t="shared" si="68"/>
        <v>4.959122539020315E-2</v>
      </c>
      <c r="L462" s="2">
        <v>133.58126366837212</v>
      </c>
      <c r="M462" s="2">
        <f t="shared" si="69"/>
        <v>35.628727737700963</v>
      </c>
      <c r="N462" s="2">
        <f t="shared" si="70"/>
        <v>-0.15672773770096171</v>
      </c>
      <c r="O462" s="2">
        <f t="shared" si="71"/>
        <v>0.48196663442537568</v>
      </c>
    </row>
    <row r="463" spans="1:15" x14ac:dyDescent="0.25">
      <c r="A463" s="47" t="s">
        <v>649</v>
      </c>
      <c r="B463" s="2">
        <v>2.9440000000000001E-2</v>
      </c>
      <c r="C463" s="2">
        <f>LOG('SNe Ia Data'!RedShift)</f>
        <v>-1.5310621943345388</v>
      </c>
      <c r="D463">
        <v>0.18091499999999999</v>
      </c>
      <c r="E463">
        <v>35.2761</v>
      </c>
      <c r="F463" s="2">
        <f t="shared" si="63"/>
        <v>113.55859223021335</v>
      </c>
      <c r="G463" s="1">
        <f t="shared" si="64"/>
        <v>3.9328170866755105E+24</v>
      </c>
      <c r="H463" s="2">
        <f t="shared" si="65"/>
        <v>127.45392169831013</v>
      </c>
      <c r="I463" s="2">
        <f t="shared" si="66"/>
        <v>35.526766015257607</v>
      </c>
      <c r="J463" s="2">
        <f t="shared" si="67"/>
        <v>-0.25066601525760746</v>
      </c>
      <c r="K463" s="2">
        <f t="shared" si="68"/>
        <v>1.9197371156581067</v>
      </c>
      <c r="L463" s="2">
        <v>133.85993398712475</v>
      </c>
      <c r="M463" s="2">
        <f t="shared" si="69"/>
        <v>35.633253032478507</v>
      </c>
      <c r="N463" s="2">
        <f t="shared" si="70"/>
        <v>-0.35715303247850727</v>
      </c>
      <c r="O463" s="2">
        <f t="shared" si="71"/>
        <v>3.8972613529107614</v>
      </c>
    </row>
    <row r="464" spans="1:15" x14ac:dyDescent="0.25">
      <c r="A464" s="47" t="s">
        <v>650</v>
      </c>
      <c r="B464" s="2">
        <v>2.947E-2</v>
      </c>
      <c r="C464" s="2">
        <f>LOG('SNe Ia Data'!RedShift)</f>
        <v>-1.5306198641500748</v>
      </c>
      <c r="D464">
        <v>0.27269399999999999</v>
      </c>
      <c r="E464">
        <v>35.093899999999998</v>
      </c>
      <c r="F464" s="2">
        <f t="shared" si="63"/>
        <v>104.4191130657284</v>
      </c>
      <c r="G464" s="1">
        <f t="shared" si="64"/>
        <v>3.9368812433910452E+24</v>
      </c>
      <c r="H464" s="2">
        <f t="shared" si="65"/>
        <v>127.58563204750139</v>
      </c>
      <c r="I464" s="2">
        <f t="shared" si="66"/>
        <v>35.529008847089308</v>
      </c>
      <c r="J464" s="2">
        <f t="shared" si="67"/>
        <v>-0.4351088470893103</v>
      </c>
      <c r="K464" s="2">
        <f t="shared" si="68"/>
        <v>2.5459194738650521</v>
      </c>
      <c r="L464" s="2">
        <v>133.99927801959251</v>
      </c>
      <c r="M464" s="2">
        <f t="shared" si="69"/>
        <v>35.635512292087036</v>
      </c>
      <c r="N464" s="2">
        <f t="shared" si="70"/>
        <v>-0.54161229208703787</v>
      </c>
      <c r="O464" s="2">
        <f t="shared" si="71"/>
        <v>3.9448079041599562</v>
      </c>
    </row>
    <row r="465" spans="1:15" x14ac:dyDescent="0.25">
      <c r="A465" s="47" t="s">
        <v>651</v>
      </c>
      <c r="B465" s="2">
        <v>2.9489999999999999E-2</v>
      </c>
      <c r="C465" s="2">
        <f>LOG('SNe Ia Data'!RedShift)</f>
        <v>-1.530325227448202</v>
      </c>
      <c r="D465">
        <v>0.22423299999999999</v>
      </c>
      <c r="E465">
        <v>35.607900000000001</v>
      </c>
      <c r="F465" s="2">
        <f t="shared" si="63"/>
        <v>132.30614024811547</v>
      </c>
      <c r="G465" s="1">
        <f t="shared" si="64"/>
        <v>3.9395907442137025E+24</v>
      </c>
      <c r="H465" s="2">
        <f t="shared" si="65"/>
        <v>127.67344098905184</v>
      </c>
      <c r="I465" s="2">
        <f t="shared" si="66"/>
        <v>35.530502817110737</v>
      </c>
      <c r="J465" s="2">
        <f t="shared" si="67"/>
        <v>7.7397182889264116E-2</v>
      </c>
      <c r="K465" s="2">
        <f t="shared" si="68"/>
        <v>0.11913825978928906</v>
      </c>
      <c r="L465" s="2">
        <v>134.09217732743087</v>
      </c>
      <c r="M465" s="2">
        <f t="shared" si="69"/>
        <v>35.63701721354488</v>
      </c>
      <c r="N465" s="2">
        <f t="shared" si="70"/>
        <v>-2.911721354487895E-2</v>
      </c>
      <c r="O465" s="2">
        <f t="shared" si="71"/>
        <v>1.6861669338382849E-2</v>
      </c>
    </row>
    <row r="466" spans="1:15" x14ac:dyDescent="0.25">
      <c r="A466" s="47" t="s">
        <v>609</v>
      </c>
      <c r="B466" s="2">
        <v>2.9499999999999998E-2</v>
      </c>
      <c r="C466" s="2">
        <f>LOG('SNe Ia Data'!RedShift)</f>
        <v>-1.530177984021837</v>
      </c>
      <c r="D466">
        <v>0.28374199999999999</v>
      </c>
      <c r="E466">
        <v>35.363799999999998</v>
      </c>
      <c r="F466" s="2">
        <f t="shared" si="63"/>
        <v>118.23879634118829</v>
      </c>
      <c r="G466" s="1">
        <f t="shared" si="64"/>
        <v>3.9409455135281631E+24</v>
      </c>
      <c r="H466" s="2">
        <f t="shared" si="65"/>
        <v>127.71734607243584</v>
      </c>
      <c r="I466" s="2">
        <f t="shared" si="66"/>
        <v>35.531249427270346</v>
      </c>
      <c r="J466" s="2">
        <f t="shared" si="67"/>
        <v>-0.16744942727034839</v>
      </c>
      <c r="K466" s="2">
        <f t="shared" si="68"/>
        <v>0.34827322036195424</v>
      </c>
      <c r="L466" s="2">
        <v>134.13862796718561</v>
      </c>
      <c r="M466" s="2">
        <f t="shared" si="69"/>
        <v>35.637769299298263</v>
      </c>
      <c r="N466" s="2">
        <f t="shared" si="70"/>
        <v>-0.27396929929826541</v>
      </c>
      <c r="O466" s="2">
        <f t="shared" si="71"/>
        <v>0.93230185160165635</v>
      </c>
    </row>
    <row r="467" spans="1:15" x14ac:dyDescent="0.25">
      <c r="A467" s="47" t="s">
        <v>652</v>
      </c>
      <c r="B467" s="2">
        <v>2.9530000000000001E-2</v>
      </c>
      <c r="C467" s="2">
        <f>LOG('SNe Ia Data'!RedShift)</f>
        <v>-1.5297365530349216</v>
      </c>
      <c r="D467">
        <v>0.177866</v>
      </c>
      <c r="E467">
        <v>35.465400000000002</v>
      </c>
      <c r="F467" s="2">
        <f t="shared" si="63"/>
        <v>123.90248023134481</v>
      </c>
      <c r="G467" s="1">
        <f t="shared" si="64"/>
        <v>3.9450098970818388E+24</v>
      </c>
      <c r="H467" s="2">
        <f t="shared" si="65"/>
        <v>127.84906377295061</v>
      </c>
      <c r="I467" s="2">
        <f t="shared" si="66"/>
        <v>35.533487760375323</v>
      </c>
      <c r="J467" s="2">
        <f t="shared" si="67"/>
        <v>-6.8087760375320272E-2</v>
      </c>
      <c r="K467" s="2">
        <f t="shared" si="68"/>
        <v>0.14653866184836623</v>
      </c>
      <c r="L467" s="2">
        <v>134.27798382970261</v>
      </c>
      <c r="M467" s="2">
        <f t="shared" si="69"/>
        <v>35.640024058686834</v>
      </c>
      <c r="N467" s="2">
        <f t="shared" si="70"/>
        <v>-0.17462405868683106</v>
      </c>
      <c r="O467" s="2">
        <f t="shared" si="71"/>
        <v>0.96387846936506172</v>
      </c>
    </row>
    <row r="468" spans="1:15" x14ac:dyDescent="0.25">
      <c r="A468" s="47" t="s">
        <v>653</v>
      </c>
      <c r="B468" s="2">
        <v>2.9559999999999999E-2</v>
      </c>
      <c r="C468" s="2">
        <f>LOG('SNe Ia Data'!RedShift)</f>
        <v>-1.529295570277212</v>
      </c>
      <c r="D468">
        <v>0.19089500000000001</v>
      </c>
      <c r="E468">
        <v>35.506399999999999</v>
      </c>
      <c r="F468" s="2">
        <f t="shared" si="63"/>
        <v>126.2641327174118</v>
      </c>
      <c r="G468" s="1">
        <f t="shared" si="64"/>
        <v>3.9490743940470373E+24</v>
      </c>
      <c r="H468" s="2">
        <f t="shared" si="65"/>
        <v>127.98078514888252</v>
      </c>
      <c r="I468" s="2">
        <f t="shared" si="66"/>
        <v>35.535723850964906</v>
      </c>
      <c r="J468" s="2">
        <f t="shared" si="67"/>
        <v>-2.9323850964907194E-2</v>
      </c>
      <c r="K468" s="2">
        <f t="shared" si="68"/>
        <v>2.3596788532264028E-2</v>
      </c>
      <c r="L468" s="2">
        <v>134.41734560694181</v>
      </c>
      <c r="M468" s="2">
        <f t="shared" si="69"/>
        <v>35.642276574813451</v>
      </c>
      <c r="N468" s="2">
        <f t="shared" si="70"/>
        <v>-0.13587657481345161</v>
      </c>
      <c r="O468" s="2">
        <f t="shared" si="71"/>
        <v>0.50664069942643553</v>
      </c>
    </row>
    <row r="469" spans="1:15" x14ac:dyDescent="0.25">
      <c r="A469" s="47" t="s">
        <v>654</v>
      </c>
      <c r="B469" s="2">
        <v>2.9690000000000001E-2</v>
      </c>
      <c r="C469" s="2">
        <f>LOG('SNe Ia Data'!RedShift)</f>
        <v>-1.5273898024039554</v>
      </c>
      <c r="D469">
        <v>0.19412199999999999</v>
      </c>
      <c r="E469">
        <v>35.278100000000002</v>
      </c>
      <c r="F469" s="2">
        <f t="shared" si="63"/>
        <v>113.66323173975155</v>
      </c>
      <c r="G469" s="1">
        <f t="shared" si="64"/>
        <v>3.9666885246400818E+24</v>
      </c>
      <c r="H469" s="2">
        <f t="shared" si="65"/>
        <v>128.5516202454335</v>
      </c>
      <c r="I469" s="2">
        <f t="shared" si="66"/>
        <v>35.545387773981005</v>
      </c>
      <c r="J469" s="2">
        <f t="shared" si="67"/>
        <v>-0.26728777398100334</v>
      </c>
      <c r="K469" s="2">
        <f t="shared" si="68"/>
        <v>1.895870522227201</v>
      </c>
      <c r="L469" s="2">
        <v>135.02131498462805</v>
      </c>
      <c r="M469" s="2">
        <f t="shared" si="69"/>
        <v>35.652011666530441</v>
      </c>
      <c r="N469" s="2">
        <f t="shared" si="70"/>
        <v>-0.37391166653043939</v>
      </c>
      <c r="O469" s="2">
        <f t="shared" si="71"/>
        <v>3.7101247921912517</v>
      </c>
    </row>
    <row r="470" spans="1:15" x14ac:dyDescent="0.25">
      <c r="A470" s="47" t="s">
        <v>656</v>
      </c>
      <c r="B470" s="2">
        <v>2.9780000000000001E-2</v>
      </c>
      <c r="C470" s="2">
        <f>LOG('SNe Ia Data'!RedShift)</f>
        <v>-1.5260753065838426</v>
      </c>
      <c r="D470">
        <v>0.19036900000000001</v>
      </c>
      <c r="E470">
        <v>35.5015</v>
      </c>
      <c r="F470" s="2">
        <f t="shared" si="63"/>
        <v>125.97953470904979</v>
      </c>
      <c r="G470" s="1">
        <f t="shared" si="64"/>
        <v>3.9788841699993227E+24</v>
      </c>
      <c r="H470" s="2">
        <f t="shared" si="65"/>
        <v>128.94685419464088</v>
      </c>
      <c r="I470" s="2">
        <f t="shared" si="66"/>
        <v>35.552053757473558</v>
      </c>
      <c r="J470" s="2">
        <f t="shared" si="67"/>
        <v>-5.0553757473558392E-2</v>
      </c>
      <c r="K470" s="2">
        <f t="shared" si="68"/>
        <v>7.0520344318405301E-2</v>
      </c>
      <c r="L470" s="2">
        <v>135.43951268182101</v>
      </c>
      <c r="M470" s="2">
        <f t="shared" si="69"/>
        <v>35.658726912451499</v>
      </c>
      <c r="N470" s="2">
        <f t="shared" si="70"/>
        <v>-0.15722691245149889</v>
      </c>
      <c r="O470" s="2">
        <f t="shared" si="71"/>
        <v>0.68212083482871522</v>
      </c>
    </row>
    <row r="471" spans="1:15" x14ac:dyDescent="0.25">
      <c r="A471" s="47" t="s">
        <v>655</v>
      </c>
      <c r="B471" s="2">
        <v>2.9780000000000001E-2</v>
      </c>
      <c r="C471" s="2">
        <f>LOG('SNe Ia Data'!RedShift)</f>
        <v>-1.5260753065838426</v>
      </c>
      <c r="D471">
        <v>0.19078800000000001</v>
      </c>
      <c r="E471">
        <v>35.511600000000001</v>
      </c>
      <c r="F471" s="2">
        <f t="shared" si="63"/>
        <v>126.56685830565392</v>
      </c>
      <c r="G471" s="1">
        <f t="shared" si="64"/>
        <v>3.9788841699993227E+24</v>
      </c>
      <c r="H471" s="2">
        <f t="shared" si="65"/>
        <v>128.94685419464088</v>
      </c>
      <c r="I471" s="2">
        <f t="shared" si="66"/>
        <v>35.552053757473558</v>
      </c>
      <c r="J471" s="2">
        <f t="shared" si="67"/>
        <v>-4.0453757473557062E-2</v>
      </c>
      <c r="K471" s="2">
        <f t="shared" si="68"/>
        <v>4.4958894333915304E-2</v>
      </c>
      <c r="L471" s="2">
        <v>135.43951268182101</v>
      </c>
      <c r="M471" s="2">
        <f t="shared" si="69"/>
        <v>35.658726912451499</v>
      </c>
      <c r="N471" s="2">
        <f t="shared" si="70"/>
        <v>-0.14712691245149756</v>
      </c>
      <c r="O471" s="2">
        <f t="shared" si="71"/>
        <v>0.59467835509431188</v>
      </c>
    </row>
    <row r="472" spans="1:15" x14ac:dyDescent="0.25">
      <c r="A472" s="47" t="s">
        <v>658</v>
      </c>
      <c r="B472" s="2">
        <v>2.9899999999999999E-2</v>
      </c>
      <c r="C472" s="2">
        <f>LOG('SNe Ia Data'!RedShift)</f>
        <v>-1.5243288116755704</v>
      </c>
      <c r="D472">
        <v>0.185335</v>
      </c>
      <c r="E472">
        <v>35.435400000000001</v>
      </c>
      <c r="F472" s="2">
        <f t="shared" si="63"/>
        <v>122.20247447100191</v>
      </c>
      <c r="G472" s="1">
        <f t="shared" si="64"/>
        <v>3.9951466176296201E+24</v>
      </c>
      <c r="H472" s="2">
        <f t="shared" si="65"/>
        <v>129.473884229655</v>
      </c>
      <c r="I472" s="2">
        <f t="shared" si="66"/>
        <v>35.56091088537795</v>
      </c>
      <c r="J472" s="2">
        <f t="shared" si="67"/>
        <v>-0.12551088537794897</v>
      </c>
      <c r="K472" s="2">
        <f t="shared" si="68"/>
        <v>0.45861462665758834</v>
      </c>
      <c r="L472" s="2">
        <v>135.99719239306194</v>
      </c>
      <c r="M472" s="2">
        <f t="shared" si="69"/>
        <v>35.667649713145693</v>
      </c>
      <c r="N472" s="2">
        <f t="shared" si="70"/>
        <v>-0.23224971314569132</v>
      </c>
      <c r="O472" s="2">
        <f t="shared" si="71"/>
        <v>1.570346488731714</v>
      </c>
    </row>
    <row r="473" spans="1:15" x14ac:dyDescent="0.25">
      <c r="A473" s="47" t="s">
        <v>659</v>
      </c>
      <c r="B473" s="2">
        <v>2.9960000000000001E-2</v>
      </c>
      <c r="C473" s="2">
        <f>LOG('SNe Ia Data'!RedShift)</f>
        <v>-1.5234581909725711</v>
      </c>
      <c r="D473">
        <v>0.192522</v>
      </c>
      <c r="E473">
        <v>35.860999999999997</v>
      </c>
      <c r="F473" s="2">
        <f t="shared" si="63"/>
        <v>148.6620098528598</v>
      </c>
      <c r="G473" s="1">
        <f t="shared" si="64"/>
        <v>4.0032785215619992E+24</v>
      </c>
      <c r="H473" s="2">
        <f t="shared" si="65"/>
        <v>129.73742128826044</v>
      </c>
      <c r="I473" s="2">
        <f t="shared" si="66"/>
        <v>35.56532630736487</v>
      </c>
      <c r="J473" s="2">
        <f t="shared" si="67"/>
        <v>0.29567369263512688</v>
      </c>
      <c r="K473" s="2">
        <f t="shared" si="68"/>
        <v>2.3586561931373522</v>
      </c>
      <c r="L473" s="2">
        <v>136.27606772290395</v>
      </c>
      <c r="M473" s="2">
        <f t="shared" si="69"/>
        <v>35.67209796705027</v>
      </c>
      <c r="N473" s="2">
        <f t="shared" si="70"/>
        <v>0.18890203294972707</v>
      </c>
      <c r="O473" s="2">
        <f t="shared" si="71"/>
        <v>0.96274779862278281</v>
      </c>
    </row>
    <row r="474" spans="1:15" x14ac:dyDescent="0.25">
      <c r="A474" s="47" t="s">
        <v>660</v>
      </c>
      <c r="B474" s="2">
        <v>3.0120000000000001E-2</v>
      </c>
      <c r="C474" s="2">
        <f>LOG('SNe Ia Data'!RedShift)</f>
        <v>-1.5211450324713369</v>
      </c>
      <c r="D474">
        <v>0.19608800000000001</v>
      </c>
      <c r="E474">
        <v>35.519500000000001</v>
      </c>
      <c r="F474" s="2">
        <f t="shared" si="63"/>
        <v>127.02815783888107</v>
      </c>
      <c r="G474" s="1">
        <f t="shared" si="64"/>
        <v>4.0249658150221435E+24</v>
      </c>
      <c r="H474" s="2">
        <f t="shared" si="65"/>
        <v>130.44025860349751</v>
      </c>
      <c r="I474" s="2">
        <f t="shared" si="66"/>
        <v>35.577058255712551</v>
      </c>
      <c r="J474" s="2">
        <f t="shared" si="67"/>
        <v>-5.7558255712550022E-2</v>
      </c>
      <c r="K474" s="2">
        <f t="shared" si="68"/>
        <v>8.616149277857682E-2</v>
      </c>
      <c r="L474" s="2">
        <v>137.019850873942</v>
      </c>
      <c r="M474" s="2">
        <f t="shared" si="69"/>
        <v>35.683917452588133</v>
      </c>
      <c r="N474" s="2">
        <f t="shared" si="70"/>
        <v>-0.16441745258813256</v>
      </c>
      <c r="O474" s="2">
        <f t="shared" si="71"/>
        <v>0.70306227703945723</v>
      </c>
    </row>
    <row r="475" spans="1:15" x14ac:dyDescent="0.25">
      <c r="A475" s="47" t="s">
        <v>660</v>
      </c>
      <c r="B475" s="2">
        <v>3.0120000000000001E-2</v>
      </c>
      <c r="C475" s="2">
        <f>LOG('SNe Ia Data'!RedShift)</f>
        <v>-1.5211450324713369</v>
      </c>
      <c r="D475">
        <v>0.199296</v>
      </c>
      <c r="E475">
        <v>35.483800000000002</v>
      </c>
      <c r="F475" s="2">
        <f t="shared" si="63"/>
        <v>124.95683024171585</v>
      </c>
      <c r="G475" s="1">
        <f t="shared" si="64"/>
        <v>4.0249658150221435E+24</v>
      </c>
      <c r="H475" s="2">
        <f t="shared" si="65"/>
        <v>130.44025860349751</v>
      </c>
      <c r="I475" s="2">
        <f t="shared" si="66"/>
        <v>35.577058255712551</v>
      </c>
      <c r="J475" s="2">
        <f t="shared" si="67"/>
        <v>-9.3258255712548532E-2</v>
      </c>
      <c r="K475" s="2">
        <f t="shared" si="68"/>
        <v>0.21896636660369859</v>
      </c>
      <c r="L475" s="2">
        <v>137.019850873942</v>
      </c>
      <c r="M475" s="2">
        <f t="shared" si="69"/>
        <v>35.683917452588133</v>
      </c>
      <c r="N475" s="2">
        <f t="shared" si="70"/>
        <v>-0.20011745258813107</v>
      </c>
      <c r="O475" s="2">
        <f t="shared" si="71"/>
        <v>1.0082605321541398</v>
      </c>
    </row>
    <row r="476" spans="1:15" x14ac:dyDescent="0.25">
      <c r="A476" s="47" t="s">
        <v>660</v>
      </c>
      <c r="B476" s="2">
        <v>3.0120000000000001E-2</v>
      </c>
      <c r="C476" s="2">
        <f>LOG('SNe Ia Data'!RedShift)</f>
        <v>-1.5211450324713369</v>
      </c>
      <c r="D476">
        <v>0.233488</v>
      </c>
      <c r="E476">
        <v>35.476100000000002</v>
      </c>
      <c r="F476" s="2">
        <f t="shared" si="63"/>
        <v>124.51452036514402</v>
      </c>
      <c r="G476" s="1">
        <f t="shared" si="64"/>
        <v>4.0249658150221435E+24</v>
      </c>
      <c r="H476" s="2">
        <f t="shared" si="65"/>
        <v>130.44025860349751</v>
      </c>
      <c r="I476" s="2">
        <f t="shared" si="66"/>
        <v>35.577058255712551</v>
      </c>
      <c r="J476" s="2">
        <f t="shared" si="67"/>
        <v>-0.10095825571254835</v>
      </c>
      <c r="K476" s="2">
        <f t="shared" si="68"/>
        <v>0.18696251727587385</v>
      </c>
      <c r="L476" s="2">
        <v>137.019850873942</v>
      </c>
      <c r="M476" s="2">
        <f t="shared" si="69"/>
        <v>35.683917452588133</v>
      </c>
      <c r="N476" s="2">
        <f t="shared" si="70"/>
        <v>-0.20781745258813089</v>
      </c>
      <c r="O476" s="2">
        <f t="shared" si="71"/>
        <v>0.79220011968717241</v>
      </c>
    </row>
    <row r="477" spans="1:15" x14ac:dyDescent="0.25">
      <c r="A477" s="47" t="s">
        <v>662</v>
      </c>
      <c r="B477" s="2">
        <v>3.023E-2</v>
      </c>
      <c r="C477" s="2">
        <f>LOG('SNe Ia Data'!RedShift)</f>
        <v>-1.5195618528221828</v>
      </c>
      <c r="D477">
        <v>0.16601199999999999</v>
      </c>
      <c r="E477">
        <v>35.518500000000003</v>
      </c>
      <c r="F477" s="2">
        <f t="shared" si="63"/>
        <v>126.96967267809465</v>
      </c>
      <c r="G477" s="1">
        <f t="shared" si="64"/>
        <v>4.0398776989811825E+24</v>
      </c>
      <c r="H477" s="2">
        <f t="shared" si="65"/>
        <v>130.9235198507416</v>
      </c>
      <c r="I477" s="2">
        <f t="shared" si="66"/>
        <v>35.585088363534453</v>
      </c>
      <c r="J477" s="2">
        <f t="shared" si="67"/>
        <v>-6.6588363534449968E-2</v>
      </c>
      <c r="K477" s="2">
        <f t="shared" si="68"/>
        <v>0.16088580222065843</v>
      </c>
      <c r="L477" s="2">
        <v>137.53129931962951</v>
      </c>
      <c r="M477" s="2">
        <f t="shared" si="69"/>
        <v>35.692007729919638</v>
      </c>
      <c r="N477" s="2">
        <f t="shared" si="70"/>
        <v>-0.17350772991963481</v>
      </c>
      <c r="O477" s="2">
        <f t="shared" si="71"/>
        <v>1.0923421502918023</v>
      </c>
    </row>
    <row r="478" spans="1:15" x14ac:dyDescent="0.25">
      <c r="A478" s="47" t="s">
        <v>663</v>
      </c>
      <c r="B478" s="2">
        <v>3.031E-2</v>
      </c>
      <c r="C478" s="2">
        <f>LOG('SNe Ia Data'!RedShift)</f>
        <v>-1.5184140636323777</v>
      </c>
      <c r="D478">
        <v>0.21627299999999999</v>
      </c>
      <c r="E478">
        <v>35.554200000000002</v>
      </c>
      <c r="F478" s="2">
        <f t="shared" si="63"/>
        <v>129.07436584702697</v>
      </c>
      <c r="G478" s="1">
        <f t="shared" si="64"/>
        <v>4.0507236622180486E+24</v>
      </c>
      <c r="H478" s="2">
        <f t="shared" si="65"/>
        <v>131.27501358123257</v>
      </c>
      <c r="I478" s="2">
        <f t="shared" si="66"/>
        <v>35.590910359448074</v>
      </c>
      <c r="J478" s="2">
        <f t="shared" si="67"/>
        <v>-3.6710359448072438E-2</v>
      </c>
      <c r="K478" s="2">
        <f t="shared" si="68"/>
        <v>2.881195081553109E-2</v>
      </c>
      <c r="L478" s="2">
        <v>137.90331173297491</v>
      </c>
      <c r="M478" s="2">
        <f t="shared" si="69"/>
        <v>35.697873479178249</v>
      </c>
      <c r="N478" s="2">
        <f t="shared" si="70"/>
        <v>-0.14367347917824702</v>
      </c>
      <c r="O478" s="2">
        <f t="shared" si="71"/>
        <v>0.44131491795821209</v>
      </c>
    </row>
    <row r="479" spans="1:15" x14ac:dyDescent="0.25">
      <c r="A479" s="47" t="s">
        <v>664</v>
      </c>
      <c r="B479" s="2">
        <v>3.0360000000000002E-2</v>
      </c>
      <c r="C479" s="2">
        <f>LOG('SNe Ia Data'!RedShift)</f>
        <v>-1.5176982327765571</v>
      </c>
      <c r="D479">
        <v>0.17380399999999999</v>
      </c>
      <c r="E479">
        <v>35.4803</v>
      </c>
      <c r="F479" s="2">
        <f t="shared" si="63"/>
        <v>124.75558585489007</v>
      </c>
      <c r="G479" s="1">
        <f t="shared" si="64"/>
        <v>4.0575027983169274E+24</v>
      </c>
      <c r="H479" s="2">
        <f t="shared" si="65"/>
        <v>131.49471042003447</v>
      </c>
      <c r="I479" s="2">
        <f t="shared" si="66"/>
        <v>35.59454141501881</v>
      </c>
      <c r="J479" s="2">
        <f t="shared" si="67"/>
        <v>-0.11424141501881024</v>
      </c>
      <c r="K479" s="2">
        <f t="shared" si="68"/>
        <v>0.43204363655945799</v>
      </c>
      <c r="L479" s="2">
        <v>138.13584083135126</v>
      </c>
      <c r="M479" s="2">
        <f t="shared" si="69"/>
        <v>35.701531877896521</v>
      </c>
      <c r="N479" s="2">
        <f t="shared" si="70"/>
        <v>-0.22123187789652121</v>
      </c>
      <c r="O479" s="2">
        <f t="shared" si="71"/>
        <v>1.6202270445644997</v>
      </c>
    </row>
    <row r="480" spans="1:15" x14ac:dyDescent="0.25">
      <c r="A480" s="47" t="s">
        <v>665</v>
      </c>
      <c r="B480" s="2">
        <v>3.0470000000000001E-2</v>
      </c>
      <c r="C480" s="2">
        <f>LOG('SNe Ia Data'!RedShift)</f>
        <v>-1.5161275457773264</v>
      </c>
      <c r="D480">
        <v>0.25824799999999998</v>
      </c>
      <c r="E480">
        <v>35.534500000000001</v>
      </c>
      <c r="F480" s="2">
        <f t="shared" si="63"/>
        <v>127.90867496387496</v>
      </c>
      <c r="G480" s="1">
        <f t="shared" si="64"/>
        <v>4.072418005255035E+24</v>
      </c>
      <c r="H480" s="2">
        <f t="shared" si="65"/>
        <v>131.97807935769606</v>
      </c>
      <c r="I480" s="2">
        <f t="shared" si="66"/>
        <v>35.602509019493162</v>
      </c>
      <c r="J480" s="2">
        <f t="shared" si="67"/>
        <v>-6.8009019493160849E-2</v>
      </c>
      <c r="K480" s="2">
        <f t="shared" si="68"/>
        <v>6.9352016527608057E-2</v>
      </c>
      <c r="L480" s="2">
        <v>138.64746262477368</v>
      </c>
      <c r="M480" s="2">
        <f t="shared" si="69"/>
        <v>35.709559630004208</v>
      </c>
      <c r="N480" s="2">
        <f t="shared" si="70"/>
        <v>-0.17505963000420621</v>
      </c>
      <c r="O480" s="2">
        <f t="shared" si="71"/>
        <v>0.45951329244481198</v>
      </c>
    </row>
    <row r="481" spans="1:15" x14ac:dyDescent="0.25">
      <c r="A481" s="47" t="s">
        <v>667</v>
      </c>
      <c r="B481" s="2">
        <v>3.0589999999999999E-2</v>
      </c>
      <c r="C481" s="2">
        <f>LOG('SNe Ia Data'!RedShift)</f>
        <v>-1.5144205230153214</v>
      </c>
      <c r="D481">
        <v>0.164518</v>
      </c>
      <c r="E481">
        <v>35.358600000000003</v>
      </c>
      <c r="F481" s="2">
        <f t="shared" si="63"/>
        <v>117.95599000740897</v>
      </c>
      <c r="G481" s="1">
        <f t="shared" si="64"/>
        <v>4.0886908766507469E+24</v>
      </c>
      <c r="H481" s="2">
        <f t="shared" si="65"/>
        <v>132.50544720394109</v>
      </c>
      <c r="I481" s="2">
        <f t="shared" si="66"/>
        <v>35.611168660873069</v>
      </c>
      <c r="J481" s="2">
        <f t="shared" si="67"/>
        <v>-0.25256866087306662</v>
      </c>
      <c r="K481" s="2">
        <f t="shared" si="68"/>
        <v>2.3568507468139375</v>
      </c>
      <c r="L481" s="2">
        <v>139.20568608554331</v>
      </c>
      <c r="M481" s="2">
        <f t="shared" si="69"/>
        <v>35.718284875551603</v>
      </c>
      <c r="N481" s="2">
        <f t="shared" si="70"/>
        <v>-0.35968487555160067</v>
      </c>
      <c r="O481" s="2">
        <f t="shared" si="71"/>
        <v>4.7798856872662849</v>
      </c>
    </row>
    <row r="482" spans="1:15" x14ac:dyDescent="0.25">
      <c r="A482" s="47" t="s">
        <v>643</v>
      </c>
      <c r="B482" s="2">
        <v>3.075E-2</v>
      </c>
      <c r="C482" s="2">
        <f>LOG('SNe Ia Data'!RedShift)</f>
        <v>-1.5121548798885645</v>
      </c>
      <c r="D482">
        <v>0.34315699999999999</v>
      </c>
      <c r="E482">
        <v>35.352200000000003</v>
      </c>
      <c r="F482" s="2">
        <f t="shared" si="63"/>
        <v>117.60884908306843</v>
      </c>
      <c r="G482" s="1">
        <f t="shared" si="64"/>
        <v>4.1103908567249109E+24</v>
      </c>
      <c r="H482" s="2">
        <f t="shared" ref="H482:H545" si="72">G482/Mpc</f>
        <v>133.20869566433805</v>
      </c>
      <c r="I482" s="2">
        <f t="shared" si="66"/>
        <v>35.622662879268049</v>
      </c>
      <c r="J482" s="2">
        <f t="shared" si="67"/>
        <v>-0.27046287926804524</v>
      </c>
      <c r="K482" s="2">
        <f t="shared" si="68"/>
        <v>0.62119737142491649</v>
      </c>
      <c r="L482" s="2">
        <v>139.95013106460715</v>
      </c>
      <c r="M482" s="2">
        <f t="shared" si="69"/>
        <v>35.729866547616083</v>
      </c>
      <c r="N482" s="2">
        <f t="shared" si="70"/>
        <v>-0.37766654761608009</v>
      </c>
      <c r="O482" s="2">
        <f t="shared" si="71"/>
        <v>1.2112430877379532</v>
      </c>
    </row>
    <row r="483" spans="1:15" x14ac:dyDescent="0.25">
      <c r="A483" s="47" t="s">
        <v>669</v>
      </c>
      <c r="B483" s="2">
        <v>3.0759999999999999E-2</v>
      </c>
      <c r="C483" s="2">
        <f>LOG('SNe Ia Data'!RedShift)</f>
        <v>-1.5120136688706065</v>
      </c>
      <c r="D483">
        <v>0.212671</v>
      </c>
      <c r="E483">
        <v>35.608400000000003</v>
      </c>
      <c r="F483" s="2">
        <f t="shared" si="63"/>
        <v>132.33660837037775</v>
      </c>
      <c r="G483" s="1">
        <f t="shared" si="64"/>
        <v>4.1117472124053995E+24</v>
      </c>
      <c r="H483" s="2">
        <f t="shared" si="72"/>
        <v>133.25265215834378</v>
      </c>
      <c r="I483" s="2">
        <f t="shared" si="66"/>
        <v>35.623379308240565</v>
      </c>
      <c r="J483" s="2">
        <f t="shared" si="67"/>
        <v>-1.4979308240562261E-2</v>
      </c>
      <c r="K483" s="2">
        <f t="shared" si="68"/>
        <v>4.960974206261363E-3</v>
      </c>
      <c r="L483" s="2">
        <v>139.99666445450077</v>
      </c>
      <c r="M483" s="2">
        <f t="shared" si="69"/>
        <v>35.730588441738995</v>
      </c>
      <c r="N483" s="2">
        <f t="shared" si="70"/>
        <v>-0.12218844173899157</v>
      </c>
      <c r="O483" s="2">
        <f t="shared" si="71"/>
        <v>0.33009861813406455</v>
      </c>
    </row>
    <row r="484" spans="1:15" x14ac:dyDescent="0.25">
      <c r="A484" s="47" t="s">
        <v>670</v>
      </c>
      <c r="B484" s="2">
        <v>3.083E-2</v>
      </c>
      <c r="C484" s="2">
        <f>LOG('SNe Ia Data'!RedShift)</f>
        <v>-1.5110264752734917</v>
      </c>
      <c r="D484">
        <v>0.27874599999999999</v>
      </c>
      <c r="E484">
        <v>35.464799999999997</v>
      </c>
      <c r="F484" s="2">
        <f t="shared" si="63"/>
        <v>123.86824944024494</v>
      </c>
      <c r="G484" s="1">
        <f t="shared" si="64"/>
        <v>4.1212420543535489E+24</v>
      </c>
      <c r="H484" s="2">
        <f t="shared" si="72"/>
        <v>133.5603590299136</v>
      </c>
      <c r="I484" s="2">
        <f t="shared" si="66"/>
        <v>35.628387889157125</v>
      </c>
      <c r="J484" s="2">
        <f t="shared" si="67"/>
        <v>-0.16358788915712807</v>
      </c>
      <c r="K484" s="2">
        <f t="shared" si="68"/>
        <v>0.34441734069432506</v>
      </c>
      <c r="L484" s="2">
        <v>140.32241655898525</v>
      </c>
      <c r="M484" s="2">
        <f t="shared" si="69"/>
        <v>35.735635276389601</v>
      </c>
      <c r="N484" s="2">
        <f t="shared" si="70"/>
        <v>-0.27083527638960447</v>
      </c>
      <c r="O484" s="2">
        <f t="shared" si="71"/>
        <v>0.94404603697115042</v>
      </c>
    </row>
    <row r="485" spans="1:15" x14ac:dyDescent="0.25">
      <c r="A485" s="47" t="s">
        <v>671</v>
      </c>
      <c r="B485" s="2">
        <v>3.0859999999999999E-2</v>
      </c>
      <c r="C485" s="2">
        <f>LOG('SNe Ia Data'!RedShift)</f>
        <v>-1.5106040782728705</v>
      </c>
      <c r="D485">
        <v>0.18484100000000001</v>
      </c>
      <c r="E485">
        <v>35.416400000000003</v>
      </c>
      <c r="F485" s="2">
        <f t="shared" si="63"/>
        <v>121.13788866689666</v>
      </c>
      <c r="G485" s="1">
        <f t="shared" si="64"/>
        <v>4.1253114609914942E+24</v>
      </c>
      <c r="H485" s="2">
        <f t="shared" si="72"/>
        <v>133.69223951750314</v>
      </c>
      <c r="I485" s="2">
        <f t="shared" si="66"/>
        <v>35.630530991712206</v>
      </c>
      <c r="J485" s="2">
        <f t="shared" si="67"/>
        <v>-0.21413099171220296</v>
      </c>
      <c r="K485" s="2">
        <f t="shared" si="68"/>
        <v>1.3420306602634828</v>
      </c>
      <c r="L485" s="2">
        <v>140.46203444722664</v>
      </c>
      <c r="M485" s="2">
        <f t="shared" si="69"/>
        <v>35.737794772160044</v>
      </c>
      <c r="N485" s="2">
        <f t="shared" si="70"/>
        <v>-0.32139477216004053</v>
      </c>
      <c r="O485" s="2">
        <f t="shared" si="71"/>
        <v>3.0232982842326321</v>
      </c>
    </row>
    <row r="486" spans="1:15" x14ac:dyDescent="0.25">
      <c r="A486" s="47" t="s">
        <v>666</v>
      </c>
      <c r="B486" s="2">
        <v>3.091E-2</v>
      </c>
      <c r="C486" s="2">
        <f>LOG('SNe Ia Data'!RedShift)</f>
        <v>-1.5099009949366951</v>
      </c>
      <c r="D486">
        <v>0.16647600000000001</v>
      </c>
      <c r="E486">
        <v>35.492600000000003</v>
      </c>
      <c r="F486" s="2">
        <f t="shared" si="63"/>
        <v>125.46425149506619</v>
      </c>
      <c r="G486" s="1">
        <f t="shared" si="64"/>
        <v>4.1320940569163772E+24</v>
      </c>
      <c r="H486" s="2">
        <f t="shared" si="72"/>
        <v>133.91204848162968</v>
      </c>
      <c r="I486" s="2">
        <f t="shared" si="66"/>
        <v>35.63409826794593</v>
      </c>
      <c r="J486" s="2">
        <f t="shared" si="67"/>
        <v>-0.14149826794592713</v>
      </c>
      <c r="K486" s="2">
        <f t="shared" si="68"/>
        <v>0.72243534052308489</v>
      </c>
      <c r="L486" s="2">
        <v>140.6947440514989</v>
      </c>
      <c r="M486" s="2">
        <f t="shared" si="69"/>
        <v>35.741389368763393</v>
      </c>
      <c r="N486" s="2">
        <f t="shared" si="70"/>
        <v>-0.24878936876338997</v>
      </c>
      <c r="O486" s="2">
        <f t="shared" si="71"/>
        <v>2.2333684244140986</v>
      </c>
    </row>
    <row r="487" spans="1:15" x14ac:dyDescent="0.25">
      <c r="A487" s="47" t="s">
        <v>661</v>
      </c>
      <c r="B487" s="2">
        <v>3.0960000000000001E-2</v>
      </c>
      <c r="C487" s="2">
        <f>LOG('SNe Ia Data'!RedShift)</f>
        <v>-1.5091990479891451</v>
      </c>
      <c r="D487">
        <v>0.20667199999999999</v>
      </c>
      <c r="E487">
        <v>35.648099999999999</v>
      </c>
      <c r="F487" s="2">
        <f t="shared" si="63"/>
        <v>134.77830801267893</v>
      </c>
      <c r="G487" s="1">
        <f t="shared" si="64"/>
        <v>4.1388769672315246E+24</v>
      </c>
      <c r="H487" s="2">
        <f t="shared" si="72"/>
        <v>134.1318676344508</v>
      </c>
      <c r="I487" s="2">
        <f t="shared" si="66"/>
        <v>35.637659858444671</v>
      </c>
      <c r="J487" s="2">
        <f t="shared" si="67"/>
        <v>1.0440141555328353E-2</v>
      </c>
      <c r="K487" s="2">
        <f t="shared" si="68"/>
        <v>2.5518167860544873E-3</v>
      </c>
      <c r="L487" s="2">
        <v>140.92747005980021</v>
      </c>
      <c r="M487" s="2">
        <f t="shared" si="69"/>
        <v>35.744978277561898</v>
      </c>
      <c r="N487" s="2">
        <f t="shared" si="70"/>
        <v>-9.687827756189904E-2</v>
      </c>
      <c r="O487" s="2">
        <f t="shared" si="71"/>
        <v>0.21973008966964938</v>
      </c>
    </row>
    <row r="488" spans="1:15" x14ac:dyDescent="0.25">
      <c r="A488" s="47" t="s">
        <v>640</v>
      </c>
      <c r="B488" s="2">
        <v>3.108E-2</v>
      </c>
      <c r="C488" s="2">
        <f>LOG('SNe Ia Data'!RedShift)</f>
        <v>-1.5075189898711234</v>
      </c>
      <c r="D488">
        <v>0.39930199999999999</v>
      </c>
      <c r="E488">
        <v>35.922400000000003</v>
      </c>
      <c r="F488" s="2">
        <f t="shared" si="63"/>
        <v>152.9255319987102</v>
      </c>
      <c r="G488" s="1">
        <f t="shared" si="64"/>
        <v>4.155157234561201E+24</v>
      </c>
      <c r="H488" s="2">
        <f t="shared" si="72"/>
        <v>134.65947516659213</v>
      </c>
      <c r="I488" s="2">
        <f t="shared" si="66"/>
        <v>35.646184587392995</v>
      </c>
      <c r="J488" s="2">
        <f t="shared" si="67"/>
        <v>0.27621541260700866</v>
      </c>
      <c r="K488" s="2">
        <f t="shared" si="68"/>
        <v>0.47851201335594407</v>
      </c>
      <c r="L488" s="2">
        <v>141.48607940257907</v>
      </c>
      <c r="M488" s="2">
        <f t="shared" si="69"/>
        <v>35.753568561985446</v>
      </c>
      <c r="N488" s="2">
        <f t="shared" si="70"/>
        <v>0.16883143801455702</v>
      </c>
      <c r="O488" s="2">
        <f t="shared" si="71"/>
        <v>0.17877371628730232</v>
      </c>
    </row>
    <row r="489" spans="1:15" x14ac:dyDescent="0.25">
      <c r="A489" s="47" t="s">
        <v>624</v>
      </c>
      <c r="B489" s="2">
        <v>3.108E-2</v>
      </c>
      <c r="C489" s="2">
        <f>LOG('SNe Ia Data'!RedShift)</f>
        <v>-1.5075189898711234</v>
      </c>
      <c r="D489">
        <v>0.332119</v>
      </c>
      <c r="E489">
        <v>35.405999999999999</v>
      </c>
      <c r="F489" s="2">
        <f t="shared" si="63"/>
        <v>120.55910077295351</v>
      </c>
      <c r="G489" s="1">
        <f t="shared" si="64"/>
        <v>4.155157234561201E+24</v>
      </c>
      <c r="H489" s="2">
        <f t="shared" si="72"/>
        <v>134.65947516659213</v>
      </c>
      <c r="I489" s="2">
        <f t="shared" si="66"/>
        <v>35.646184587392995</v>
      </c>
      <c r="J489" s="2">
        <f t="shared" si="67"/>
        <v>-0.24018458739299575</v>
      </c>
      <c r="K489" s="2">
        <f t="shared" si="68"/>
        <v>0.52300137119479306</v>
      </c>
      <c r="L489" s="2">
        <v>141.48607940257907</v>
      </c>
      <c r="M489" s="2">
        <f t="shared" si="69"/>
        <v>35.753568561985446</v>
      </c>
      <c r="N489" s="2">
        <f t="shared" si="70"/>
        <v>-0.34756856198544739</v>
      </c>
      <c r="O489" s="2">
        <f t="shared" si="71"/>
        <v>1.0952002415917725</v>
      </c>
    </row>
    <row r="490" spans="1:15" x14ac:dyDescent="0.25">
      <c r="A490" s="47" t="s">
        <v>624</v>
      </c>
      <c r="B490" s="2">
        <v>3.108E-2</v>
      </c>
      <c r="C490" s="2">
        <f>LOG('SNe Ia Data'!RedShift)</f>
        <v>-1.5075189898711234</v>
      </c>
      <c r="D490">
        <v>0.37529200000000001</v>
      </c>
      <c r="E490">
        <v>35.337400000000002</v>
      </c>
      <c r="F490" s="2">
        <f t="shared" si="63"/>
        <v>116.80999356326997</v>
      </c>
      <c r="G490" s="1">
        <f t="shared" si="64"/>
        <v>4.155157234561201E+24</v>
      </c>
      <c r="H490" s="2">
        <f t="shared" si="72"/>
        <v>134.65947516659213</v>
      </c>
      <c r="I490" s="2">
        <f t="shared" si="66"/>
        <v>35.646184587392995</v>
      </c>
      <c r="J490" s="2">
        <f t="shared" si="67"/>
        <v>-0.30878458739299219</v>
      </c>
      <c r="K490" s="2">
        <f t="shared" si="68"/>
        <v>0.67697497720787514</v>
      </c>
      <c r="L490" s="2">
        <v>141.48607940257907</v>
      </c>
      <c r="M490" s="2">
        <f t="shared" si="69"/>
        <v>35.753568561985446</v>
      </c>
      <c r="N490" s="2">
        <f t="shared" si="70"/>
        <v>-0.41616856198544383</v>
      </c>
      <c r="O490" s="2">
        <f t="shared" si="71"/>
        <v>1.2297021323997441</v>
      </c>
    </row>
    <row r="491" spans="1:15" x14ac:dyDescent="0.25">
      <c r="A491" s="47" t="s">
        <v>672</v>
      </c>
      <c r="B491" s="2">
        <v>3.1099999999999999E-2</v>
      </c>
      <c r="C491" s="2">
        <f>LOG('SNe Ia Data'!RedShift)</f>
        <v>-1.5072396109731625</v>
      </c>
      <c r="D491">
        <v>0.183722</v>
      </c>
      <c r="E491">
        <v>35.564999999999998</v>
      </c>
      <c r="F491" s="2">
        <f t="shared" si="63"/>
        <v>129.71792709839556</v>
      </c>
      <c r="G491" s="1">
        <f t="shared" si="64"/>
        <v>4.1578707884724899E+24</v>
      </c>
      <c r="H491" s="2">
        <f t="shared" si="72"/>
        <v>134.74741545979961</v>
      </c>
      <c r="I491" s="2">
        <f t="shared" si="66"/>
        <v>35.647602219486387</v>
      </c>
      <c r="J491" s="2">
        <f t="shared" si="67"/>
        <v>-8.2602219486389572E-2</v>
      </c>
      <c r="K491" s="2">
        <f t="shared" si="68"/>
        <v>0.20214411605685528</v>
      </c>
      <c r="L491" s="2">
        <v>141.57919014453714</v>
      </c>
      <c r="M491" s="2">
        <f t="shared" si="69"/>
        <v>35.754997118832478</v>
      </c>
      <c r="N491" s="2">
        <f t="shared" si="70"/>
        <v>-0.18999711883247983</v>
      </c>
      <c r="O491" s="2">
        <f t="shared" si="71"/>
        <v>1.069477621388039</v>
      </c>
    </row>
    <row r="492" spans="1:15" x14ac:dyDescent="0.25">
      <c r="A492" s="47" t="s">
        <v>673</v>
      </c>
      <c r="B492" s="2">
        <v>3.1140000000000001E-2</v>
      </c>
      <c r="C492" s="2">
        <f>LOG('SNe Ia Data'!RedShift)</f>
        <v>-1.5066813917678985</v>
      </c>
      <c r="D492">
        <v>0.23683499999999999</v>
      </c>
      <c r="E492">
        <v>35.67</v>
      </c>
      <c r="F492" s="2">
        <f t="shared" si="63"/>
        <v>136.14446824659515</v>
      </c>
      <c r="G492" s="1">
        <f t="shared" si="64"/>
        <v>4.1632980471585611E+24</v>
      </c>
      <c r="H492" s="2">
        <f t="shared" si="72"/>
        <v>134.92330093536737</v>
      </c>
      <c r="I492" s="2">
        <f t="shared" si="66"/>
        <v>35.650434788900618</v>
      </c>
      <c r="J492" s="2">
        <f t="shared" si="67"/>
        <v>1.9565211099383362E-2</v>
      </c>
      <c r="K492" s="2">
        <f t="shared" si="68"/>
        <v>6.8246016781659388E-3</v>
      </c>
      <c r="L492" s="2">
        <v>141.76541950062602</v>
      </c>
      <c r="M492" s="2">
        <f t="shared" si="69"/>
        <v>35.757851536760711</v>
      </c>
      <c r="N492" s="2">
        <f t="shared" si="70"/>
        <v>-8.7851536760709337E-2</v>
      </c>
      <c r="O492" s="2">
        <f t="shared" si="71"/>
        <v>0.1375963641296058</v>
      </c>
    </row>
    <row r="493" spans="1:15" x14ac:dyDescent="0.25">
      <c r="A493" s="47" t="s">
        <v>673</v>
      </c>
      <c r="B493" s="2">
        <v>3.1140000000000001E-2</v>
      </c>
      <c r="C493" s="2">
        <f>LOG('SNe Ia Data'!RedShift)</f>
        <v>-1.5066813917678985</v>
      </c>
      <c r="D493">
        <v>0.184896</v>
      </c>
      <c r="E493">
        <v>35.540900000000001</v>
      </c>
      <c r="F493" s="2">
        <f t="shared" si="63"/>
        <v>128.28621743626786</v>
      </c>
      <c r="G493" s="1">
        <f t="shared" si="64"/>
        <v>4.1632980471585611E+24</v>
      </c>
      <c r="H493" s="2">
        <f t="shared" si="72"/>
        <v>134.92330093536737</v>
      </c>
      <c r="I493" s="2">
        <f t="shared" si="66"/>
        <v>35.650434788900618</v>
      </c>
      <c r="J493" s="2">
        <f t="shared" si="67"/>
        <v>-0.10953478890061774</v>
      </c>
      <c r="K493" s="2">
        <f t="shared" si="68"/>
        <v>0.35095312958422914</v>
      </c>
      <c r="L493" s="2">
        <v>141.76541950062602</v>
      </c>
      <c r="M493" s="2">
        <f t="shared" si="69"/>
        <v>35.757851536760711</v>
      </c>
      <c r="N493" s="2">
        <f t="shared" si="70"/>
        <v>-0.21695153676071044</v>
      </c>
      <c r="O493" s="2">
        <f t="shared" si="71"/>
        <v>1.3767986449448422</v>
      </c>
    </row>
    <row r="494" spans="1:15" x14ac:dyDescent="0.25">
      <c r="A494" s="47" t="s">
        <v>678</v>
      </c>
      <c r="B494" s="2">
        <v>3.116E-2</v>
      </c>
      <c r="C494" s="2">
        <f>LOG('SNe Ia Data'!RedShift)</f>
        <v>-1.5064025509994732</v>
      </c>
      <c r="D494">
        <v>0.16909399999999999</v>
      </c>
      <c r="E494">
        <v>35.587699999999998</v>
      </c>
      <c r="F494" s="2">
        <f t="shared" si="63"/>
        <v>131.08107669396861</v>
      </c>
      <c r="G494" s="1">
        <f t="shared" si="64"/>
        <v>4.1660117519303744E+24</v>
      </c>
      <c r="H494" s="2">
        <f t="shared" si="72"/>
        <v>135.01124611763146</v>
      </c>
      <c r="I494" s="2">
        <f t="shared" si="66"/>
        <v>35.651849728527125</v>
      </c>
      <c r="J494" s="2">
        <f t="shared" si="67"/>
        <v>-6.4149728527127081E-2</v>
      </c>
      <c r="K494" s="2">
        <f t="shared" si="68"/>
        <v>0.14392400982988118</v>
      </c>
      <c r="L494" s="2">
        <v>141.85853811463733</v>
      </c>
      <c r="M494" s="2">
        <f t="shared" si="69"/>
        <v>35.759277400147589</v>
      </c>
      <c r="N494" s="2">
        <f t="shared" si="70"/>
        <v>-0.17157740014759071</v>
      </c>
      <c r="O494" s="2">
        <f t="shared" si="71"/>
        <v>1.0295887066829565</v>
      </c>
    </row>
    <row r="495" spans="1:15" x14ac:dyDescent="0.25">
      <c r="A495" s="47" t="s">
        <v>674</v>
      </c>
      <c r="B495" s="2">
        <v>3.117E-2</v>
      </c>
      <c r="C495" s="2">
        <f>LOG('SNe Ia Data'!RedShift)</f>
        <v>-1.5062631977231602</v>
      </c>
      <c r="D495">
        <v>0.283582</v>
      </c>
      <c r="E495">
        <v>35.5304</v>
      </c>
      <c r="F495" s="2">
        <f t="shared" si="63"/>
        <v>127.66739591866921</v>
      </c>
      <c r="G495" s="1">
        <f t="shared" si="64"/>
        <v>4.1673686231728231E+24</v>
      </c>
      <c r="H495" s="2">
        <f t="shared" si="72"/>
        <v>135.05521931986243</v>
      </c>
      <c r="I495" s="2">
        <f t="shared" si="66"/>
        <v>35.652556862573491</v>
      </c>
      <c r="J495" s="2">
        <f t="shared" si="67"/>
        <v>-0.12215686257349034</v>
      </c>
      <c r="K495" s="2">
        <f t="shared" si="68"/>
        <v>0.18555745941655405</v>
      </c>
      <c r="L495" s="2">
        <v>141.90509840560858</v>
      </c>
      <c r="M495" s="2">
        <f t="shared" si="69"/>
        <v>35.759989995950001</v>
      </c>
      <c r="N495" s="2">
        <f t="shared" si="70"/>
        <v>-0.22958999595000051</v>
      </c>
      <c r="O495" s="2">
        <f t="shared" si="71"/>
        <v>0.65546362963569549</v>
      </c>
    </row>
    <row r="496" spans="1:15" x14ac:dyDescent="0.25">
      <c r="A496" s="47" t="s">
        <v>675</v>
      </c>
      <c r="B496" s="2">
        <v>3.1179999999999999E-2</v>
      </c>
      <c r="C496" s="2">
        <f>LOG('SNe Ia Data'!RedShift)</f>
        <v>-1.5061238891471771</v>
      </c>
      <c r="D496">
        <v>0.17453099999999999</v>
      </c>
      <c r="E496">
        <v>35.667499999999997</v>
      </c>
      <c r="F496" s="2">
        <f t="shared" si="63"/>
        <v>135.9878163284518</v>
      </c>
      <c r="G496" s="1">
        <f t="shared" si="64"/>
        <v>4.1687255069860542E+24</v>
      </c>
      <c r="H496" s="2">
        <f t="shared" si="72"/>
        <v>135.0991929294847</v>
      </c>
      <c r="I496" s="2">
        <f t="shared" si="66"/>
        <v>35.653263772966625</v>
      </c>
      <c r="J496" s="2">
        <f t="shared" si="67"/>
        <v>1.4236227033372018E-2</v>
      </c>
      <c r="K496" s="2">
        <f t="shared" si="68"/>
        <v>6.6534156681034339E-3</v>
      </c>
      <c r="L496" s="2">
        <v>141.95165935254698</v>
      </c>
      <c r="M496" s="2">
        <f t="shared" si="69"/>
        <v>35.76070236801641</v>
      </c>
      <c r="N496" s="2">
        <f t="shared" si="70"/>
        <v>-9.3202368016413573E-2</v>
      </c>
      <c r="O496" s="2">
        <f t="shared" si="71"/>
        <v>0.28517321994889699</v>
      </c>
    </row>
    <row r="497" spans="1:15" x14ac:dyDescent="0.25">
      <c r="A497" s="47" t="s">
        <v>676</v>
      </c>
      <c r="B497" s="2">
        <v>3.1199999999999999E-2</v>
      </c>
      <c r="C497" s="2">
        <f>LOG('SNe Ia Data'!RedShift)</f>
        <v>-1.5058454059815571</v>
      </c>
      <c r="D497">
        <v>0.175954</v>
      </c>
      <c r="E497">
        <v>35.495699999999999</v>
      </c>
      <c r="F497" s="2">
        <f t="shared" si="63"/>
        <v>125.64349251853541</v>
      </c>
      <c r="G497" s="1">
        <f t="shared" si="64"/>
        <v>4.1714393123241199E+24</v>
      </c>
      <c r="H497" s="2">
        <f t="shared" si="72"/>
        <v>135.18714137087906</v>
      </c>
      <c r="I497" s="2">
        <f t="shared" si="66"/>
        <v>35.654676923366416</v>
      </c>
      <c r="J497" s="2">
        <f t="shared" si="67"/>
        <v>-0.15897692336641711</v>
      </c>
      <c r="K497" s="2">
        <f t="shared" si="68"/>
        <v>0.81633776397065994</v>
      </c>
      <c r="L497" s="2">
        <v>142.04478321429525</v>
      </c>
      <c r="M497" s="2">
        <f t="shared" si="69"/>
        <v>35.762126441514468</v>
      </c>
      <c r="N497" s="2">
        <f t="shared" si="70"/>
        <v>-0.26642644151446859</v>
      </c>
      <c r="O497" s="2">
        <f t="shared" si="71"/>
        <v>2.2927481942590657</v>
      </c>
    </row>
    <row r="498" spans="1:15" x14ac:dyDescent="0.25">
      <c r="A498" s="47" t="s">
        <v>676</v>
      </c>
      <c r="B498" s="2">
        <v>3.1199999999999999E-2</v>
      </c>
      <c r="C498" s="2">
        <f>LOG('SNe Ia Data'!RedShift)</f>
        <v>-1.5058454059815571</v>
      </c>
      <c r="D498">
        <v>0.14868000000000001</v>
      </c>
      <c r="E498">
        <v>35.579300000000003</v>
      </c>
      <c r="F498" s="2">
        <f t="shared" si="63"/>
        <v>130.57498962451362</v>
      </c>
      <c r="G498" s="1">
        <f t="shared" si="64"/>
        <v>4.1714393123241199E+24</v>
      </c>
      <c r="H498" s="2">
        <f t="shared" si="72"/>
        <v>135.18714137087906</v>
      </c>
      <c r="I498" s="2">
        <f t="shared" si="66"/>
        <v>35.654676923366416</v>
      </c>
      <c r="J498" s="2">
        <f t="shared" si="67"/>
        <v>-7.5376923366412996E-2</v>
      </c>
      <c r="K498" s="2">
        <f t="shared" si="68"/>
        <v>0.25702283476288484</v>
      </c>
      <c r="L498" s="2">
        <v>142.04478321429525</v>
      </c>
      <c r="M498" s="2">
        <f t="shared" si="69"/>
        <v>35.762126441514468</v>
      </c>
      <c r="N498" s="2">
        <f t="shared" si="70"/>
        <v>-0.18282644151446448</v>
      </c>
      <c r="O498" s="2">
        <f t="shared" si="71"/>
        <v>1.5120735197222734</v>
      </c>
    </row>
    <row r="499" spans="1:15" x14ac:dyDescent="0.25">
      <c r="A499" s="47" t="s">
        <v>676</v>
      </c>
      <c r="B499" s="2">
        <v>3.1199999999999999E-2</v>
      </c>
      <c r="C499" s="2">
        <f>LOG('SNe Ia Data'!RedShift)</f>
        <v>-1.5058454059815571</v>
      </c>
      <c r="D499">
        <v>0.153803</v>
      </c>
      <c r="E499">
        <v>35.484099999999998</v>
      </c>
      <c r="F499" s="2">
        <f t="shared" si="63"/>
        <v>124.97409485836059</v>
      </c>
      <c r="G499" s="1">
        <f t="shared" si="64"/>
        <v>4.1714393123241199E+24</v>
      </c>
      <c r="H499" s="2">
        <f t="shared" si="72"/>
        <v>135.18714137087906</v>
      </c>
      <c r="I499" s="2">
        <f t="shared" si="66"/>
        <v>35.654676923366416</v>
      </c>
      <c r="J499" s="2">
        <f t="shared" si="67"/>
        <v>-0.1705769233664185</v>
      </c>
      <c r="K499" s="2">
        <f t="shared" si="68"/>
        <v>1.2300165091563451</v>
      </c>
      <c r="L499" s="2">
        <v>142.04478321429525</v>
      </c>
      <c r="M499" s="2">
        <f t="shared" si="69"/>
        <v>35.762126441514468</v>
      </c>
      <c r="N499" s="2">
        <f t="shared" si="70"/>
        <v>-0.27802644151446998</v>
      </c>
      <c r="O499" s="2">
        <f t="shared" si="71"/>
        <v>3.2677030914862857</v>
      </c>
    </row>
    <row r="500" spans="1:15" x14ac:dyDescent="0.25">
      <c r="A500" s="47" t="s">
        <v>677</v>
      </c>
      <c r="B500" s="2">
        <v>3.1210000000000002E-2</v>
      </c>
      <c r="C500" s="2">
        <f>LOG('SNe Ia Data'!RedShift)</f>
        <v>-1.5057062313346672</v>
      </c>
      <c r="D500">
        <v>0.22422800000000001</v>
      </c>
      <c r="E500">
        <v>35.771999999999998</v>
      </c>
      <c r="F500" s="2">
        <f t="shared" si="63"/>
        <v>142.69212315793646</v>
      </c>
      <c r="G500" s="1">
        <f t="shared" si="64"/>
        <v>4.1727962338485839E+24</v>
      </c>
      <c r="H500" s="2">
        <f t="shared" si="72"/>
        <v>135.23111620263916</v>
      </c>
      <c r="I500" s="2">
        <f t="shared" si="66"/>
        <v>35.655383163659351</v>
      </c>
      <c r="J500" s="2">
        <f t="shared" si="67"/>
        <v>0.11661683634064701</v>
      </c>
      <c r="K500" s="2">
        <f t="shared" si="68"/>
        <v>0.27048477480037281</v>
      </c>
      <c r="L500" s="2">
        <v>142.09134612909025</v>
      </c>
      <c r="M500" s="2">
        <f t="shared" si="69"/>
        <v>35.762838143232401</v>
      </c>
      <c r="N500" s="2">
        <f t="shared" si="70"/>
        <v>9.1618567675979534E-3</v>
      </c>
      <c r="O500" s="2">
        <f t="shared" si="71"/>
        <v>1.6695034057445592E-3</v>
      </c>
    </row>
    <row r="501" spans="1:15" x14ac:dyDescent="0.25">
      <c r="A501" s="47" t="s">
        <v>677</v>
      </c>
      <c r="B501" s="2">
        <v>3.1210000000000002E-2</v>
      </c>
      <c r="C501" s="2">
        <f>LOG('SNe Ia Data'!RedShift)</f>
        <v>-1.5057062313346672</v>
      </c>
      <c r="D501">
        <v>0.22676399999999999</v>
      </c>
      <c r="E501">
        <v>35.742800000000003</v>
      </c>
      <c r="F501" s="2">
        <f t="shared" si="63"/>
        <v>140.78617182113962</v>
      </c>
      <c r="G501" s="1">
        <f t="shared" si="64"/>
        <v>4.1727962338485839E+24</v>
      </c>
      <c r="H501" s="2">
        <f t="shared" si="72"/>
        <v>135.23111620263916</v>
      </c>
      <c r="I501" s="2">
        <f t="shared" si="66"/>
        <v>35.655383163659351</v>
      </c>
      <c r="J501" s="2">
        <f t="shared" si="67"/>
        <v>8.7416836340651116E-2</v>
      </c>
      <c r="K501" s="2">
        <f t="shared" si="68"/>
        <v>0.14860791876009957</v>
      </c>
      <c r="L501" s="2">
        <v>142.09134612909025</v>
      </c>
      <c r="M501" s="2">
        <f t="shared" si="69"/>
        <v>35.762838143232401</v>
      </c>
      <c r="N501" s="2">
        <f t="shared" si="70"/>
        <v>-2.0038143232397942E-2</v>
      </c>
      <c r="O501" s="2">
        <f t="shared" si="71"/>
        <v>7.8084841842496E-3</v>
      </c>
    </row>
    <row r="502" spans="1:15" x14ac:dyDescent="0.25">
      <c r="A502" s="47" t="s">
        <v>677</v>
      </c>
      <c r="B502" s="2">
        <v>3.1210000000000002E-2</v>
      </c>
      <c r="C502" s="2">
        <f>LOG('SNe Ia Data'!RedShift)</f>
        <v>-1.5057062313346672</v>
      </c>
      <c r="D502">
        <v>0.21665899999999999</v>
      </c>
      <c r="E502">
        <v>35.786700000000003</v>
      </c>
      <c r="F502" s="2">
        <f t="shared" si="63"/>
        <v>143.66136878077324</v>
      </c>
      <c r="G502" s="1">
        <f t="shared" si="64"/>
        <v>4.1727962338485839E+24</v>
      </c>
      <c r="H502" s="2">
        <f t="shared" si="72"/>
        <v>135.23111620263916</v>
      </c>
      <c r="I502" s="2">
        <f t="shared" si="66"/>
        <v>35.655383163659351</v>
      </c>
      <c r="J502" s="2">
        <f t="shared" si="67"/>
        <v>0.13131683634065183</v>
      </c>
      <c r="K502" s="2">
        <f t="shared" si="68"/>
        <v>0.36735618299218442</v>
      </c>
      <c r="L502" s="2">
        <v>142.09134612909025</v>
      </c>
      <c r="M502" s="2">
        <f t="shared" si="69"/>
        <v>35.762838143232401</v>
      </c>
      <c r="N502" s="2">
        <f t="shared" si="70"/>
        <v>2.3861856767602774E-2</v>
      </c>
      <c r="O502" s="2">
        <f t="shared" si="71"/>
        <v>1.2129837991284186E-2</v>
      </c>
    </row>
    <row r="503" spans="1:15" x14ac:dyDescent="0.25">
      <c r="A503" s="47" t="s">
        <v>679</v>
      </c>
      <c r="B503" s="2">
        <v>3.1320000000000001E-2</v>
      </c>
      <c r="C503" s="2">
        <f>LOG('SNe Ia Data'!RedShift)</f>
        <v>-1.5041782466140943</v>
      </c>
      <c r="D503">
        <v>0.320886</v>
      </c>
      <c r="E503">
        <v>35.623100000000001</v>
      </c>
      <c r="F503" s="2">
        <f t="shared" si="63"/>
        <v>133.23551347855985</v>
      </c>
      <c r="G503" s="1">
        <f t="shared" si="64"/>
        <v>4.1877232001994288E+24</v>
      </c>
      <c r="H503" s="2">
        <f t="shared" si="72"/>
        <v>135.71486623691348</v>
      </c>
      <c r="I503" s="2">
        <f t="shared" si="66"/>
        <v>35.663137114902653</v>
      </c>
      <c r="J503" s="2">
        <f t="shared" si="67"/>
        <v>-4.0037114902652604E-2</v>
      </c>
      <c r="K503" s="2">
        <f t="shared" si="68"/>
        <v>1.5567684077919272E-2</v>
      </c>
      <c r="L503" s="2">
        <v>142.60358148205316</v>
      </c>
      <c r="M503" s="2">
        <f t="shared" si="69"/>
        <v>35.770652164688642</v>
      </c>
      <c r="N503" s="2">
        <f t="shared" si="70"/>
        <v>-0.14755216468864063</v>
      </c>
      <c r="O503" s="2">
        <f t="shared" si="71"/>
        <v>0.21144120801958757</v>
      </c>
    </row>
    <row r="504" spans="1:15" x14ac:dyDescent="0.25">
      <c r="A504" s="47" t="s">
        <v>680</v>
      </c>
      <c r="B504" s="2">
        <v>3.143E-2</v>
      </c>
      <c r="C504" s="2">
        <f>LOG('SNe Ia Data'!RedShift)</f>
        <v>-1.5026556189824201</v>
      </c>
      <c r="D504">
        <v>0.196214</v>
      </c>
      <c r="E504">
        <v>35.646099999999997</v>
      </c>
      <c r="F504" s="2">
        <f t="shared" si="63"/>
        <v>134.65422975244491</v>
      </c>
      <c r="G504" s="1">
        <f t="shared" si="64"/>
        <v>4.2026516872779443E+24</v>
      </c>
      <c r="H504" s="2">
        <f t="shared" si="72"/>
        <v>136.19866555461522</v>
      </c>
      <c r="I504" s="2">
        <f t="shared" si="66"/>
        <v>35.670864262365988</v>
      </c>
      <c r="J504" s="2">
        <f t="shared" si="67"/>
        <v>-2.4764262365991385E-2</v>
      </c>
      <c r="K504" s="2">
        <f t="shared" si="68"/>
        <v>1.5929084288331258E-2</v>
      </c>
      <c r="L504" s="2">
        <v>143.11589619349343</v>
      </c>
      <c r="M504" s="2">
        <f t="shared" si="69"/>
        <v>35.778439372352437</v>
      </c>
      <c r="N504" s="2">
        <f t="shared" si="70"/>
        <v>-0.13233937235244042</v>
      </c>
      <c r="O504" s="2">
        <f t="shared" si="71"/>
        <v>0.45490232703874106</v>
      </c>
    </row>
    <row r="505" spans="1:15" x14ac:dyDescent="0.25">
      <c r="A505" s="47" t="s">
        <v>681</v>
      </c>
      <c r="B505" s="2">
        <v>3.143E-2</v>
      </c>
      <c r="C505" s="2">
        <f>LOG('SNe Ia Data'!RedShift)</f>
        <v>-1.5026556189824201</v>
      </c>
      <c r="D505">
        <v>0.18556300000000001</v>
      </c>
      <c r="E505">
        <v>35.560200000000002</v>
      </c>
      <c r="F505" s="2">
        <f t="shared" si="63"/>
        <v>129.43150467815897</v>
      </c>
      <c r="G505" s="1">
        <f t="shared" si="64"/>
        <v>4.2026516872779443E+24</v>
      </c>
      <c r="H505" s="2">
        <f t="shared" si="72"/>
        <v>136.19866555461522</v>
      </c>
      <c r="I505" s="2">
        <f t="shared" si="66"/>
        <v>35.670864262365988</v>
      </c>
      <c r="J505" s="2">
        <f t="shared" si="67"/>
        <v>-0.11066426236598659</v>
      </c>
      <c r="K505" s="2">
        <f t="shared" si="68"/>
        <v>0.3556575372101608</v>
      </c>
      <c r="L505" s="2">
        <v>143.11589619349343</v>
      </c>
      <c r="M505" s="2">
        <f t="shared" si="69"/>
        <v>35.778439372352437</v>
      </c>
      <c r="N505" s="2">
        <f t="shared" si="70"/>
        <v>-0.21823937235243562</v>
      </c>
      <c r="O505" s="2">
        <f t="shared" si="71"/>
        <v>1.3831950868162708</v>
      </c>
    </row>
    <row r="506" spans="1:15" x14ac:dyDescent="0.25">
      <c r="A506" s="47" t="s">
        <v>682</v>
      </c>
      <c r="B506" s="2">
        <v>3.1469999999999998E-2</v>
      </c>
      <c r="C506" s="2">
        <f>LOG('SNe Ia Data'!RedShift)</f>
        <v>-1.5021032570867798</v>
      </c>
      <c r="D506">
        <v>0.27390100000000001</v>
      </c>
      <c r="E506">
        <v>35.911900000000003</v>
      </c>
      <c r="F506" s="2">
        <f t="shared" si="63"/>
        <v>152.18785641919567</v>
      </c>
      <c r="G506" s="1">
        <f t="shared" si="64"/>
        <v>4.20808060502543E+24</v>
      </c>
      <c r="H506" s="2">
        <f t="shared" si="72"/>
        <v>136.37460479670173</v>
      </c>
      <c r="I506" s="2">
        <f t="shared" si="66"/>
        <v>35.673667525228176</v>
      </c>
      <c r="J506" s="2">
        <f t="shared" si="67"/>
        <v>0.23823247477182719</v>
      </c>
      <c r="K506" s="2">
        <f t="shared" si="68"/>
        <v>0.75651002721710114</v>
      </c>
      <c r="L506" s="2">
        <v>143.30221212591437</v>
      </c>
      <c r="M506" s="2">
        <f t="shared" si="69"/>
        <v>35.781264472805375</v>
      </c>
      <c r="N506" s="2">
        <f t="shared" si="70"/>
        <v>0.13063552719462734</v>
      </c>
      <c r="O506" s="2">
        <f t="shared" si="71"/>
        <v>0.2274758878709017</v>
      </c>
    </row>
    <row r="507" spans="1:15" x14ac:dyDescent="0.25">
      <c r="A507" s="47" t="s">
        <v>684</v>
      </c>
      <c r="B507" s="2">
        <v>3.1480000000000001E-2</v>
      </c>
      <c r="C507" s="2">
        <f>LOG('SNe Ia Data'!RedShift)</f>
        <v>-1.5019652763129729</v>
      </c>
      <c r="D507">
        <v>0.16428899999999999</v>
      </c>
      <c r="E507">
        <v>35.701700000000002</v>
      </c>
      <c r="F507" s="2">
        <f t="shared" si="63"/>
        <v>138.14653614899532</v>
      </c>
      <c r="G507" s="1">
        <f t="shared" si="64"/>
        <v>4.2094378658757985E+24</v>
      </c>
      <c r="H507" s="2">
        <f t="shared" si="72"/>
        <v>136.41859062526549</v>
      </c>
      <c r="I507" s="2">
        <f t="shared" si="66"/>
        <v>35.674367792064494</v>
      </c>
      <c r="J507" s="2">
        <f t="shared" si="67"/>
        <v>2.7332207935508279E-2</v>
      </c>
      <c r="K507" s="2">
        <f t="shared" si="68"/>
        <v>2.7677856913112239E-2</v>
      </c>
      <c r="L507" s="2">
        <v>143.34879274839636</v>
      </c>
      <c r="M507" s="2">
        <f t="shared" si="69"/>
        <v>35.781970198832553</v>
      </c>
      <c r="N507" s="2">
        <f t="shared" si="70"/>
        <v>-8.0270198832550932E-2</v>
      </c>
      <c r="O507" s="2">
        <f t="shared" si="71"/>
        <v>0.2387215937328194</v>
      </c>
    </row>
    <row r="508" spans="1:15" x14ac:dyDescent="0.25">
      <c r="A508" s="47" t="s">
        <v>683</v>
      </c>
      <c r="B508" s="2">
        <v>3.1480000000000001E-2</v>
      </c>
      <c r="C508" s="2">
        <f>LOG('SNe Ia Data'!RedShift)</f>
        <v>-1.5019652763129729</v>
      </c>
      <c r="D508">
        <v>0.22056999999999999</v>
      </c>
      <c r="E508">
        <v>35.707000000000001</v>
      </c>
      <c r="F508" s="2">
        <f t="shared" si="63"/>
        <v>138.48412777219826</v>
      </c>
      <c r="G508" s="1">
        <f t="shared" si="64"/>
        <v>4.2094378658757985E+24</v>
      </c>
      <c r="H508" s="2">
        <f t="shared" si="72"/>
        <v>136.41859062526549</v>
      </c>
      <c r="I508" s="2">
        <f t="shared" si="66"/>
        <v>35.674367792064494</v>
      </c>
      <c r="J508" s="2">
        <f t="shared" si="67"/>
        <v>3.2632207935506585E-2</v>
      </c>
      <c r="K508" s="2">
        <f t="shared" si="68"/>
        <v>2.1887695236953074E-2</v>
      </c>
      <c r="L508" s="2">
        <v>143.34879274839636</v>
      </c>
      <c r="M508" s="2">
        <f t="shared" si="69"/>
        <v>35.781970198832553</v>
      </c>
      <c r="N508" s="2">
        <f t="shared" si="70"/>
        <v>-7.4970198832552626E-2</v>
      </c>
      <c r="O508" s="2">
        <f t="shared" si="71"/>
        <v>0.11552725090211585</v>
      </c>
    </row>
    <row r="509" spans="1:15" x14ac:dyDescent="0.25">
      <c r="A509" s="47" t="s">
        <v>685</v>
      </c>
      <c r="B509" s="2">
        <v>3.1620000000000002E-2</v>
      </c>
      <c r="C509" s="2">
        <f>LOG('SNe Ia Data'!RedShift)</f>
        <v>-1.5000381344038096</v>
      </c>
      <c r="D509">
        <v>0.19424</v>
      </c>
      <c r="E509">
        <v>35.647399999999998</v>
      </c>
      <c r="F509" s="2">
        <f t="shared" si="63"/>
        <v>134.73486762161431</v>
      </c>
      <c r="G509" s="1">
        <f t="shared" si="64"/>
        <v>4.228440837024476E+24</v>
      </c>
      <c r="H509" s="2">
        <f t="shared" si="72"/>
        <v>137.03443497892857</v>
      </c>
      <c r="I509" s="2">
        <f t="shared" si="66"/>
        <v>35.684148567248698</v>
      </c>
      <c r="J509" s="2">
        <f t="shared" si="67"/>
        <v>-3.6748567248700681E-2</v>
      </c>
      <c r="K509" s="2">
        <f t="shared" si="68"/>
        <v>3.5793443714826068E-2</v>
      </c>
      <c r="L509" s="2">
        <v>144.00099031200767</v>
      </c>
      <c r="M509" s="2">
        <f t="shared" si="69"/>
        <v>35.791827394002688</v>
      </c>
      <c r="N509" s="2">
        <f t="shared" si="70"/>
        <v>-0.14442739400269033</v>
      </c>
      <c r="O509" s="2">
        <f t="shared" si="71"/>
        <v>0.5528684552723554</v>
      </c>
    </row>
    <row r="510" spans="1:15" x14ac:dyDescent="0.25">
      <c r="A510" s="47" t="s">
        <v>685</v>
      </c>
      <c r="B510" s="2">
        <v>3.1620000000000002E-2</v>
      </c>
      <c r="C510" s="2">
        <f>LOG('SNe Ia Data'!RedShift)</f>
        <v>-1.5000381344038096</v>
      </c>
      <c r="D510">
        <v>0.18807599999999999</v>
      </c>
      <c r="E510">
        <v>35.684699999999999</v>
      </c>
      <c r="F510" s="2">
        <f t="shared" si="63"/>
        <v>137.0692384932006</v>
      </c>
      <c r="G510" s="1">
        <f t="shared" si="64"/>
        <v>4.228440837024476E+24</v>
      </c>
      <c r="H510" s="2">
        <f t="shared" si="72"/>
        <v>137.03443497892857</v>
      </c>
      <c r="I510" s="2">
        <f t="shared" si="66"/>
        <v>35.684148567248698</v>
      </c>
      <c r="J510" s="2">
        <f t="shared" si="67"/>
        <v>5.5143275130120628E-4</v>
      </c>
      <c r="K510" s="2">
        <f t="shared" si="68"/>
        <v>8.5964344116360887E-6</v>
      </c>
      <c r="L510" s="2">
        <v>144.00099031200767</v>
      </c>
      <c r="M510" s="2">
        <f t="shared" si="69"/>
        <v>35.791827394002688</v>
      </c>
      <c r="N510" s="2">
        <f t="shared" si="70"/>
        <v>-0.10712739400268845</v>
      </c>
      <c r="O510" s="2">
        <f t="shared" si="71"/>
        <v>0.3244399466932269</v>
      </c>
    </row>
    <row r="511" spans="1:15" x14ac:dyDescent="0.25">
      <c r="A511" s="47" t="s">
        <v>702</v>
      </c>
      <c r="B511" s="2">
        <v>3.1660000000000001E-2</v>
      </c>
      <c r="C511" s="2">
        <f>LOG('SNe Ia Data'!RedShift)</f>
        <v>-1.499489089473663</v>
      </c>
      <c r="D511">
        <v>0.17805000000000001</v>
      </c>
      <c r="E511">
        <v>35.727899999999998</v>
      </c>
      <c r="F511" s="2">
        <f t="shared" si="63"/>
        <v>139.82344559068622</v>
      </c>
      <c r="G511" s="1">
        <f t="shared" si="64"/>
        <v>4.2338707096224289E+24</v>
      </c>
      <c r="H511" s="2">
        <f t="shared" si="72"/>
        <v>137.21040516561129</v>
      </c>
      <c r="I511" s="2">
        <f t="shared" si="66"/>
        <v>35.686935233772815</v>
      </c>
      <c r="J511" s="2">
        <f t="shared" si="67"/>
        <v>4.0964766227183702E-2</v>
      </c>
      <c r="K511" s="2">
        <f t="shared" si="68"/>
        <v>5.2934279432464766E-2</v>
      </c>
      <c r="L511" s="2">
        <v>144.1873560766627</v>
      </c>
      <c r="M511" s="2">
        <f t="shared" si="69"/>
        <v>35.794635891830659</v>
      </c>
      <c r="N511" s="2">
        <f t="shared" si="70"/>
        <v>-6.6735891830660421E-2</v>
      </c>
      <c r="O511" s="2">
        <f t="shared" si="71"/>
        <v>0.14048662559277528</v>
      </c>
    </row>
    <row r="512" spans="1:15" x14ac:dyDescent="0.25">
      <c r="A512" s="47" t="s">
        <v>686</v>
      </c>
      <c r="B512" s="2">
        <v>3.1919999999999997E-2</v>
      </c>
      <c r="C512" s="2">
        <f>LOG('SNe Ia Data'!RedShift)</f>
        <v>-1.4959371173213083</v>
      </c>
      <c r="D512">
        <v>0.27606399999999998</v>
      </c>
      <c r="E512">
        <v>35.459200000000003</v>
      </c>
      <c r="F512" s="2">
        <f t="shared" si="63"/>
        <v>123.54921774491585</v>
      </c>
      <c r="G512" s="1">
        <f t="shared" si="64"/>
        <v>4.2691697800372154E+24</v>
      </c>
      <c r="H512" s="2">
        <f t="shared" si="72"/>
        <v>138.35437012953295</v>
      </c>
      <c r="I512" s="2">
        <f t="shared" si="66"/>
        <v>35.704964407669159</v>
      </c>
      <c r="J512" s="2">
        <f t="shared" si="67"/>
        <v>-0.24576440766915653</v>
      </c>
      <c r="K512" s="2">
        <f t="shared" si="68"/>
        <v>0.79253494743915531</v>
      </c>
      <c r="L512" s="2">
        <v>145.39898921015973</v>
      </c>
      <c r="M512" s="2">
        <f t="shared" si="69"/>
        <v>35.812806936948803</v>
      </c>
      <c r="N512" s="2">
        <f t="shared" si="70"/>
        <v>-0.35360693694880041</v>
      </c>
      <c r="O512" s="2">
        <f t="shared" si="71"/>
        <v>1.6406728818334828</v>
      </c>
    </row>
    <row r="513" spans="1:15" x14ac:dyDescent="0.25">
      <c r="A513" s="47" t="s">
        <v>687</v>
      </c>
      <c r="B513" s="2">
        <v>3.2009999999999997E-2</v>
      </c>
      <c r="C513" s="2">
        <f>LOG('SNe Ia Data'!RedShift)</f>
        <v>-1.4947143258558677</v>
      </c>
      <c r="D513">
        <v>0.148675</v>
      </c>
      <c r="E513">
        <v>35.489600000000003</v>
      </c>
      <c r="F513" s="2">
        <f t="shared" si="63"/>
        <v>125.29103590658914</v>
      </c>
      <c r="G513" s="1">
        <f t="shared" si="64"/>
        <v>4.2813906668989954E+24</v>
      </c>
      <c r="H513" s="2">
        <f t="shared" si="72"/>
        <v>138.75042210012737</v>
      </c>
      <c r="I513" s="2">
        <f t="shared" si="66"/>
        <v>35.711171564936713</v>
      </c>
      <c r="J513" s="2">
        <f t="shared" si="67"/>
        <v>-0.22157156493670982</v>
      </c>
      <c r="K513" s="2">
        <f t="shared" si="68"/>
        <v>2.2210183967008219</v>
      </c>
      <c r="L513" s="2">
        <v>145.81850391278672</v>
      </c>
      <c r="M513" s="2">
        <f t="shared" si="69"/>
        <v>35.819063190462401</v>
      </c>
      <c r="N513" s="2">
        <f t="shared" si="70"/>
        <v>-0.32946319046239836</v>
      </c>
      <c r="O513" s="2">
        <f t="shared" si="71"/>
        <v>4.9106378297080777</v>
      </c>
    </row>
    <row r="514" spans="1:15" x14ac:dyDescent="0.25">
      <c r="A514" s="47">
        <v>10026</v>
      </c>
      <c r="B514" s="2">
        <v>3.236E-2</v>
      </c>
      <c r="C514" s="2">
        <f>LOG('SNe Ia Data'!RedShift)</f>
        <v>-1.4899914870597653</v>
      </c>
      <c r="D514">
        <v>0.20211000000000001</v>
      </c>
      <c r="E514">
        <v>35.674599999999998</v>
      </c>
      <c r="F514" s="2">
        <f t="shared" si="63"/>
        <v>136.43317942360446</v>
      </c>
      <c r="G514" s="1">
        <f t="shared" si="64"/>
        <v>4.3289260042943397E+24</v>
      </c>
      <c r="H514" s="2">
        <f t="shared" si="72"/>
        <v>140.29093747034776</v>
      </c>
      <c r="I514" s="2">
        <f t="shared" si="66"/>
        <v>35.735148086654981</v>
      </c>
      <c r="J514" s="2">
        <f t="shared" si="67"/>
        <v>-6.0548086654982569E-2</v>
      </c>
      <c r="K514" s="2">
        <f t="shared" si="68"/>
        <v>8.9748095927955074E-2</v>
      </c>
      <c r="L514" s="2">
        <v>147.45045454084553</v>
      </c>
      <c r="M514" s="2">
        <f t="shared" si="69"/>
        <v>35.843230578378616</v>
      </c>
      <c r="N514" s="2">
        <f t="shared" si="70"/>
        <v>-0.16863057837861817</v>
      </c>
      <c r="O514" s="2">
        <f t="shared" si="71"/>
        <v>0.69614074713757113</v>
      </c>
    </row>
    <row r="515" spans="1:15" x14ac:dyDescent="0.25">
      <c r="A515" s="47" t="s">
        <v>688</v>
      </c>
      <c r="B515" s="2">
        <v>3.2550000000000003E-2</v>
      </c>
      <c r="C515" s="2">
        <f>LOG('SNe Ia Data'!RedShift)</f>
        <v>-1.4874490070957893</v>
      </c>
      <c r="D515">
        <v>0.19681399999999999</v>
      </c>
      <c r="E515">
        <v>35.576000000000001</v>
      </c>
      <c r="F515" s="2">
        <f t="shared" si="63"/>
        <v>130.37670471382151</v>
      </c>
      <c r="G515" s="1">
        <f t="shared" si="64"/>
        <v>4.3547373397343526E+24</v>
      </c>
      <c r="H515" s="2">
        <f t="shared" si="72"/>
        <v>141.12742588402099</v>
      </c>
      <c r="I515" s="2">
        <f t="shared" si="66"/>
        <v>35.74805710111292</v>
      </c>
      <c r="J515" s="2">
        <f t="shared" si="67"/>
        <v>-0.1720571011129195</v>
      </c>
      <c r="K515" s="2">
        <f t="shared" si="68"/>
        <v>0.76424609276677835</v>
      </c>
      <c r="L515" s="2">
        <v>148.33670667214517</v>
      </c>
      <c r="M515" s="2">
        <f t="shared" si="69"/>
        <v>35.856243163523423</v>
      </c>
      <c r="N515" s="2">
        <f t="shared" si="70"/>
        <v>-0.28024316352342282</v>
      </c>
      <c r="O515" s="2">
        <f t="shared" si="71"/>
        <v>2.0274869982699095</v>
      </c>
    </row>
    <row r="516" spans="1:15" x14ac:dyDescent="0.25">
      <c r="A516" s="47" t="s">
        <v>689</v>
      </c>
      <c r="B516" s="2">
        <v>3.2599999999999997E-2</v>
      </c>
      <c r="C516" s="2">
        <f>LOG('SNe Ia Data'!RedShift)</f>
        <v>-1.4867823999320611</v>
      </c>
      <c r="D516">
        <v>0.25880799999999998</v>
      </c>
      <c r="E516">
        <v>35.856200000000001</v>
      </c>
      <c r="F516" s="2">
        <f t="shared" si="63"/>
        <v>148.3337581330571</v>
      </c>
      <c r="G516" s="1">
        <f t="shared" si="64"/>
        <v>4.3615305491926089E+24</v>
      </c>
      <c r="H516" s="2">
        <f t="shared" si="72"/>
        <v>141.34757880933915</v>
      </c>
      <c r="I516" s="2">
        <f t="shared" si="66"/>
        <v>35.751441868558203</v>
      </c>
      <c r="J516" s="2">
        <f t="shared" si="67"/>
        <v>0.10475813144179824</v>
      </c>
      <c r="K516" s="2">
        <f t="shared" si="68"/>
        <v>0.16384005814164534</v>
      </c>
      <c r="L516" s="2">
        <v>148.56997021556435</v>
      </c>
      <c r="M516" s="2">
        <f t="shared" si="69"/>
        <v>35.859655181455835</v>
      </c>
      <c r="N516" s="2">
        <f t="shared" si="70"/>
        <v>-3.4551814558341221E-3</v>
      </c>
      <c r="O516" s="2">
        <f t="shared" si="71"/>
        <v>1.7823226532947306E-4</v>
      </c>
    </row>
    <row r="517" spans="1:15" x14ac:dyDescent="0.25">
      <c r="A517" s="47" t="s">
        <v>689</v>
      </c>
      <c r="B517" s="2">
        <v>3.2599999999999997E-2</v>
      </c>
      <c r="C517" s="2">
        <f>LOG('SNe Ia Data'!RedShift)</f>
        <v>-1.4867823999320611</v>
      </c>
      <c r="D517">
        <v>0.29461900000000002</v>
      </c>
      <c r="E517">
        <v>35.857700000000001</v>
      </c>
      <c r="F517" s="2">
        <f t="shared" si="63"/>
        <v>148.43625886155817</v>
      </c>
      <c r="G517" s="1">
        <f t="shared" si="64"/>
        <v>4.3615305491926089E+24</v>
      </c>
      <c r="H517" s="2">
        <f t="shared" si="72"/>
        <v>141.34757880933915</v>
      </c>
      <c r="I517" s="2">
        <f t="shared" si="66"/>
        <v>35.751441868558203</v>
      </c>
      <c r="J517" s="2">
        <f t="shared" si="67"/>
        <v>0.1062581314417983</v>
      </c>
      <c r="K517" s="2">
        <f t="shared" si="68"/>
        <v>0.13007769929696683</v>
      </c>
      <c r="L517" s="2">
        <v>148.56997021556435</v>
      </c>
      <c r="M517" s="2">
        <f t="shared" si="69"/>
        <v>35.859655181455835</v>
      </c>
      <c r="N517" s="2">
        <f t="shared" si="70"/>
        <v>-1.9551814558340652E-3</v>
      </c>
      <c r="O517" s="2">
        <f t="shared" si="71"/>
        <v>4.4040540135427865E-5</v>
      </c>
    </row>
    <row r="518" spans="1:15" x14ac:dyDescent="0.25">
      <c r="A518" s="47" t="s">
        <v>690</v>
      </c>
      <c r="B518" s="2">
        <v>3.2640000000000002E-2</v>
      </c>
      <c r="C518" s="2">
        <f>LOG('SNe Ia Data'!RedShift)</f>
        <v>-1.4862498499181764</v>
      </c>
      <c r="D518">
        <v>0.19003999999999999</v>
      </c>
      <c r="E518">
        <v>35.880800000000001</v>
      </c>
      <c r="F518" s="2">
        <f t="shared" ref="F518:F581" si="73">10^((ObservedDistanceModuli-25)/5)</f>
        <v>150.02374416013572</v>
      </c>
      <c r="G518" s="1">
        <f t="shared" ref="G518:G581" si="74">-(RedShift*Age*(-2*InitialTangentVelocity+UniverseAcceleration*Age))/(2+RedShift)*(1+RedShift)</f>
        <v>4.3669653425571629E+24</v>
      </c>
      <c r="H518" s="2">
        <f t="shared" si="72"/>
        <v>141.52370846720683</v>
      </c>
      <c r="I518" s="2">
        <f t="shared" ref="I518:I581" si="75">(LOG10(T2LuminousDistance)*5+25)</f>
        <v>35.754146001209243</v>
      </c>
      <c r="J518" s="2">
        <f t="shared" ref="J518:J581" si="76">ObservedDistanceModuli-T2DistanceModuli</f>
        <v>0.12665399879075778</v>
      </c>
      <c r="K518" s="2">
        <f t="shared" ref="K518:K581" si="77">(ObservedDistanceModuli-T2DistanceModuli)^2/TotalError^2</f>
        <v>0.4441685135073225</v>
      </c>
      <c r="L518" s="2">
        <v>148.75659283854873</v>
      </c>
      <c r="M518" s="2">
        <f t="shared" ref="M518:M581" si="78">(LOG10(ΛCDMLuminousDistance)*5+25)</f>
        <v>35.862381113009732</v>
      </c>
      <c r="N518" s="2">
        <f t="shared" ref="N518:N581" si="79">ObservedDistanceModuli-ΛCDMDistanceModuli</f>
        <v>1.841888699026839E-2</v>
      </c>
      <c r="O518" s="2">
        <f t="shared" ref="O518:O581" si="80">(ObservedDistanceModuli-ΛCDMDistanceModuli)^2/TotalError^2</f>
        <v>9.3937007944122405E-3</v>
      </c>
    </row>
    <row r="519" spans="1:15" x14ac:dyDescent="0.25">
      <c r="A519" s="47" t="s">
        <v>690</v>
      </c>
      <c r="B519" s="2">
        <v>3.2640000000000002E-2</v>
      </c>
      <c r="C519" s="2">
        <f>LOG('SNe Ia Data'!RedShift)</f>
        <v>-1.4862498499181764</v>
      </c>
      <c r="D519">
        <v>0.27452500000000002</v>
      </c>
      <c r="E519">
        <v>35.665599999999998</v>
      </c>
      <c r="F519" s="2">
        <f t="shared" si="73"/>
        <v>135.8688814318981</v>
      </c>
      <c r="G519" s="1">
        <f t="shared" si="74"/>
        <v>4.3669653425571629E+24</v>
      </c>
      <c r="H519" s="2">
        <f t="shared" si="72"/>
        <v>141.52370846720683</v>
      </c>
      <c r="I519" s="2">
        <f t="shared" si="75"/>
        <v>35.754146001209243</v>
      </c>
      <c r="J519" s="2">
        <f t="shared" si="76"/>
        <v>-8.8546001209245162E-2</v>
      </c>
      <c r="K519" s="2">
        <f t="shared" si="77"/>
        <v>0.10403371458480758</v>
      </c>
      <c r="L519" s="2">
        <v>148.75659283854873</v>
      </c>
      <c r="M519" s="2">
        <f t="shared" si="78"/>
        <v>35.862381113009732</v>
      </c>
      <c r="N519" s="2">
        <f t="shared" si="79"/>
        <v>-0.19678111300973455</v>
      </c>
      <c r="O519" s="2">
        <f t="shared" si="80"/>
        <v>0.51381055890720084</v>
      </c>
    </row>
    <row r="520" spans="1:15" x14ac:dyDescent="0.25">
      <c r="A520" s="47" t="s">
        <v>691</v>
      </c>
      <c r="B520" s="2">
        <v>3.2640000000000002E-2</v>
      </c>
      <c r="C520" s="2">
        <f>LOG('SNe Ia Data'!RedShift)</f>
        <v>-1.4862498499181764</v>
      </c>
      <c r="D520">
        <v>0.19816800000000001</v>
      </c>
      <c r="E520">
        <v>35.908200000000001</v>
      </c>
      <c r="F520" s="2">
        <f t="shared" si="73"/>
        <v>151.92876235649942</v>
      </c>
      <c r="G520" s="1">
        <f t="shared" si="74"/>
        <v>4.3669653425571629E+24</v>
      </c>
      <c r="H520" s="2">
        <f t="shared" si="72"/>
        <v>141.52370846720683</v>
      </c>
      <c r="I520" s="2">
        <f t="shared" si="75"/>
        <v>35.754146001209243</v>
      </c>
      <c r="J520" s="2">
        <f t="shared" si="76"/>
        <v>0.15405399879075787</v>
      </c>
      <c r="K520" s="2">
        <f t="shared" si="77"/>
        <v>0.60433660292590274</v>
      </c>
      <c r="L520" s="2">
        <v>148.75659283854873</v>
      </c>
      <c r="M520" s="2">
        <f t="shared" si="78"/>
        <v>35.862381113009732</v>
      </c>
      <c r="N520" s="2">
        <f t="shared" si="79"/>
        <v>4.5818886990268481E-2</v>
      </c>
      <c r="O520" s="2">
        <f t="shared" si="80"/>
        <v>5.3459146161621583E-2</v>
      </c>
    </row>
    <row r="521" spans="1:15" x14ac:dyDescent="0.25">
      <c r="A521" s="47" t="s">
        <v>699</v>
      </c>
      <c r="B521" s="2">
        <v>3.2719999999999999E-2</v>
      </c>
      <c r="C521" s="2">
        <f>LOG('SNe Ia Data'!RedShift)</f>
        <v>-1.4851867050007146</v>
      </c>
      <c r="D521">
        <v>0.15604899999999999</v>
      </c>
      <c r="E521">
        <v>35.663800000000002</v>
      </c>
      <c r="F521" s="2">
        <f t="shared" si="73"/>
        <v>135.75630222056787</v>
      </c>
      <c r="G521" s="1">
        <f t="shared" si="74"/>
        <v>4.3778355313637703E+24</v>
      </c>
      <c r="H521" s="2">
        <f t="shared" si="72"/>
        <v>141.87598729494513</v>
      </c>
      <c r="I521" s="2">
        <f t="shared" si="75"/>
        <v>35.759544483708183</v>
      </c>
      <c r="J521" s="2">
        <f t="shared" si="76"/>
        <v>-9.5744483708180894E-2</v>
      </c>
      <c r="K521" s="2">
        <f t="shared" si="77"/>
        <v>0.37644847601873571</v>
      </c>
      <c r="L521" s="2">
        <v>149.12986951781929</v>
      </c>
      <c r="M521" s="2">
        <f t="shared" si="78"/>
        <v>35.867823189349778</v>
      </c>
      <c r="N521" s="2">
        <f t="shared" si="79"/>
        <v>-0.20402318934977615</v>
      </c>
      <c r="O521" s="2">
        <f t="shared" si="80"/>
        <v>1.7093739636378875</v>
      </c>
    </row>
    <row r="522" spans="1:15" x14ac:dyDescent="0.25">
      <c r="A522" s="47" t="s">
        <v>699</v>
      </c>
      <c r="B522" s="2">
        <v>3.2719999999999999E-2</v>
      </c>
      <c r="C522" s="2">
        <f>LOG('SNe Ia Data'!RedShift)</f>
        <v>-1.4851867050007146</v>
      </c>
      <c r="D522">
        <v>0.16985900000000001</v>
      </c>
      <c r="E522">
        <v>35.636600000000001</v>
      </c>
      <c r="F522" s="2">
        <f t="shared" si="73"/>
        <v>134.06641614424996</v>
      </c>
      <c r="G522" s="1">
        <f t="shared" si="74"/>
        <v>4.3778355313637703E+24</v>
      </c>
      <c r="H522" s="2">
        <f t="shared" si="72"/>
        <v>141.87598729494513</v>
      </c>
      <c r="I522" s="2">
        <f t="shared" si="75"/>
        <v>35.759544483708183</v>
      </c>
      <c r="J522" s="2">
        <f t="shared" si="76"/>
        <v>-0.12294448370818145</v>
      </c>
      <c r="K522" s="2">
        <f t="shared" si="77"/>
        <v>0.52389103789447156</v>
      </c>
      <c r="L522" s="2">
        <v>149.12986951781929</v>
      </c>
      <c r="M522" s="2">
        <f t="shared" si="78"/>
        <v>35.867823189349778</v>
      </c>
      <c r="N522" s="2">
        <f t="shared" si="79"/>
        <v>-0.2312231893497767</v>
      </c>
      <c r="O522" s="2">
        <f t="shared" si="80"/>
        <v>1.853043645851352</v>
      </c>
    </row>
    <row r="523" spans="1:15" x14ac:dyDescent="0.25">
      <c r="A523" s="47" t="s">
        <v>699</v>
      </c>
      <c r="B523" s="2">
        <v>3.2719999999999999E-2</v>
      </c>
      <c r="C523" s="2">
        <f>LOG('SNe Ia Data'!RedShift)</f>
        <v>-1.4851867050007146</v>
      </c>
      <c r="D523">
        <v>0.148421</v>
      </c>
      <c r="E523">
        <v>35.643099999999997</v>
      </c>
      <c r="F523" s="2">
        <f t="shared" si="73"/>
        <v>134.4683265061453</v>
      </c>
      <c r="G523" s="1">
        <f t="shared" si="74"/>
        <v>4.3778355313637703E+24</v>
      </c>
      <c r="H523" s="2">
        <f t="shared" si="72"/>
        <v>141.87598729494513</v>
      </c>
      <c r="I523" s="2">
        <f t="shared" si="75"/>
        <v>35.759544483708183</v>
      </c>
      <c r="J523" s="2">
        <f t="shared" si="76"/>
        <v>-0.11644448370818594</v>
      </c>
      <c r="K523" s="2">
        <f t="shared" si="77"/>
        <v>0.61552703490036731</v>
      </c>
      <c r="L523" s="2">
        <v>149.12986951781929</v>
      </c>
      <c r="M523" s="2">
        <f t="shared" si="78"/>
        <v>35.867823189349778</v>
      </c>
      <c r="N523" s="2">
        <f t="shared" si="79"/>
        <v>-0.22472318934978119</v>
      </c>
      <c r="O523" s="2">
        <f t="shared" si="80"/>
        <v>2.2924774534424355</v>
      </c>
    </row>
    <row r="524" spans="1:15" x14ac:dyDescent="0.25">
      <c r="A524" s="47" t="s">
        <v>692</v>
      </c>
      <c r="B524" s="2">
        <v>3.2820000000000002E-2</v>
      </c>
      <c r="C524" s="2">
        <f>LOG('SNe Ia Data'!RedShift)</f>
        <v>-1.4838614232829255</v>
      </c>
      <c r="D524">
        <v>0.20402600000000001</v>
      </c>
      <c r="E524">
        <v>35.632899999999999</v>
      </c>
      <c r="F524" s="2">
        <f t="shared" si="73"/>
        <v>133.838173147422</v>
      </c>
      <c r="G524" s="1">
        <f t="shared" si="74"/>
        <v>4.3914243961451713E+24</v>
      </c>
      <c r="H524" s="2">
        <f t="shared" si="72"/>
        <v>142.31637241066423</v>
      </c>
      <c r="I524" s="2">
        <f t="shared" si="75"/>
        <v>35.766274326092187</v>
      </c>
      <c r="J524" s="2">
        <f t="shared" si="76"/>
        <v>-0.1333743260921878</v>
      </c>
      <c r="K524" s="2">
        <f t="shared" si="77"/>
        <v>0.42733990172015629</v>
      </c>
      <c r="L524" s="2">
        <v>149.59652429942582</v>
      </c>
      <c r="M524" s="2">
        <f t="shared" si="78"/>
        <v>35.874607516602254</v>
      </c>
      <c r="N524" s="2">
        <f t="shared" si="79"/>
        <v>-0.2417075166022542</v>
      </c>
      <c r="O524" s="2">
        <f t="shared" si="80"/>
        <v>1.4034898695870157</v>
      </c>
    </row>
    <row r="525" spans="1:15" x14ac:dyDescent="0.25">
      <c r="A525" s="47" t="s">
        <v>693</v>
      </c>
      <c r="B525" s="2">
        <v>3.2890000000000003E-2</v>
      </c>
      <c r="C525" s="2">
        <f>LOG('SNe Ia Data'!RedShift)</f>
        <v>-1.4829361265173453</v>
      </c>
      <c r="D525">
        <v>0.17865900000000001</v>
      </c>
      <c r="E525">
        <v>35.838099999999997</v>
      </c>
      <c r="F525" s="2">
        <f t="shared" si="73"/>
        <v>147.10248184335217</v>
      </c>
      <c r="G525" s="1">
        <f t="shared" si="74"/>
        <v>4.4009373476448458E+24</v>
      </c>
      <c r="H525" s="2">
        <f t="shared" si="72"/>
        <v>142.62466617282956</v>
      </c>
      <c r="I525" s="2">
        <f t="shared" si="75"/>
        <v>35.770973204590859</v>
      </c>
      <c r="J525" s="2">
        <f t="shared" si="76"/>
        <v>6.7126795409137685E-2</v>
      </c>
      <c r="K525" s="2">
        <f t="shared" si="77"/>
        <v>0.14116987555300045</v>
      </c>
      <c r="L525" s="2">
        <v>149.92322160379496</v>
      </c>
      <c r="M525" s="2">
        <f t="shared" si="78"/>
        <v>35.879344529595464</v>
      </c>
      <c r="N525" s="2">
        <f t="shared" si="79"/>
        <v>-4.1244529595466872E-2</v>
      </c>
      <c r="O525" s="2">
        <f t="shared" si="80"/>
        <v>5.3294563782767201E-2</v>
      </c>
    </row>
    <row r="526" spans="1:15" x14ac:dyDescent="0.25">
      <c r="A526" s="47" t="s">
        <v>694</v>
      </c>
      <c r="B526" s="2">
        <v>3.2899999999999999E-2</v>
      </c>
      <c r="C526" s="2">
        <f>LOG('SNe Ia Data'!RedShift)</f>
        <v>-1.4828041020500258</v>
      </c>
      <c r="D526">
        <v>0.15354999999999999</v>
      </c>
      <c r="E526">
        <v>35.724800000000002</v>
      </c>
      <c r="F526" s="2">
        <f t="shared" si="73"/>
        <v>139.62397566995793</v>
      </c>
      <c r="G526" s="1">
        <f t="shared" si="74"/>
        <v>4.40229639087331E+24</v>
      </c>
      <c r="H526" s="2">
        <f t="shared" si="72"/>
        <v>142.66870976433353</v>
      </c>
      <c r="I526" s="2">
        <f t="shared" si="75"/>
        <v>35.771643668419273</v>
      </c>
      <c r="J526" s="2">
        <f t="shared" si="76"/>
        <v>-4.6843668419271012E-2</v>
      </c>
      <c r="K526" s="2">
        <f t="shared" si="77"/>
        <v>9.3068380085490399E-2</v>
      </c>
      <c r="L526" s="2">
        <v>149.96989526607163</v>
      </c>
      <c r="M526" s="2">
        <f t="shared" si="78"/>
        <v>35.880020440878532</v>
      </c>
      <c r="N526" s="2">
        <f t="shared" si="79"/>
        <v>-0.15522044087853004</v>
      </c>
      <c r="O526" s="2">
        <f t="shared" si="80"/>
        <v>1.0218759632802039</v>
      </c>
    </row>
    <row r="527" spans="1:15" x14ac:dyDescent="0.25">
      <c r="A527" s="47" t="s">
        <v>695</v>
      </c>
      <c r="B527" s="2">
        <v>3.2939999999999997E-2</v>
      </c>
      <c r="C527" s="2">
        <f>LOG('SNe Ia Data'!RedShift)</f>
        <v>-1.4822764051662645</v>
      </c>
      <c r="D527">
        <v>0.32602199999999998</v>
      </c>
      <c r="E527">
        <v>35.799199999999999</v>
      </c>
      <c r="F527" s="2">
        <f t="shared" si="73"/>
        <v>144.49073491366048</v>
      </c>
      <c r="G527" s="1">
        <f t="shared" si="74"/>
        <v>4.4077326891724851E+24</v>
      </c>
      <c r="H527" s="2">
        <f t="shared" si="72"/>
        <v>142.84488819381076</v>
      </c>
      <c r="I527" s="2">
        <f t="shared" si="75"/>
        <v>35.7743235172955</v>
      </c>
      <c r="J527" s="2">
        <f t="shared" si="76"/>
        <v>2.4876482704499381E-2</v>
      </c>
      <c r="K527" s="2">
        <f t="shared" si="77"/>
        <v>5.8221599972367337E-3</v>
      </c>
      <c r="L527" s="2">
        <v>150.1565964618689</v>
      </c>
      <c r="M527" s="2">
        <f t="shared" si="78"/>
        <v>35.882722078747676</v>
      </c>
      <c r="N527" s="2">
        <f t="shared" si="79"/>
        <v>-8.3522078747677142E-2</v>
      </c>
      <c r="O527" s="2">
        <f t="shared" si="80"/>
        <v>6.5630962738889964E-2</v>
      </c>
    </row>
    <row r="528" spans="1:15" x14ac:dyDescent="0.25">
      <c r="A528" s="47" t="s">
        <v>696</v>
      </c>
      <c r="B528" s="2">
        <v>3.2960000000000003E-2</v>
      </c>
      <c r="C528" s="2">
        <f>LOG('SNe Ia Data'!RedShift)</f>
        <v>-1.4820127969749217</v>
      </c>
      <c r="D528">
        <v>0.22019</v>
      </c>
      <c r="E528">
        <v>35.732399999999998</v>
      </c>
      <c r="F528" s="2">
        <f t="shared" si="73"/>
        <v>140.11350588002543</v>
      </c>
      <c r="G528" s="1">
        <f t="shared" si="74"/>
        <v>4.4104509135506681E+24</v>
      </c>
      <c r="H528" s="2">
        <f t="shared" si="72"/>
        <v>142.93297984654211</v>
      </c>
      <c r="I528" s="2">
        <f t="shared" si="75"/>
        <v>35.775662239575041</v>
      </c>
      <c r="J528" s="2">
        <f t="shared" si="76"/>
        <v>-4.3262239575042827E-2</v>
      </c>
      <c r="K528" s="2">
        <f t="shared" si="77"/>
        <v>3.860315610793065E-2</v>
      </c>
      <c r="L528" s="2">
        <v>150.24995098767727</v>
      </c>
      <c r="M528" s="2">
        <f t="shared" si="78"/>
        <v>35.884071695028297</v>
      </c>
      <c r="N528" s="2">
        <f t="shared" si="79"/>
        <v>-0.15167169502829836</v>
      </c>
      <c r="O528" s="2">
        <f t="shared" si="80"/>
        <v>0.47447561534596094</v>
      </c>
    </row>
    <row r="529" spans="1:15" x14ac:dyDescent="0.25">
      <c r="A529" s="47" t="s">
        <v>696</v>
      </c>
      <c r="B529" s="2">
        <v>3.2960000000000003E-2</v>
      </c>
      <c r="C529" s="2">
        <f>LOG('SNe Ia Data'!RedShift)</f>
        <v>-1.4820127969749217</v>
      </c>
      <c r="D529">
        <v>0.225741</v>
      </c>
      <c r="E529">
        <v>35.890700000000002</v>
      </c>
      <c r="F529" s="2">
        <f t="shared" si="73"/>
        <v>150.70928172123774</v>
      </c>
      <c r="G529" s="1">
        <f t="shared" si="74"/>
        <v>4.4104509135506681E+24</v>
      </c>
      <c r="H529" s="2">
        <f t="shared" si="72"/>
        <v>142.93297984654211</v>
      </c>
      <c r="I529" s="2">
        <f t="shared" si="75"/>
        <v>35.775662239575041</v>
      </c>
      <c r="J529" s="2">
        <f t="shared" si="76"/>
        <v>0.11503776042496128</v>
      </c>
      <c r="K529" s="2">
        <f t="shared" si="77"/>
        <v>0.25969282290171497</v>
      </c>
      <c r="L529" s="2">
        <v>150.24995098767727</v>
      </c>
      <c r="M529" s="2">
        <f t="shared" si="78"/>
        <v>35.884071695028297</v>
      </c>
      <c r="N529" s="2">
        <f t="shared" si="79"/>
        <v>6.6283049717057452E-3</v>
      </c>
      <c r="O529" s="2">
        <f t="shared" si="80"/>
        <v>8.6215246747889916E-4</v>
      </c>
    </row>
    <row r="530" spans="1:15" x14ac:dyDescent="0.25">
      <c r="A530" s="47" t="s">
        <v>697</v>
      </c>
      <c r="B530" s="2">
        <v>3.2980000000000002E-2</v>
      </c>
      <c r="C530" s="2">
        <f>LOG('SNe Ia Data'!RedShift)</f>
        <v>-1.4817493486915001</v>
      </c>
      <c r="D530">
        <v>0.168015</v>
      </c>
      <c r="E530">
        <v>35.616399999999999</v>
      </c>
      <c r="F530" s="2">
        <f t="shared" si="73"/>
        <v>132.82505365007253</v>
      </c>
      <c r="G530" s="1">
        <f t="shared" si="74"/>
        <v>4.413169188079273E+24</v>
      </c>
      <c r="H530" s="2">
        <f t="shared" si="72"/>
        <v>143.02107312453796</v>
      </c>
      <c r="I530" s="2">
        <f t="shared" si="75"/>
        <v>35.777000161711108</v>
      </c>
      <c r="J530" s="2">
        <f t="shared" si="76"/>
        <v>-0.16060016171110902</v>
      </c>
      <c r="K530" s="2">
        <f t="shared" si="77"/>
        <v>0.91368362990932583</v>
      </c>
      <c r="L530" s="2">
        <v>150.34330813201254</v>
      </c>
      <c r="M530" s="2">
        <f t="shared" si="78"/>
        <v>35.885420510835196</v>
      </c>
      <c r="N530" s="2">
        <f t="shared" si="79"/>
        <v>-0.26902051083519751</v>
      </c>
      <c r="O530" s="2">
        <f t="shared" si="80"/>
        <v>2.5637440973263068</v>
      </c>
    </row>
    <row r="531" spans="1:15" x14ac:dyDescent="0.25">
      <c r="A531" s="47" t="s">
        <v>705</v>
      </c>
      <c r="B531" s="2">
        <v>3.3329999999999999E-2</v>
      </c>
      <c r="C531" s="2">
        <f>LOG('SNe Ia Data'!RedShift)</f>
        <v>-1.4771646863394701</v>
      </c>
      <c r="D531">
        <v>0.150947</v>
      </c>
      <c r="E531">
        <v>35.664299999999997</v>
      </c>
      <c r="F531" s="2">
        <f t="shared" si="73"/>
        <v>135.78756486345159</v>
      </c>
      <c r="G531" s="1">
        <f t="shared" si="74"/>
        <v>4.4607471088725119E+24</v>
      </c>
      <c r="H531" s="2">
        <f t="shared" si="72"/>
        <v>144.56296852869872</v>
      </c>
      <c r="I531" s="2">
        <f t="shared" si="75"/>
        <v>35.800285288328723</v>
      </c>
      <c r="J531" s="2">
        <f t="shared" si="76"/>
        <v>-0.13598528832872603</v>
      </c>
      <c r="K531" s="2">
        <f t="shared" si="77"/>
        <v>0.81158662416588412</v>
      </c>
      <c r="L531" s="2">
        <v>151.97748196915521</v>
      </c>
      <c r="M531" s="2">
        <f t="shared" si="78"/>
        <v>35.908896223243623</v>
      </c>
      <c r="N531" s="2">
        <f t="shared" si="79"/>
        <v>-0.24459622324362584</v>
      </c>
      <c r="O531" s="2">
        <f t="shared" si="80"/>
        <v>2.6257327541697988</v>
      </c>
    </row>
    <row r="532" spans="1:15" x14ac:dyDescent="0.25">
      <c r="A532" s="47" t="s">
        <v>705</v>
      </c>
      <c r="B532" s="2">
        <v>3.3329999999999999E-2</v>
      </c>
      <c r="C532" s="2">
        <f>LOG('SNe Ia Data'!RedShift)</f>
        <v>-1.4771646863394701</v>
      </c>
      <c r="D532">
        <v>0.162633</v>
      </c>
      <c r="E532">
        <v>35.726799999999997</v>
      </c>
      <c r="F532" s="2">
        <f t="shared" si="73"/>
        <v>139.75263334391184</v>
      </c>
      <c r="G532" s="1">
        <f t="shared" si="74"/>
        <v>4.4607471088725119E+24</v>
      </c>
      <c r="H532" s="2">
        <f t="shared" si="72"/>
        <v>144.56296852869872</v>
      </c>
      <c r="I532" s="2">
        <f t="shared" si="75"/>
        <v>35.800285288328723</v>
      </c>
      <c r="J532" s="2">
        <f t="shared" si="76"/>
        <v>-7.3485288328726028E-2</v>
      </c>
      <c r="K532" s="2">
        <f t="shared" si="77"/>
        <v>0.20416601801220269</v>
      </c>
      <c r="L532" s="2">
        <v>151.97748196915521</v>
      </c>
      <c r="M532" s="2">
        <f t="shared" si="78"/>
        <v>35.908896223243623</v>
      </c>
      <c r="N532" s="2">
        <f t="shared" si="79"/>
        <v>-0.18209622324362584</v>
      </c>
      <c r="O532" s="2">
        <f t="shared" si="80"/>
        <v>1.2536737437456724</v>
      </c>
    </row>
    <row r="533" spans="1:15" x14ac:dyDescent="0.25">
      <c r="A533" s="47" t="s">
        <v>700</v>
      </c>
      <c r="B533" s="2">
        <v>3.3349999999999998E-2</v>
      </c>
      <c r="C533" s="2">
        <f>LOG('SNe Ia Data'!RedShift)</f>
        <v>-1.4769041617474323</v>
      </c>
      <c r="D533">
        <v>0.198961</v>
      </c>
      <c r="E533">
        <v>35.815899999999999</v>
      </c>
      <c r="F533" s="2">
        <f t="shared" si="73"/>
        <v>145.60624429185427</v>
      </c>
      <c r="G533" s="1">
        <f t="shared" si="74"/>
        <v>4.4634663109170318E+24</v>
      </c>
      <c r="H533" s="2">
        <f t="shared" si="72"/>
        <v>144.65109186543825</v>
      </c>
      <c r="I533" s="2">
        <f t="shared" si="75"/>
        <v>35.801608580841027</v>
      </c>
      <c r="J533" s="2">
        <f t="shared" si="76"/>
        <v>1.4291419158972474E-2</v>
      </c>
      <c r="K533" s="2">
        <f t="shared" si="77"/>
        <v>5.1595853845623919E-3</v>
      </c>
      <c r="L533" s="2">
        <v>152.07088754547777</v>
      </c>
      <c r="M533" s="2">
        <f t="shared" si="78"/>
        <v>35.910230403318877</v>
      </c>
      <c r="N533" s="2">
        <f t="shared" si="79"/>
        <v>-9.4330403318878098E-2</v>
      </c>
      <c r="O533" s="2">
        <f t="shared" si="80"/>
        <v>0.2247850751834829</v>
      </c>
    </row>
    <row r="534" spans="1:15" x14ac:dyDescent="0.25">
      <c r="A534" s="47" t="s">
        <v>698</v>
      </c>
      <c r="B534" s="2">
        <v>3.3410000000000002E-2</v>
      </c>
      <c r="C534" s="2">
        <f>LOG('SNe Ia Data'!RedShift)</f>
        <v>-1.4761235243618687</v>
      </c>
      <c r="D534">
        <v>0.15098700000000001</v>
      </c>
      <c r="E534">
        <v>35.864699999999999</v>
      </c>
      <c r="F534" s="2">
        <f t="shared" si="73"/>
        <v>148.91553290869166</v>
      </c>
      <c r="G534" s="1">
        <f t="shared" si="74"/>
        <v>4.4716242177741113E+24</v>
      </c>
      <c r="H534" s="2">
        <f t="shared" si="72"/>
        <v>144.91547162144244</v>
      </c>
      <c r="I534" s="2">
        <f t="shared" si="75"/>
        <v>35.805573772805232</v>
      </c>
      <c r="J534" s="2">
        <f t="shared" si="76"/>
        <v>5.9126227194767011E-2</v>
      </c>
      <c r="K534" s="2">
        <f t="shared" si="77"/>
        <v>0.1533490971855076</v>
      </c>
      <c r="L534" s="2">
        <v>152.35111997838871</v>
      </c>
      <c r="M534" s="2">
        <f t="shared" si="78"/>
        <v>35.914228255991567</v>
      </c>
      <c r="N534" s="2">
        <f t="shared" si="79"/>
        <v>-4.952825599156796E-2</v>
      </c>
      <c r="O534" s="2">
        <f t="shared" si="80"/>
        <v>0.10760363910654816</v>
      </c>
    </row>
    <row r="535" spans="1:15" x14ac:dyDescent="0.25">
      <c r="A535" s="47" t="s">
        <v>698</v>
      </c>
      <c r="B535" s="2">
        <v>3.3410000000000002E-2</v>
      </c>
      <c r="C535" s="2">
        <f>LOG('SNe Ia Data'!RedShift)</f>
        <v>-1.4761235243618687</v>
      </c>
      <c r="D535">
        <v>0.143619</v>
      </c>
      <c r="E535">
        <v>35.851599999999998</v>
      </c>
      <c r="F535" s="2">
        <f t="shared" si="73"/>
        <v>148.01986371176025</v>
      </c>
      <c r="G535" s="1">
        <f t="shared" si="74"/>
        <v>4.4716242177741113E+24</v>
      </c>
      <c r="H535" s="2">
        <f t="shared" si="72"/>
        <v>144.91547162144244</v>
      </c>
      <c r="I535" s="2">
        <f t="shared" si="75"/>
        <v>35.805573772805232</v>
      </c>
      <c r="J535" s="2">
        <f t="shared" si="76"/>
        <v>4.6026227194765568E-2</v>
      </c>
      <c r="K535" s="2">
        <f t="shared" si="77"/>
        <v>0.1027039050577155</v>
      </c>
      <c r="L535" s="2">
        <v>152.35111997838871</v>
      </c>
      <c r="M535" s="2">
        <f t="shared" si="78"/>
        <v>35.914228255991567</v>
      </c>
      <c r="N535" s="2">
        <f t="shared" si="79"/>
        <v>-6.2628255991569404E-2</v>
      </c>
      <c r="O535" s="2">
        <f t="shared" si="80"/>
        <v>0.19015898000752887</v>
      </c>
    </row>
    <row r="536" spans="1:15" x14ac:dyDescent="0.25">
      <c r="A536" s="47" t="s">
        <v>701</v>
      </c>
      <c r="B536" s="2">
        <v>3.3709999999999997E-2</v>
      </c>
      <c r="C536" s="2">
        <f>LOG('SNe Ia Data'!RedShift)</f>
        <v>-1.4722412474790281</v>
      </c>
      <c r="D536">
        <v>0.15969900000000001</v>
      </c>
      <c r="E536">
        <v>35.779699999999998</v>
      </c>
      <c r="F536" s="2">
        <f t="shared" si="73"/>
        <v>143.19900488704451</v>
      </c>
      <c r="G536" s="1">
        <f t="shared" si="74"/>
        <v>4.5124205170743044E+24</v>
      </c>
      <c r="H536" s="2">
        <f t="shared" si="72"/>
        <v>146.23758964066184</v>
      </c>
      <c r="I536" s="2">
        <f t="shared" si="75"/>
        <v>35.825295100975488</v>
      </c>
      <c r="J536" s="2">
        <f t="shared" si="76"/>
        <v>-4.55951009754898E-2</v>
      </c>
      <c r="K536" s="2">
        <f t="shared" si="77"/>
        <v>8.1513955935739027E-2</v>
      </c>
      <c r="L536" s="2">
        <v>153.7526354306589</v>
      </c>
      <c r="M536" s="2">
        <f t="shared" si="78"/>
        <v>35.934112843153798</v>
      </c>
      <c r="N536" s="2">
        <f t="shared" si="79"/>
        <v>-0.15441284315379988</v>
      </c>
      <c r="O536" s="2">
        <f t="shared" si="80"/>
        <v>0.93489415756841487</v>
      </c>
    </row>
    <row r="537" spans="1:15" x14ac:dyDescent="0.25">
      <c r="A537" s="47" t="s">
        <v>703</v>
      </c>
      <c r="B537" s="2">
        <v>3.3730000000000003E-2</v>
      </c>
      <c r="C537" s="2">
        <f>LOG('SNe Ia Data'!RedShift)</f>
        <v>-1.4719836588107984</v>
      </c>
      <c r="D537">
        <v>0.273673</v>
      </c>
      <c r="E537">
        <v>35.829000000000001</v>
      </c>
      <c r="F537" s="2">
        <f t="shared" si="73"/>
        <v>146.48730866134352</v>
      </c>
      <c r="G537" s="1">
        <f t="shared" si="74"/>
        <v>4.5151406711758459E+24</v>
      </c>
      <c r="H537" s="2">
        <f t="shared" si="72"/>
        <v>146.32574383146817</v>
      </c>
      <c r="I537" s="2">
        <f t="shared" si="75"/>
        <v>35.826603702409855</v>
      </c>
      <c r="J537" s="2">
        <f t="shared" si="76"/>
        <v>2.3962975901454797E-3</v>
      </c>
      <c r="K537" s="2">
        <f t="shared" si="77"/>
        <v>7.6668611152474689E-5</v>
      </c>
      <c r="L537" s="2">
        <v>153.84609072668971</v>
      </c>
      <c r="M537" s="2">
        <f t="shared" si="78"/>
        <v>35.935432325881401</v>
      </c>
      <c r="N537" s="2">
        <f t="shared" si="79"/>
        <v>-0.10643232588139995</v>
      </c>
      <c r="O537" s="2">
        <f t="shared" si="80"/>
        <v>0.15124575702812318</v>
      </c>
    </row>
    <row r="538" spans="1:15" x14ac:dyDescent="0.25">
      <c r="A538" s="47" t="s">
        <v>704</v>
      </c>
      <c r="B538" s="2">
        <v>3.3750000000000002E-2</v>
      </c>
      <c r="C538" s="2">
        <f>LOG('SNe Ia Data'!RedShift)</f>
        <v>-1.4717262228329562</v>
      </c>
      <c r="D538">
        <v>0.24301800000000001</v>
      </c>
      <c r="E538">
        <v>36.0229</v>
      </c>
      <c r="F538" s="2">
        <f t="shared" si="73"/>
        <v>160.16956644163687</v>
      </c>
      <c r="G538" s="1">
        <f t="shared" si="74"/>
        <v>4.5178608753708666E+24</v>
      </c>
      <c r="H538" s="2">
        <f t="shared" si="72"/>
        <v>146.41389964569359</v>
      </c>
      <c r="I538" s="2">
        <f t="shared" si="75"/>
        <v>35.827911539789454</v>
      </c>
      <c r="J538" s="2">
        <f t="shared" si="76"/>
        <v>0.19498846021054561</v>
      </c>
      <c r="K538" s="2">
        <f t="shared" si="77"/>
        <v>0.64378512039932756</v>
      </c>
      <c r="L538" s="2">
        <v>153.9395486389507</v>
      </c>
      <c r="M538" s="2">
        <f t="shared" si="78"/>
        <v>35.936751044224344</v>
      </c>
      <c r="N538" s="2">
        <f t="shared" si="79"/>
        <v>8.6148955775655622E-2</v>
      </c>
      <c r="O538" s="2">
        <f t="shared" si="80"/>
        <v>0.12566755069156346</v>
      </c>
    </row>
    <row r="539" spans="1:15" x14ac:dyDescent="0.25">
      <c r="A539" s="47" t="s">
        <v>708</v>
      </c>
      <c r="B539" s="2">
        <v>3.3779999999999998E-2</v>
      </c>
      <c r="C539" s="2">
        <f>LOG('SNe Ia Data'!RedShift)</f>
        <v>-1.4713403547650101</v>
      </c>
      <c r="D539">
        <v>0.25912600000000002</v>
      </c>
      <c r="E539">
        <v>35.827599999999997</v>
      </c>
      <c r="F539" s="2">
        <f t="shared" si="73"/>
        <v>146.39289524179807</v>
      </c>
      <c r="G539" s="1">
        <f t="shared" si="74"/>
        <v>4.5219412755854432E+24</v>
      </c>
      <c r="H539" s="2">
        <f t="shared" si="72"/>
        <v>146.54613641083796</v>
      </c>
      <c r="I539" s="2">
        <f t="shared" si="75"/>
        <v>35.829871865234537</v>
      </c>
      <c r="J539" s="2">
        <f t="shared" si="76"/>
        <v>-2.2718652345403711E-3</v>
      </c>
      <c r="K539" s="2">
        <f t="shared" si="77"/>
        <v>7.6867569520969374E-5</v>
      </c>
      <c r="L539" s="2">
        <v>154.07974041264353</v>
      </c>
      <c r="M539" s="2">
        <f t="shared" si="78"/>
        <v>35.938727690495902</v>
      </c>
      <c r="N539" s="2">
        <f t="shared" si="79"/>
        <v>-0.11112769049590554</v>
      </c>
      <c r="O539" s="2">
        <f t="shared" si="80"/>
        <v>0.1839173053531826</v>
      </c>
    </row>
    <row r="540" spans="1:15" x14ac:dyDescent="0.25">
      <c r="A540" s="47" t="s">
        <v>706</v>
      </c>
      <c r="B540" s="2">
        <v>3.3930000000000002E-2</v>
      </c>
      <c r="C540" s="2">
        <f>LOG('SNe Ia Data'!RedShift)</f>
        <v>-1.4694161403548822</v>
      </c>
      <c r="D540">
        <v>0.17721300000000001</v>
      </c>
      <c r="E540">
        <v>35.908900000000003</v>
      </c>
      <c r="F540" s="2">
        <f t="shared" si="73"/>
        <v>151.97774629782975</v>
      </c>
      <c r="G540" s="1">
        <f t="shared" si="74"/>
        <v>4.5423449670889039E+24</v>
      </c>
      <c r="H540" s="2">
        <f t="shared" si="72"/>
        <v>147.20737501968381</v>
      </c>
      <c r="I540" s="2">
        <f t="shared" si="75"/>
        <v>35.839647842470669</v>
      </c>
      <c r="J540" s="2">
        <f t="shared" si="76"/>
        <v>6.9252157529334113E-2</v>
      </c>
      <c r="K540" s="2">
        <f t="shared" si="77"/>
        <v>0.15271280739688492</v>
      </c>
      <c r="L540" s="2">
        <v>154.78078756982038</v>
      </c>
      <c r="M540" s="2">
        <f t="shared" si="78"/>
        <v>35.948585260731882</v>
      </c>
      <c r="N540" s="2">
        <f t="shared" si="79"/>
        <v>-3.9685260731879168E-2</v>
      </c>
      <c r="O540" s="2">
        <f t="shared" si="80"/>
        <v>5.0149582345838932E-2</v>
      </c>
    </row>
    <row r="541" spans="1:15" x14ac:dyDescent="0.25">
      <c r="A541" s="47" t="s">
        <v>707</v>
      </c>
      <c r="B541" s="2">
        <v>3.4029999999999998E-2</v>
      </c>
      <c r="C541" s="2">
        <f>LOG('SNe Ia Data'!RedShift)</f>
        <v>-1.4681380509041906</v>
      </c>
      <c r="D541">
        <v>0.31296600000000002</v>
      </c>
      <c r="E541">
        <v>35.758699999999997</v>
      </c>
      <c r="F541" s="2">
        <f t="shared" si="73"/>
        <v>141.82082257585159</v>
      </c>
      <c r="G541" s="1">
        <f t="shared" si="74"/>
        <v>4.555948993089239E+24</v>
      </c>
      <c r="H541" s="2">
        <f t="shared" si="72"/>
        <v>147.64825147704639</v>
      </c>
      <c r="I541" s="2">
        <f t="shared" si="75"/>
        <v>35.846141541017282</v>
      </c>
      <c r="J541" s="2">
        <f t="shared" si="76"/>
        <v>-8.7441541017284408E-2</v>
      </c>
      <c r="K541" s="2">
        <f t="shared" si="77"/>
        <v>7.8062289938822291E-2</v>
      </c>
      <c r="L541" s="2">
        <v>155.24823408138181</v>
      </c>
      <c r="M541" s="2">
        <f t="shared" si="78"/>
        <v>35.955133344305139</v>
      </c>
      <c r="N541" s="2">
        <f t="shared" si="79"/>
        <v>-0.19643334430514159</v>
      </c>
      <c r="O541" s="2">
        <f t="shared" si="80"/>
        <v>0.39394546269462111</v>
      </c>
    </row>
    <row r="542" spans="1:15" x14ac:dyDescent="0.25">
      <c r="A542" s="47" t="s">
        <v>709</v>
      </c>
      <c r="B542" s="2">
        <v>3.4279999999999998E-2</v>
      </c>
      <c r="C542" s="2">
        <f>LOG('SNe Ia Data'!RedShift)</f>
        <v>-1.4649591867488394</v>
      </c>
      <c r="D542">
        <v>0.20741599999999999</v>
      </c>
      <c r="E542">
        <v>35.918799999999997</v>
      </c>
      <c r="F542" s="2">
        <f t="shared" si="73"/>
        <v>152.67221272460768</v>
      </c>
      <c r="G542" s="1">
        <f t="shared" si="74"/>
        <v>4.5899645342368867E+24</v>
      </c>
      <c r="H542" s="2">
        <f t="shared" si="72"/>
        <v>148.75062009028457</v>
      </c>
      <c r="I542" s="2">
        <f t="shared" si="75"/>
        <v>35.862293924145035</v>
      </c>
      <c r="J542" s="2">
        <f t="shared" si="76"/>
        <v>5.6506075854962035E-2</v>
      </c>
      <c r="K542" s="2">
        <f t="shared" si="77"/>
        <v>7.4217408708753665E-2</v>
      </c>
      <c r="L542" s="2">
        <v>156.41713639631215</v>
      </c>
      <c r="M542" s="2">
        <f t="shared" si="78"/>
        <v>35.971421653934783</v>
      </c>
      <c r="N542" s="2">
        <f t="shared" si="79"/>
        <v>-5.2621653934785684E-2</v>
      </c>
      <c r="O542" s="2">
        <f t="shared" si="80"/>
        <v>6.4364215304955119E-2</v>
      </c>
    </row>
    <row r="543" spans="1:15" x14ac:dyDescent="0.25">
      <c r="A543" s="47" t="s">
        <v>709</v>
      </c>
      <c r="B543" s="2">
        <v>3.4279999999999998E-2</v>
      </c>
      <c r="C543" s="2">
        <f>LOG('SNe Ia Data'!RedShift)</f>
        <v>-1.4649591867488394</v>
      </c>
      <c r="D543">
        <v>0.211316</v>
      </c>
      <c r="E543">
        <v>35.937800000000003</v>
      </c>
      <c r="F543" s="2">
        <f t="shared" si="73"/>
        <v>154.0139289468124</v>
      </c>
      <c r="G543" s="1">
        <f t="shared" si="74"/>
        <v>4.5899645342368867E+24</v>
      </c>
      <c r="H543" s="2">
        <f t="shared" si="72"/>
        <v>148.75062009028457</v>
      </c>
      <c r="I543" s="2">
        <f t="shared" si="75"/>
        <v>35.862293924145035</v>
      </c>
      <c r="J543" s="2">
        <f t="shared" si="76"/>
        <v>7.5506075854967492E-2</v>
      </c>
      <c r="K543" s="2">
        <f t="shared" si="77"/>
        <v>0.1276729923681745</v>
      </c>
      <c r="L543" s="2">
        <v>156.41713639631215</v>
      </c>
      <c r="M543" s="2">
        <f t="shared" si="78"/>
        <v>35.971421653934783</v>
      </c>
      <c r="N543" s="2">
        <f t="shared" si="79"/>
        <v>-3.3621653934780227E-2</v>
      </c>
      <c r="O543" s="2">
        <f t="shared" si="80"/>
        <v>2.5314734955328631E-2</v>
      </c>
    </row>
    <row r="544" spans="1:15" x14ac:dyDescent="0.25">
      <c r="A544" s="47" t="s">
        <v>710</v>
      </c>
      <c r="B544" s="2">
        <v>3.4369999999999998E-2</v>
      </c>
      <c r="C544" s="2">
        <f>LOG('SNe Ia Data'!RedShift)</f>
        <v>-1.4638204678627746</v>
      </c>
      <c r="D544">
        <v>0.21707499999999999</v>
      </c>
      <c r="E544">
        <v>35.783700000000003</v>
      </c>
      <c r="F544" s="2">
        <f t="shared" si="73"/>
        <v>143.46303030397021</v>
      </c>
      <c r="G544" s="1">
        <f t="shared" si="74"/>
        <v>4.6022120437226064E+24</v>
      </c>
      <c r="H544" s="2">
        <f t="shared" si="72"/>
        <v>149.14753484136236</v>
      </c>
      <c r="I544" s="2">
        <f t="shared" si="75"/>
        <v>35.868080397989537</v>
      </c>
      <c r="J544" s="2">
        <f t="shared" si="76"/>
        <v>-8.4380397989534117E-2</v>
      </c>
      <c r="K544" s="2">
        <f t="shared" si="77"/>
        <v>0.15109967127432189</v>
      </c>
      <c r="L544" s="2">
        <v>156.83804124384383</v>
      </c>
      <c r="M544" s="2">
        <f t="shared" si="78"/>
        <v>35.97725704871015</v>
      </c>
      <c r="N544" s="2">
        <f t="shared" si="79"/>
        <v>-0.19355704871014723</v>
      </c>
      <c r="O544" s="2">
        <f t="shared" si="80"/>
        <v>0.79505717942609422</v>
      </c>
    </row>
    <row r="545" spans="1:15" x14ac:dyDescent="0.25">
      <c r="A545" s="47" t="s">
        <v>752</v>
      </c>
      <c r="B545" s="2">
        <v>3.4410000000000003E-2</v>
      </c>
      <c r="C545" s="2">
        <f>LOG('SNe Ia Data'!RedShift)</f>
        <v>-1.4633153273790698</v>
      </c>
      <c r="D545">
        <v>0.34060600000000002</v>
      </c>
      <c r="E545">
        <v>35.825000000000003</v>
      </c>
      <c r="F545" s="2">
        <f t="shared" si="73"/>
        <v>146.21771744567204</v>
      </c>
      <c r="G545" s="1">
        <f t="shared" si="74"/>
        <v>4.6076557065802374E+24</v>
      </c>
      <c r="H545" s="2">
        <f t="shared" si="72"/>
        <v>149.32395193992491</v>
      </c>
      <c r="I545" s="2">
        <f t="shared" si="75"/>
        <v>35.870647376234857</v>
      </c>
      <c r="J545" s="2">
        <f t="shared" si="76"/>
        <v>-4.5647376234853709E-2</v>
      </c>
      <c r="K545" s="2">
        <f t="shared" si="77"/>
        <v>1.7960856845710055E-2</v>
      </c>
      <c r="L545" s="2">
        <v>157.02512705838399</v>
      </c>
      <c r="M545" s="2">
        <f t="shared" si="78"/>
        <v>35.979845767448943</v>
      </c>
      <c r="N545" s="2">
        <f t="shared" si="79"/>
        <v>-0.15484576744893985</v>
      </c>
      <c r="O545" s="2">
        <f t="shared" si="80"/>
        <v>0.2066779235169065</v>
      </c>
    </row>
    <row r="546" spans="1:15" x14ac:dyDescent="0.25">
      <c r="A546" s="47" t="s">
        <v>711</v>
      </c>
      <c r="B546" s="2">
        <v>3.4509999999999999E-2</v>
      </c>
      <c r="C546" s="2">
        <f>LOG('SNe Ia Data'!RedShift)</f>
        <v>-1.4620550407085131</v>
      </c>
      <c r="D546">
        <v>0.35808299999999998</v>
      </c>
      <c r="E546">
        <v>35.975700000000003</v>
      </c>
      <c r="F546" s="2">
        <f t="shared" si="73"/>
        <v>156.72562123952801</v>
      </c>
      <c r="G546" s="1">
        <f t="shared" si="74"/>
        <v>4.621265739455659E+24</v>
      </c>
      <c r="H546" s="2">
        <f t="shared" ref="H546:H609" si="81">G546/Mpc</f>
        <v>149.76502306685131</v>
      </c>
      <c r="I546" s="2">
        <f t="shared" si="75"/>
        <v>35.877051988621865</v>
      </c>
      <c r="J546" s="2">
        <f t="shared" si="76"/>
        <v>9.8648011378138278E-2</v>
      </c>
      <c r="K546" s="2">
        <f t="shared" si="77"/>
        <v>7.5894318049470208E-2</v>
      </c>
      <c r="L546" s="2">
        <v>157.49288734223535</v>
      </c>
      <c r="M546" s="2">
        <f t="shared" si="78"/>
        <v>35.98630472530207</v>
      </c>
      <c r="N546" s="2">
        <f t="shared" si="79"/>
        <v>-1.0604725302066242E-2</v>
      </c>
      <c r="O546" s="2">
        <f t="shared" si="80"/>
        <v>8.7706431222684149E-4</v>
      </c>
    </row>
    <row r="547" spans="1:15" x14ac:dyDescent="0.25">
      <c r="A547" s="47" t="s">
        <v>712</v>
      </c>
      <c r="B547" s="2">
        <v>3.4590000000000003E-2</v>
      </c>
      <c r="C547" s="2">
        <f>LOG('SNe Ia Data'!RedShift)</f>
        <v>-1.4610494379856385</v>
      </c>
      <c r="D547">
        <v>0.15565599999999999</v>
      </c>
      <c r="E547">
        <v>35.7348</v>
      </c>
      <c r="F547" s="2">
        <f t="shared" si="73"/>
        <v>140.26845065948615</v>
      </c>
      <c r="G547" s="1">
        <f t="shared" si="74"/>
        <v>4.6321546664108443E+24</v>
      </c>
      <c r="H547" s="2">
        <f t="shared" si="81"/>
        <v>150.11790915662823</v>
      </c>
      <c r="I547" s="2">
        <f t="shared" si="75"/>
        <v>35.882162534631732</v>
      </c>
      <c r="J547" s="2">
        <f t="shared" si="76"/>
        <v>-0.14736253463173199</v>
      </c>
      <c r="K547" s="2">
        <f t="shared" si="77"/>
        <v>0.89627737546692243</v>
      </c>
      <c r="L547" s="2">
        <v>157.86714261995377</v>
      </c>
      <c r="M547" s="2">
        <f t="shared" si="78"/>
        <v>35.991458741753071</v>
      </c>
      <c r="N547" s="2">
        <f t="shared" si="79"/>
        <v>-0.25665874175307124</v>
      </c>
      <c r="O547" s="2">
        <f t="shared" si="80"/>
        <v>2.7188195863163758</v>
      </c>
    </row>
    <row r="548" spans="1:15" x14ac:dyDescent="0.25">
      <c r="A548" s="47" t="s">
        <v>713</v>
      </c>
      <c r="B548" s="2">
        <v>3.4790000000000001E-2</v>
      </c>
      <c r="C548" s="2">
        <f>LOG('SNe Ia Data'!RedShift)</f>
        <v>-1.4585455712524111</v>
      </c>
      <c r="D548">
        <v>0.20577300000000001</v>
      </c>
      <c r="E548">
        <v>35.8566</v>
      </c>
      <c r="F548" s="2">
        <f t="shared" si="73"/>
        <v>148.36108473787436</v>
      </c>
      <c r="G548" s="1">
        <f t="shared" si="74"/>
        <v>4.6593804856913292E+24</v>
      </c>
      <c r="H548" s="2">
        <f t="shared" si="81"/>
        <v>151.00023786967819</v>
      </c>
      <c r="I548" s="2">
        <f t="shared" si="75"/>
        <v>35.894888157174698</v>
      </c>
      <c r="J548" s="2">
        <f t="shared" si="76"/>
        <v>-3.8288157174697801E-2</v>
      </c>
      <c r="K548" s="2">
        <f t="shared" si="77"/>
        <v>3.4621999804577669E-2</v>
      </c>
      <c r="L548" s="2">
        <v>158.80296376251547</v>
      </c>
      <c r="M548" s="2">
        <f t="shared" si="78"/>
        <v>36.004293017334952</v>
      </c>
      <c r="N548" s="2">
        <f t="shared" si="79"/>
        <v>-0.14769301733495155</v>
      </c>
      <c r="O548" s="2">
        <f t="shared" si="80"/>
        <v>0.51516120180975555</v>
      </c>
    </row>
    <row r="549" spans="1:15" x14ac:dyDescent="0.25">
      <c r="A549" s="47" t="s">
        <v>715</v>
      </c>
      <c r="B549" s="2">
        <v>3.4909999999999997E-2</v>
      </c>
      <c r="C549" s="2">
        <f>LOG('SNe Ia Data'!RedShift)</f>
        <v>-1.4570501511858212</v>
      </c>
      <c r="D549">
        <v>0.165632</v>
      </c>
      <c r="E549">
        <v>35.911799999999999</v>
      </c>
      <c r="F549" s="2">
        <f t="shared" si="73"/>
        <v>152.18084807077932</v>
      </c>
      <c r="G549" s="1">
        <f t="shared" si="74"/>
        <v>4.6757183780853279E+24</v>
      </c>
      <c r="H549" s="2">
        <f t="shared" si="81"/>
        <v>151.52971290297052</v>
      </c>
      <c r="I549" s="2">
        <f t="shared" si="75"/>
        <v>35.902489001965719</v>
      </c>
      <c r="J549" s="2">
        <f t="shared" si="76"/>
        <v>9.3109980342802601E-3</v>
      </c>
      <c r="K549" s="2">
        <f t="shared" si="77"/>
        <v>3.1601229357555993E-3</v>
      </c>
      <c r="L549" s="2">
        <v>159.36458187921207</v>
      </c>
      <c r="M549" s="2">
        <f t="shared" si="78"/>
        <v>36.011959038136972</v>
      </c>
      <c r="N549" s="2">
        <f t="shared" si="79"/>
        <v>-0.10015903813697236</v>
      </c>
      <c r="O549" s="2">
        <f t="shared" si="80"/>
        <v>0.36567207691308873</v>
      </c>
    </row>
    <row r="550" spans="1:15" x14ac:dyDescent="0.25">
      <c r="A550" s="47" t="s">
        <v>716</v>
      </c>
      <c r="B550" s="2">
        <v>3.5119999999999998E-2</v>
      </c>
      <c r="C550" s="2">
        <f>LOG('SNe Ia Data'!RedShift)</f>
        <v>-1.4544454927659352</v>
      </c>
      <c r="D550">
        <v>0.169326</v>
      </c>
      <c r="E550">
        <v>35.881599999999999</v>
      </c>
      <c r="F550" s="2">
        <f t="shared" si="73"/>
        <v>150.07902513254535</v>
      </c>
      <c r="G550" s="1">
        <f t="shared" si="74"/>
        <v>4.7043140213866117E+24</v>
      </c>
      <c r="H550" s="2">
        <f t="shared" si="81"/>
        <v>152.45643458920981</v>
      </c>
      <c r="I550" s="2">
        <f t="shared" si="75"/>
        <v>35.915728794789835</v>
      </c>
      <c r="J550" s="2">
        <f t="shared" si="76"/>
        <v>-3.4128794789836547E-2</v>
      </c>
      <c r="K550" s="2">
        <f t="shared" si="77"/>
        <v>4.0625115231780001E-2</v>
      </c>
      <c r="L550" s="2">
        <v>160.34763990185581</v>
      </c>
      <c r="M550" s="2">
        <f t="shared" si="78"/>
        <v>36.025312860450953</v>
      </c>
      <c r="N550" s="2">
        <f t="shared" si="79"/>
        <v>-0.14371286045095388</v>
      </c>
      <c r="O550" s="2">
        <f t="shared" si="80"/>
        <v>0.7203506775863886</v>
      </c>
    </row>
    <row r="551" spans="1:15" x14ac:dyDescent="0.25">
      <c r="A551" s="47" t="s">
        <v>717</v>
      </c>
      <c r="B551" s="2">
        <v>3.5150000000000001E-2</v>
      </c>
      <c r="C551" s="2">
        <f>LOG('SNe Ia Data'!RedShift)</f>
        <v>-1.4540746706441572</v>
      </c>
      <c r="D551">
        <v>0.21166399999999999</v>
      </c>
      <c r="E551">
        <v>35.893700000000003</v>
      </c>
      <c r="F551" s="2">
        <f t="shared" si="73"/>
        <v>150.91763818292225</v>
      </c>
      <c r="G551" s="1">
        <f t="shared" si="74"/>
        <v>4.7083995632447756E+24</v>
      </c>
      <c r="H551" s="2">
        <f t="shared" si="81"/>
        <v>152.58883798367475</v>
      </c>
      <c r="I551" s="2">
        <f t="shared" si="75"/>
        <v>35.917613828664557</v>
      </c>
      <c r="J551" s="2">
        <f t="shared" si="76"/>
        <v>-2.391382866455416E-2</v>
      </c>
      <c r="K551" s="2">
        <f t="shared" si="77"/>
        <v>1.2764512367059559E-2</v>
      </c>
      <c r="L551" s="2">
        <v>160.48810027261675</v>
      </c>
      <c r="M551" s="2">
        <f t="shared" si="78"/>
        <v>36.027214181289203</v>
      </c>
      <c r="N551" s="2">
        <f t="shared" si="79"/>
        <v>-0.13351418128920045</v>
      </c>
      <c r="O551" s="2">
        <f t="shared" si="80"/>
        <v>0.3978879582469349</v>
      </c>
    </row>
    <row r="552" spans="1:15" x14ac:dyDescent="0.25">
      <c r="A552" s="47" t="s">
        <v>718</v>
      </c>
      <c r="B552" s="2">
        <v>3.5159999999999997E-2</v>
      </c>
      <c r="C552" s="2">
        <f>LOG('SNe Ia Data'!RedShift)</f>
        <v>-1.4539511335982658</v>
      </c>
      <c r="D552">
        <v>0.48332999999999998</v>
      </c>
      <c r="E552">
        <v>35.801200000000001</v>
      </c>
      <c r="F552" s="2">
        <f t="shared" si="73"/>
        <v>144.62387710340801</v>
      </c>
      <c r="G552" s="1">
        <f t="shared" si="74"/>
        <v>4.7097614355254246E+24</v>
      </c>
      <c r="H552" s="2">
        <f t="shared" si="81"/>
        <v>152.63297325851605</v>
      </c>
      <c r="I552" s="2">
        <f t="shared" si="75"/>
        <v>35.918241821348843</v>
      </c>
      <c r="J552" s="2">
        <f t="shared" si="76"/>
        <v>-0.11704182134884178</v>
      </c>
      <c r="K552" s="2">
        <f t="shared" si="77"/>
        <v>5.8640091347763545E-2</v>
      </c>
      <c r="L552" s="2">
        <v>160.53492170221188</v>
      </c>
      <c r="M552" s="2">
        <f t="shared" si="78"/>
        <v>36.027847602796705</v>
      </c>
      <c r="N552" s="2">
        <f t="shared" si="79"/>
        <v>-0.22664760279670304</v>
      </c>
      <c r="O552" s="2">
        <f t="shared" si="80"/>
        <v>0.21989469660196942</v>
      </c>
    </row>
    <row r="553" spans="1:15" x14ac:dyDescent="0.25">
      <c r="A553" s="47" t="s">
        <v>718</v>
      </c>
      <c r="B553" s="2">
        <v>3.5159999999999997E-2</v>
      </c>
      <c r="C553" s="2">
        <f>LOG('SNe Ia Data'!RedShift)</f>
        <v>-1.4539511335982658</v>
      </c>
      <c r="D553">
        <v>0.48205700000000001</v>
      </c>
      <c r="E553">
        <v>35.803800000000003</v>
      </c>
      <c r="F553" s="2">
        <f t="shared" si="73"/>
        <v>144.79714538102047</v>
      </c>
      <c r="G553" s="1">
        <f t="shared" si="74"/>
        <v>4.7097614355254246E+24</v>
      </c>
      <c r="H553" s="2">
        <f t="shared" si="81"/>
        <v>152.63297325851605</v>
      </c>
      <c r="I553" s="2">
        <f t="shared" si="75"/>
        <v>35.918241821348843</v>
      </c>
      <c r="J553" s="2">
        <f t="shared" si="76"/>
        <v>-0.11444182134884073</v>
      </c>
      <c r="K553" s="2">
        <f t="shared" si="77"/>
        <v>5.6360227134368474E-2</v>
      </c>
      <c r="L553" s="2">
        <v>160.53492170221188</v>
      </c>
      <c r="M553" s="2">
        <f t="shared" si="78"/>
        <v>36.027847602796705</v>
      </c>
      <c r="N553" s="2">
        <f t="shared" si="79"/>
        <v>-0.22404760279670199</v>
      </c>
      <c r="O553" s="2">
        <f t="shared" si="80"/>
        <v>0.2160149533731264</v>
      </c>
    </row>
    <row r="554" spans="1:15" x14ac:dyDescent="0.25">
      <c r="A554" s="47" t="s">
        <v>720</v>
      </c>
      <c r="B554" s="2">
        <v>3.5220000000000001E-2</v>
      </c>
      <c r="C554" s="2">
        <f>LOG('SNe Ia Data'!RedShift)</f>
        <v>-1.4532106483687419</v>
      </c>
      <c r="D554">
        <v>0.33421200000000001</v>
      </c>
      <c r="E554">
        <v>35.834899999999998</v>
      </c>
      <c r="F554" s="2">
        <f t="shared" si="73"/>
        <v>146.88586326464693</v>
      </c>
      <c r="G554" s="1">
        <f t="shared" si="74"/>
        <v>4.7179329316396718E+24</v>
      </c>
      <c r="H554" s="2">
        <f t="shared" si="81"/>
        <v>152.89779341235231</v>
      </c>
      <c r="I554" s="2">
        <f t="shared" si="75"/>
        <v>35.922006089070948</v>
      </c>
      <c r="J554" s="2">
        <f t="shared" si="76"/>
        <v>-8.7106089070950077E-2</v>
      </c>
      <c r="K554" s="2">
        <f t="shared" si="77"/>
        <v>6.7928644960974532E-2</v>
      </c>
      <c r="L554" s="2">
        <v>160.81586399234737</v>
      </c>
      <c r="M554" s="2">
        <f t="shared" si="78"/>
        <v>36.031644441729611</v>
      </c>
      <c r="N554" s="2">
        <f t="shared" si="79"/>
        <v>-0.19674444172961358</v>
      </c>
      <c r="O554" s="2">
        <f t="shared" si="80"/>
        <v>0.34654597978469653</v>
      </c>
    </row>
    <row r="555" spans="1:15" x14ac:dyDescent="0.25">
      <c r="A555" s="47" t="s">
        <v>719</v>
      </c>
      <c r="B555" s="2">
        <v>3.5290000000000002E-2</v>
      </c>
      <c r="C555" s="2">
        <f>LOG('SNe Ia Data'!RedShift)</f>
        <v>-1.4523483416400307</v>
      </c>
      <c r="D555">
        <v>0.1686</v>
      </c>
      <c r="E555">
        <v>35.860999999999997</v>
      </c>
      <c r="F555" s="2">
        <f t="shared" si="73"/>
        <v>148.6620098528598</v>
      </c>
      <c r="G555" s="1">
        <f t="shared" si="74"/>
        <v>4.7274669123329418E+24</v>
      </c>
      <c r="H555" s="2">
        <f t="shared" si="81"/>
        <v>153.20676868426875</v>
      </c>
      <c r="I555" s="2">
        <f t="shared" si="75"/>
        <v>35.926389764384062</v>
      </c>
      <c r="J555" s="2">
        <f t="shared" si="76"/>
        <v>-6.5389764384065074E-2</v>
      </c>
      <c r="K555" s="2">
        <f t="shared" si="77"/>
        <v>0.15041959132439309</v>
      </c>
      <c r="L555" s="2">
        <v>161.14365970647967</v>
      </c>
      <c r="M555" s="2">
        <f t="shared" si="78"/>
        <v>36.036066113043844</v>
      </c>
      <c r="N555" s="2">
        <f t="shared" si="79"/>
        <v>-0.17506611304384734</v>
      </c>
      <c r="O555" s="2">
        <f t="shared" si="80"/>
        <v>1.0781744551909991</v>
      </c>
    </row>
    <row r="556" spans="1:15" x14ac:dyDescent="0.25">
      <c r="A556" s="47" t="s">
        <v>721</v>
      </c>
      <c r="B556" s="2">
        <v>3.551E-2</v>
      </c>
      <c r="C556" s="2">
        <f>LOG('SNe Ia Data'!RedShift)</f>
        <v>-1.4496493276983846</v>
      </c>
      <c r="D556">
        <v>0.37482199999999999</v>
      </c>
      <c r="E556">
        <v>35.990499999999997</v>
      </c>
      <c r="F556" s="2">
        <f t="shared" si="73"/>
        <v>157.79745699434432</v>
      </c>
      <c r="G556" s="1">
        <f t="shared" si="74"/>
        <v>4.7574348371370193E+24</v>
      </c>
      <c r="H556" s="2">
        <f t="shared" si="81"/>
        <v>154.17796298526497</v>
      </c>
      <c r="I556" s="2">
        <f t="shared" si="75"/>
        <v>35.940111517153312</v>
      </c>
      <c r="J556" s="2">
        <f t="shared" si="76"/>
        <v>5.0388482846685179E-2</v>
      </c>
      <c r="K556" s="2">
        <f t="shared" si="77"/>
        <v>1.8072257972825863E-2</v>
      </c>
      <c r="L556" s="2">
        <v>162.17408306959808</v>
      </c>
      <c r="M556" s="2">
        <f t="shared" si="78"/>
        <v>36.049907255565984</v>
      </c>
      <c r="N556" s="2">
        <f t="shared" si="79"/>
        <v>-5.9407255565986361E-2</v>
      </c>
      <c r="O556" s="2">
        <f t="shared" si="80"/>
        <v>2.5120531974984126E-2</v>
      </c>
    </row>
    <row r="557" spans="1:15" x14ac:dyDescent="0.25">
      <c r="A557" s="47" t="s">
        <v>722</v>
      </c>
      <c r="B557" s="2">
        <v>3.5680000000000003E-2</v>
      </c>
      <c r="C557" s="2">
        <f>LOG('SNe Ia Data'!RedShift)</f>
        <v>-1.4475751542959145</v>
      </c>
      <c r="D557">
        <v>0.18845500000000001</v>
      </c>
      <c r="E557">
        <v>36.234000000000002</v>
      </c>
      <c r="F557" s="2">
        <f t="shared" si="73"/>
        <v>176.52247174525598</v>
      </c>
      <c r="G557" s="1">
        <f t="shared" si="74"/>
        <v>4.7805960106575994E+24</v>
      </c>
      <c r="H557" s="2">
        <f t="shared" si="81"/>
        <v>154.92856550027497</v>
      </c>
      <c r="I557" s="2">
        <f t="shared" si="75"/>
        <v>35.950657498589017</v>
      </c>
      <c r="J557" s="2">
        <f t="shared" si="76"/>
        <v>0.28334250141098494</v>
      </c>
      <c r="K557" s="2">
        <f t="shared" si="77"/>
        <v>2.2605187746144648</v>
      </c>
      <c r="L557" s="2">
        <v>162.97053568914109</v>
      </c>
      <c r="M557" s="2">
        <f t="shared" si="78"/>
        <v>36.060545465446324</v>
      </c>
      <c r="N557" s="2">
        <f t="shared" si="79"/>
        <v>0.17345453455367732</v>
      </c>
      <c r="O557" s="2">
        <f t="shared" si="80"/>
        <v>0.84714155726953011</v>
      </c>
    </row>
    <row r="558" spans="1:15" x14ac:dyDescent="0.25">
      <c r="A558" s="47" t="s">
        <v>885</v>
      </c>
      <c r="B558" s="2">
        <v>3.576E-2</v>
      </c>
      <c r="C558" s="2">
        <f>LOG('SNe Ia Data'!RedShift)</f>
        <v>-1.4466024898761198</v>
      </c>
      <c r="D558">
        <v>0.22517300000000001</v>
      </c>
      <c r="E558">
        <v>35.959099999999999</v>
      </c>
      <c r="F558" s="2">
        <f t="shared" si="73"/>
        <v>155.53208714413287</v>
      </c>
      <c r="G558" s="1">
        <f t="shared" si="74"/>
        <v>4.7914966352288093E+24</v>
      </c>
      <c r="H558" s="2">
        <f t="shared" si="81"/>
        <v>155.28183068396956</v>
      </c>
      <c r="I558" s="2">
        <f t="shared" si="75"/>
        <v>35.955603212470166</v>
      </c>
      <c r="J558" s="2">
        <f t="shared" si="76"/>
        <v>3.4967875298335116E-3</v>
      </c>
      <c r="K558" s="2">
        <f t="shared" si="77"/>
        <v>2.4116032552631196E-4</v>
      </c>
      <c r="L558" s="2">
        <v>163.34540218452511</v>
      </c>
      <c r="M558" s="2">
        <f t="shared" si="78"/>
        <v>36.065534572722967</v>
      </c>
      <c r="N558" s="2">
        <f t="shared" si="79"/>
        <v>-0.10643457272296786</v>
      </c>
      <c r="O558" s="2">
        <f t="shared" si="80"/>
        <v>0.22342553887637043</v>
      </c>
    </row>
    <row r="559" spans="1:15" x14ac:dyDescent="0.25">
      <c r="A559" s="47" t="s">
        <v>723</v>
      </c>
      <c r="B559" s="2">
        <v>3.576E-2</v>
      </c>
      <c r="C559" s="2">
        <f>LOG('SNe Ia Data'!RedShift)</f>
        <v>-1.4466024898761198</v>
      </c>
      <c r="D559">
        <v>0.23031799999999999</v>
      </c>
      <c r="E559">
        <v>36.154499999999999</v>
      </c>
      <c r="F559" s="2">
        <f t="shared" si="73"/>
        <v>170.17666170341076</v>
      </c>
      <c r="G559" s="1">
        <f t="shared" si="74"/>
        <v>4.7914966352288093E+24</v>
      </c>
      <c r="H559" s="2">
        <f t="shared" si="81"/>
        <v>155.28183068396956</v>
      </c>
      <c r="I559" s="2">
        <f t="shared" si="75"/>
        <v>35.955603212470166</v>
      </c>
      <c r="J559" s="2">
        <f t="shared" si="76"/>
        <v>0.19889678752983286</v>
      </c>
      <c r="K559" s="2">
        <f t="shared" si="77"/>
        <v>0.74576118580479778</v>
      </c>
      <c r="L559" s="2">
        <v>163.34540218452511</v>
      </c>
      <c r="M559" s="2">
        <f t="shared" si="78"/>
        <v>36.065534572722967</v>
      </c>
      <c r="N559" s="2">
        <f t="shared" si="79"/>
        <v>8.8965427277031495E-2</v>
      </c>
      <c r="O559" s="2">
        <f t="shared" si="80"/>
        <v>0.14920616793977359</v>
      </c>
    </row>
    <row r="560" spans="1:15" x14ac:dyDescent="0.25">
      <c r="A560" s="47" t="s">
        <v>724</v>
      </c>
      <c r="B560" s="2">
        <v>3.5830000000000001E-2</v>
      </c>
      <c r="C560" s="2">
        <f>LOG('SNe Ia Data'!RedShift)</f>
        <v>-1.4457531918338895</v>
      </c>
      <c r="D560">
        <v>0.204232</v>
      </c>
      <c r="E560">
        <v>35.932499999999997</v>
      </c>
      <c r="F560" s="2">
        <f t="shared" si="73"/>
        <v>153.63847933315975</v>
      </c>
      <c r="G560" s="1">
        <f t="shared" si="74"/>
        <v>4.801035337243894E+24</v>
      </c>
      <c r="H560" s="2">
        <f t="shared" si="81"/>
        <v>155.59095896350564</v>
      </c>
      <c r="I560" s="2">
        <f t="shared" si="75"/>
        <v>35.959921787614846</v>
      </c>
      <c r="J560" s="2">
        <f t="shared" si="76"/>
        <v>-2.742178761484837E-2</v>
      </c>
      <c r="K560" s="2">
        <f t="shared" si="77"/>
        <v>1.8027850381035306E-2</v>
      </c>
      <c r="L560" s="2">
        <v>163.67344462670951</v>
      </c>
      <c r="M560" s="2">
        <f t="shared" si="78"/>
        <v>36.069891112770939</v>
      </c>
      <c r="N560" s="2">
        <f t="shared" si="79"/>
        <v>-0.13739111277094196</v>
      </c>
      <c r="O560" s="2">
        <f t="shared" si="80"/>
        <v>0.45255326385206734</v>
      </c>
    </row>
    <row r="561" spans="1:15" x14ac:dyDescent="0.25">
      <c r="A561" s="47" t="s">
        <v>725</v>
      </c>
      <c r="B561" s="2">
        <v>3.585E-2</v>
      </c>
      <c r="C561" s="2">
        <f>LOG('SNe Ia Data'!RedShift)</f>
        <v>-1.4455108399961811</v>
      </c>
      <c r="D561">
        <v>0.20432600000000001</v>
      </c>
      <c r="E561">
        <v>35.551499999999997</v>
      </c>
      <c r="F561" s="2">
        <f t="shared" si="73"/>
        <v>128.91397503856066</v>
      </c>
      <c r="G561" s="1">
        <f t="shared" si="74"/>
        <v>4.8037607930414381E+24</v>
      </c>
      <c r="H561" s="2">
        <f t="shared" si="81"/>
        <v>155.67928497057812</v>
      </c>
      <c r="I561" s="2">
        <f t="shared" si="75"/>
        <v>35.961154141148697</v>
      </c>
      <c r="J561" s="2">
        <f t="shared" si="76"/>
        <v>-0.40965414114869958</v>
      </c>
      <c r="K561" s="2">
        <f t="shared" si="77"/>
        <v>4.0196425306380705</v>
      </c>
      <c r="L561" s="2">
        <v>163.76717691130622</v>
      </c>
      <c r="M561" s="2">
        <f t="shared" si="78"/>
        <v>36.071134312679895</v>
      </c>
      <c r="N561" s="2">
        <f t="shared" si="79"/>
        <v>-0.5196343126798979</v>
      </c>
      <c r="O561" s="2">
        <f t="shared" si="80"/>
        <v>6.4676777842334765</v>
      </c>
    </row>
    <row r="562" spans="1:15" x14ac:dyDescent="0.25">
      <c r="A562" s="47" t="s">
        <v>726</v>
      </c>
      <c r="B562" s="2">
        <v>3.5990000000000001E-2</v>
      </c>
      <c r="C562" s="2">
        <f>LOG('SNe Ia Data'!RedShift)</f>
        <v>-1.4438181533470889</v>
      </c>
      <c r="D562">
        <v>0.18718499999999999</v>
      </c>
      <c r="E562">
        <v>35.990900000000003</v>
      </c>
      <c r="F562" s="2">
        <f t="shared" si="73"/>
        <v>157.82652703748747</v>
      </c>
      <c r="G562" s="1">
        <f t="shared" si="74"/>
        <v>4.8228403817821089E+24</v>
      </c>
      <c r="H562" s="2">
        <f t="shared" si="81"/>
        <v>156.29761233129577</v>
      </c>
      <c r="I562" s="2">
        <f t="shared" si="75"/>
        <v>35.969761718014581</v>
      </c>
      <c r="J562" s="2">
        <f t="shared" si="76"/>
        <v>2.1138281985422225E-2</v>
      </c>
      <c r="K562" s="2">
        <f t="shared" si="77"/>
        <v>1.2752557390634307E-2</v>
      </c>
      <c r="L562" s="2">
        <v>164.42337597763444</v>
      </c>
      <c r="M562" s="2">
        <f t="shared" si="78"/>
        <v>36.079817804961927</v>
      </c>
      <c r="N562" s="2">
        <f t="shared" si="79"/>
        <v>-8.8917804961923252E-2</v>
      </c>
      <c r="O562" s="2">
        <f t="shared" si="80"/>
        <v>0.22565002120185568</v>
      </c>
    </row>
    <row r="563" spans="1:15" x14ac:dyDescent="0.25">
      <c r="A563" s="47" t="s">
        <v>727</v>
      </c>
      <c r="B563" s="2">
        <v>3.6159999999999998E-2</v>
      </c>
      <c r="C563" s="2">
        <f>LOG('SNe Ia Data'!RedShift)</f>
        <v>-1.4417715781966742</v>
      </c>
      <c r="D563">
        <v>0.22348199999999999</v>
      </c>
      <c r="E563">
        <v>35.858600000000003</v>
      </c>
      <c r="F563" s="2">
        <f t="shared" si="73"/>
        <v>148.49779329366601</v>
      </c>
      <c r="G563" s="1">
        <f t="shared" si="74"/>
        <v>4.8460117427072555E+24</v>
      </c>
      <c r="H563" s="2">
        <f t="shared" si="81"/>
        <v>157.04854499760327</v>
      </c>
      <c r="I563" s="2">
        <f t="shared" si="75"/>
        <v>35.98016958579808</v>
      </c>
      <c r="J563" s="2">
        <f t="shared" si="76"/>
        <v>-0.12156958579807764</v>
      </c>
      <c r="K563" s="2">
        <f t="shared" si="77"/>
        <v>0.29591349769515174</v>
      </c>
      <c r="L563" s="2">
        <v>165.22036102800178</v>
      </c>
      <c r="M563" s="2">
        <f t="shared" si="78"/>
        <v>36.090317834087017</v>
      </c>
      <c r="N563" s="2">
        <f t="shared" si="79"/>
        <v>-0.2317178340870143</v>
      </c>
      <c r="O563" s="2">
        <f t="shared" si="80"/>
        <v>1.0750627697591648</v>
      </c>
    </row>
    <row r="564" spans="1:15" x14ac:dyDescent="0.25">
      <c r="A564" s="47" t="s">
        <v>728</v>
      </c>
      <c r="B564" s="2">
        <v>3.6240000000000001E-2</v>
      </c>
      <c r="C564" s="2">
        <f>LOG('SNe Ia Data'!RedShift)</f>
        <v>-1.4408118109952246</v>
      </c>
      <c r="D564">
        <v>0.18724499999999999</v>
      </c>
      <c r="E564">
        <v>36.1845</v>
      </c>
      <c r="F564" s="2">
        <f t="shared" si="73"/>
        <v>172.54405488774742</v>
      </c>
      <c r="G564" s="1">
        <f t="shared" si="74"/>
        <v>4.856917160468233E+24</v>
      </c>
      <c r="H564" s="2">
        <f t="shared" si="81"/>
        <v>157.40196551799923</v>
      </c>
      <c r="I564" s="2">
        <f t="shared" si="75"/>
        <v>35.985050756007588</v>
      </c>
      <c r="J564" s="2">
        <f t="shared" si="76"/>
        <v>0.1994492439924116</v>
      </c>
      <c r="K564" s="2">
        <f t="shared" si="77"/>
        <v>1.1346040508837514</v>
      </c>
      <c r="L564" s="2">
        <v>165.59547804330936</v>
      </c>
      <c r="M564" s="2">
        <f t="shared" si="78"/>
        <v>36.095242366119557</v>
      </c>
      <c r="N564" s="2">
        <f t="shared" si="79"/>
        <v>8.9257633880443166E-2</v>
      </c>
      <c r="O564" s="2">
        <f t="shared" si="80"/>
        <v>0.22723241328834159</v>
      </c>
    </row>
    <row r="565" spans="1:15" x14ac:dyDescent="0.25">
      <c r="A565" s="47" t="s">
        <v>729</v>
      </c>
      <c r="B565" s="2">
        <v>3.635E-2</v>
      </c>
      <c r="C565" s="2">
        <f>LOG('SNe Ia Data'!RedShift)</f>
        <v>-1.4394955848049433</v>
      </c>
      <c r="D565">
        <v>0.185251</v>
      </c>
      <c r="E565">
        <v>36.003500000000003</v>
      </c>
      <c r="F565" s="2">
        <f t="shared" si="73"/>
        <v>158.74497982957578</v>
      </c>
      <c r="G565" s="1">
        <f t="shared" si="74"/>
        <v>4.8719134137290019E+24</v>
      </c>
      <c r="H565" s="2">
        <f t="shared" si="81"/>
        <v>157.88796098810175</v>
      </c>
      <c r="I565" s="2">
        <f t="shared" si="75"/>
        <v>35.99174508082784</v>
      </c>
      <c r="J565" s="2">
        <f t="shared" si="76"/>
        <v>1.1754919172162204E-2</v>
      </c>
      <c r="K565" s="2">
        <f t="shared" si="77"/>
        <v>4.0264116355737435E-3</v>
      </c>
      <c r="L565" s="2">
        <v>166.1113320921263</v>
      </c>
      <c r="M565" s="2">
        <f t="shared" si="78"/>
        <v>36.101996304857941</v>
      </c>
      <c r="N565" s="2">
        <f t="shared" si="79"/>
        <v>-9.849630485793881E-2</v>
      </c>
      <c r="O565" s="2">
        <f t="shared" si="80"/>
        <v>0.28269540797766946</v>
      </c>
    </row>
    <row r="566" spans="1:15" x14ac:dyDescent="0.25">
      <c r="A566" s="47" t="s">
        <v>730</v>
      </c>
      <c r="B566" s="2">
        <v>3.6819999999999999E-2</v>
      </c>
      <c r="C566" s="2">
        <f>LOG('SNe Ia Data'!RedShift)</f>
        <v>-1.433916215832004</v>
      </c>
      <c r="D566">
        <v>0.15659999999999999</v>
      </c>
      <c r="E566">
        <v>35.928199999999997</v>
      </c>
      <c r="F566" s="2">
        <f t="shared" si="73"/>
        <v>153.33454188635551</v>
      </c>
      <c r="G566" s="1">
        <f t="shared" si="74"/>
        <v>4.9360053145732295E+24</v>
      </c>
      <c r="H566" s="2">
        <f t="shared" si="81"/>
        <v>159.96503803787658</v>
      </c>
      <c r="I566" s="2">
        <f t="shared" si="75"/>
        <v>36.020125368079931</v>
      </c>
      <c r="J566" s="2">
        <f t="shared" si="76"/>
        <v>-9.1925368079934344E-2</v>
      </c>
      <c r="K566" s="2">
        <f t="shared" si="77"/>
        <v>0.34457775692564263</v>
      </c>
      <c r="L566" s="2">
        <v>168.31632445271475</v>
      </c>
      <c r="M566" s="2">
        <f t="shared" si="78"/>
        <v>36.130631194137095</v>
      </c>
      <c r="N566" s="2">
        <f t="shared" si="79"/>
        <v>-0.2024311941370982</v>
      </c>
      <c r="O566" s="2">
        <f t="shared" si="80"/>
        <v>1.6709804106651542</v>
      </c>
    </row>
    <row r="567" spans="1:15" x14ac:dyDescent="0.25">
      <c r="A567" s="47" t="s">
        <v>730</v>
      </c>
      <c r="B567" s="2">
        <v>3.6819999999999999E-2</v>
      </c>
      <c r="C567" s="2">
        <f>LOG('SNe Ia Data'!RedShift)</f>
        <v>-1.433916215832004</v>
      </c>
      <c r="D567">
        <v>0.185109</v>
      </c>
      <c r="E567">
        <v>35.883600000000001</v>
      </c>
      <c r="F567" s="2">
        <f t="shared" si="73"/>
        <v>150.21731669880586</v>
      </c>
      <c r="G567" s="1">
        <f t="shared" si="74"/>
        <v>4.9360053145732295E+24</v>
      </c>
      <c r="H567" s="2">
        <f t="shared" si="81"/>
        <v>159.96503803787658</v>
      </c>
      <c r="I567" s="2">
        <f t="shared" si="75"/>
        <v>36.020125368079931</v>
      </c>
      <c r="J567" s="2">
        <f t="shared" si="76"/>
        <v>-0.13652536807992988</v>
      </c>
      <c r="K567" s="2">
        <f t="shared" si="77"/>
        <v>0.54396585897471195</v>
      </c>
      <c r="L567" s="2">
        <v>168.31632445271475</v>
      </c>
      <c r="M567" s="2">
        <f t="shared" si="78"/>
        <v>36.130631194137095</v>
      </c>
      <c r="N567" s="2">
        <f t="shared" si="79"/>
        <v>-0.24703119413709373</v>
      </c>
      <c r="O567" s="2">
        <f t="shared" si="80"/>
        <v>1.7809368746043739</v>
      </c>
    </row>
    <row r="568" spans="1:15" x14ac:dyDescent="0.25">
      <c r="A568" s="47" t="s">
        <v>731</v>
      </c>
      <c r="B568" s="2">
        <v>3.6970000000000003E-2</v>
      </c>
      <c r="C568" s="2">
        <f>LOG('SNe Ia Data'!RedShift)</f>
        <v>-1.4321505494268931</v>
      </c>
      <c r="D568">
        <v>0.28928399999999999</v>
      </c>
      <c r="E568">
        <v>36.074800000000003</v>
      </c>
      <c r="F568" s="2">
        <f t="shared" si="73"/>
        <v>164.0438676255701</v>
      </c>
      <c r="G568" s="1">
        <f t="shared" si="74"/>
        <v>4.9564659743598094E+24</v>
      </c>
      <c r="H568" s="2">
        <f t="shared" si="81"/>
        <v>160.62812286304421</v>
      </c>
      <c r="I568" s="2">
        <f t="shared" si="75"/>
        <v>36.02910792062211</v>
      </c>
      <c r="J568" s="2">
        <f t="shared" si="76"/>
        <v>4.5692079377893435E-2</v>
      </c>
      <c r="K568" s="2">
        <f t="shared" si="77"/>
        <v>2.4947843862223255E-2</v>
      </c>
      <c r="L568" s="2">
        <v>169.02034852191102</v>
      </c>
      <c r="M568" s="2">
        <f t="shared" si="78"/>
        <v>36.139694964452893</v>
      </c>
      <c r="N568" s="2">
        <f t="shared" si="79"/>
        <v>-6.4894964452889781E-2</v>
      </c>
      <c r="O568" s="2">
        <f t="shared" si="80"/>
        <v>5.032377012863435E-2</v>
      </c>
    </row>
    <row r="569" spans="1:15" x14ac:dyDescent="0.25">
      <c r="A569" s="47" t="s">
        <v>714</v>
      </c>
      <c r="B569" s="2">
        <v>3.7019999999999997E-2</v>
      </c>
      <c r="C569" s="2">
        <f>LOG('SNe Ia Data'!RedShift)</f>
        <v>-1.4315635855831148</v>
      </c>
      <c r="D569">
        <v>0.308166</v>
      </c>
      <c r="E569">
        <v>35.805599999999998</v>
      </c>
      <c r="F569" s="2">
        <f t="shared" si="73"/>
        <v>144.91722193115632</v>
      </c>
      <c r="G569" s="1">
        <f t="shared" si="74"/>
        <v>4.9632868175045874E+24</v>
      </c>
      <c r="H569" s="2">
        <f t="shared" si="81"/>
        <v>160.8491713351525</v>
      </c>
      <c r="I569" s="2">
        <f t="shared" si="75"/>
        <v>36.032094139199032</v>
      </c>
      <c r="J569" s="2">
        <f t="shared" si="76"/>
        <v>-0.22649413919903338</v>
      </c>
      <c r="K569" s="2">
        <f t="shared" si="77"/>
        <v>0.54018745570116589</v>
      </c>
      <c r="L569" s="2">
        <v>169.25505579505312</v>
      </c>
      <c r="M569" s="2">
        <f t="shared" si="78"/>
        <v>36.142708251515572</v>
      </c>
      <c r="N569" s="2">
        <f t="shared" si="79"/>
        <v>-0.33710825151557344</v>
      </c>
      <c r="O569" s="2">
        <f t="shared" si="80"/>
        <v>1.196656002368192</v>
      </c>
    </row>
    <row r="570" spans="1:15" x14ac:dyDescent="0.25">
      <c r="A570" s="47" t="s">
        <v>714</v>
      </c>
      <c r="B570" s="2">
        <v>3.7019999999999997E-2</v>
      </c>
      <c r="C570" s="2">
        <f>LOG('SNe Ia Data'!RedShift)</f>
        <v>-1.4315635855831148</v>
      </c>
      <c r="D570">
        <v>0.318471</v>
      </c>
      <c r="E570">
        <v>35.928699999999999</v>
      </c>
      <c r="F570" s="2">
        <f t="shared" si="73"/>
        <v>153.3698525345271</v>
      </c>
      <c r="G570" s="1">
        <f t="shared" si="74"/>
        <v>4.9632868175045874E+24</v>
      </c>
      <c r="H570" s="2">
        <f t="shared" si="81"/>
        <v>160.8491713351525</v>
      </c>
      <c r="I570" s="2">
        <f t="shared" si="75"/>
        <v>36.032094139199032</v>
      </c>
      <c r="J570" s="2">
        <f t="shared" si="76"/>
        <v>-0.10339413919903251</v>
      </c>
      <c r="K570" s="2">
        <f t="shared" si="77"/>
        <v>0.1054027787987542</v>
      </c>
      <c r="L570" s="2">
        <v>169.25505579505312</v>
      </c>
      <c r="M570" s="2">
        <f t="shared" si="78"/>
        <v>36.142708251515572</v>
      </c>
      <c r="N570" s="2">
        <f t="shared" si="79"/>
        <v>-0.21400825151557257</v>
      </c>
      <c r="O570" s="2">
        <f t="shared" si="80"/>
        <v>0.45156602023394915</v>
      </c>
    </row>
    <row r="571" spans="1:15" x14ac:dyDescent="0.25">
      <c r="A571" s="47" t="s">
        <v>732</v>
      </c>
      <c r="B571" s="2">
        <v>3.7019999999999997E-2</v>
      </c>
      <c r="C571" s="2">
        <f>LOG('SNe Ia Data'!RedShift)</f>
        <v>-1.4315635855831148</v>
      </c>
      <c r="D571">
        <v>0.17502499999999999</v>
      </c>
      <c r="E571">
        <v>36.069499999999998</v>
      </c>
      <c r="F571" s="2">
        <f t="shared" si="73"/>
        <v>163.64396738834304</v>
      </c>
      <c r="G571" s="1">
        <f t="shared" si="74"/>
        <v>4.9632868175045874E+24</v>
      </c>
      <c r="H571" s="2">
        <f t="shared" si="81"/>
        <v>160.8491713351525</v>
      </c>
      <c r="I571" s="2">
        <f t="shared" si="75"/>
        <v>36.032094139199032</v>
      </c>
      <c r="J571" s="2">
        <f t="shared" si="76"/>
        <v>3.7405860800966195E-2</v>
      </c>
      <c r="K571" s="2">
        <f t="shared" si="77"/>
        <v>4.5675060797791538E-2</v>
      </c>
      <c r="L571" s="2">
        <v>169.25505579505312</v>
      </c>
      <c r="M571" s="2">
        <f t="shared" si="78"/>
        <v>36.142708251515572</v>
      </c>
      <c r="N571" s="2">
        <f t="shared" si="79"/>
        <v>-7.3208251515573863E-2</v>
      </c>
      <c r="O571" s="2">
        <f t="shared" si="80"/>
        <v>0.17495239664168691</v>
      </c>
    </row>
    <row r="572" spans="1:15" x14ac:dyDescent="0.25">
      <c r="A572" s="47" t="s">
        <v>733</v>
      </c>
      <c r="B572" s="2">
        <v>3.7019999999999997E-2</v>
      </c>
      <c r="C572" s="2">
        <f>LOG('SNe Ia Data'!RedShift)</f>
        <v>-1.4315635855831148</v>
      </c>
      <c r="D572">
        <v>0.336812</v>
      </c>
      <c r="E572">
        <v>36.08</v>
      </c>
      <c r="F572" s="2">
        <f t="shared" si="73"/>
        <v>164.43717232149316</v>
      </c>
      <c r="G572" s="1">
        <f t="shared" si="74"/>
        <v>4.9632868175045874E+24</v>
      </c>
      <c r="H572" s="2">
        <f t="shared" si="81"/>
        <v>160.8491713351525</v>
      </c>
      <c r="I572" s="2">
        <f t="shared" si="75"/>
        <v>36.032094139199032</v>
      </c>
      <c r="J572" s="2">
        <f t="shared" si="76"/>
        <v>4.7905860800966593E-2</v>
      </c>
      <c r="K572" s="2">
        <f t="shared" si="77"/>
        <v>2.0230293522130769E-2</v>
      </c>
      <c r="L572" s="2">
        <v>169.25505579505312</v>
      </c>
      <c r="M572" s="2">
        <f t="shared" si="78"/>
        <v>36.142708251515572</v>
      </c>
      <c r="N572" s="2">
        <f t="shared" si="79"/>
        <v>-6.2708251515573465E-2</v>
      </c>
      <c r="O572" s="2">
        <f t="shared" si="80"/>
        <v>3.4663648382941933E-2</v>
      </c>
    </row>
    <row r="573" spans="1:15" x14ac:dyDescent="0.25">
      <c r="A573" s="47" t="s">
        <v>734</v>
      </c>
      <c r="B573" s="2">
        <v>3.705E-2</v>
      </c>
      <c r="C573" s="2">
        <f>LOG('SNe Ia Data'!RedShift)</f>
        <v>-1.4312117876846531</v>
      </c>
      <c r="D573">
        <v>0.16656499999999999</v>
      </c>
      <c r="E573">
        <v>35.963700000000003</v>
      </c>
      <c r="F573" s="2">
        <f t="shared" si="73"/>
        <v>155.86191216398473</v>
      </c>
      <c r="G573" s="1">
        <f t="shared" si="74"/>
        <v>4.9673794729463893E+24</v>
      </c>
      <c r="H573" s="2">
        <f t="shared" si="81"/>
        <v>160.98180526516285</v>
      </c>
      <c r="I573" s="2">
        <f t="shared" si="75"/>
        <v>36.033883966511063</v>
      </c>
      <c r="J573" s="2">
        <f t="shared" si="76"/>
        <v>-7.0183966511059737E-2</v>
      </c>
      <c r="K573" s="2">
        <f t="shared" si="77"/>
        <v>0.17754494836064469</v>
      </c>
      <c r="L573" s="2">
        <v>169.39588797827162</v>
      </c>
      <c r="M573" s="2">
        <f t="shared" si="78"/>
        <v>36.144514318933858</v>
      </c>
      <c r="N573" s="2">
        <f t="shared" si="79"/>
        <v>-0.18081431893385513</v>
      </c>
      <c r="O573" s="2">
        <f t="shared" si="80"/>
        <v>1.1784146729473959</v>
      </c>
    </row>
    <row r="574" spans="1:15" x14ac:dyDescent="0.25">
      <c r="A574" s="47" t="s">
        <v>735</v>
      </c>
      <c r="B574" s="2">
        <v>3.7069999999999999E-2</v>
      </c>
      <c r="C574" s="2">
        <f>LOG('SNe Ia Data'!RedShift)</f>
        <v>-1.4309774139704363</v>
      </c>
      <c r="D574">
        <v>0.16633899999999999</v>
      </c>
      <c r="E574">
        <v>36.047499999999999</v>
      </c>
      <c r="F574" s="2">
        <f t="shared" si="73"/>
        <v>161.9943993903629</v>
      </c>
      <c r="G574" s="1">
        <f t="shared" si="74"/>
        <v>4.9701079722190846E+24</v>
      </c>
      <c r="H574" s="2">
        <f t="shared" si="81"/>
        <v>161.07022990454774</v>
      </c>
      <c r="I574" s="2">
        <f t="shared" si="75"/>
        <v>36.035076392880732</v>
      </c>
      <c r="J574" s="2">
        <f t="shared" si="76"/>
        <v>1.2423607119266933E-2</v>
      </c>
      <c r="K574" s="2">
        <f t="shared" si="77"/>
        <v>5.5783690847147618E-3</v>
      </c>
      <c r="L574" s="2">
        <v>169.48977935834873</v>
      </c>
      <c r="M574" s="2">
        <f t="shared" si="78"/>
        <v>36.145717571630541</v>
      </c>
      <c r="N574" s="2">
        <f t="shared" si="79"/>
        <v>-9.8217571630542011E-2</v>
      </c>
      <c r="O574" s="2">
        <f t="shared" si="80"/>
        <v>0.34865043549607133</v>
      </c>
    </row>
    <row r="575" spans="1:15" x14ac:dyDescent="0.25">
      <c r="A575" s="47" t="s">
        <v>737</v>
      </c>
      <c r="B575" s="2">
        <v>3.7249999999999998E-2</v>
      </c>
      <c r="C575" s="2">
        <f>LOG('SNe Ia Data'!RedShift)</f>
        <v>-1.4288737229156883</v>
      </c>
      <c r="D575">
        <v>0.135213</v>
      </c>
      <c r="E575">
        <v>36.006700000000002</v>
      </c>
      <c r="F575" s="2">
        <f t="shared" si="73"/>
        <v>158.97908753159024</v>
      </c>
      <c r="G575" s="1">
        <f t="shared" si="74"/>
        <v>4.9946667086339646E+24</v>
      </c>
      <c r="H575" s="2">
        <f t="shared" si="81"/>
        <v>161.86612434841507</v>
      </c>
      <c r="I575" s="2">
        <f t="shared" si="75"/>
        <v>36.045779841422046</v>
      </c>
      <c r="J575" s="2">
        <f t="shared" si="76"/>
        <v>-3.9079841422044126E-2</v>
      </c>
      <c r="K575" s="2">
        <f t="shared" si="77"/>
        <v>8.3535040630135435E-2</v>
      </c>
      <c r="L575" s="2">
        <v>170.33491905429835</v>
      </c>
      <c r="M575" s="2">
        <f t="shared" si="78"/>
        <v>36.156518442339227</v>
      </c>
      <c r="N575" s="2">
        <f t="shared" si="79"/>
        <v>-0.14981844233922459</v>
      </c>
      <c r="O575" s="2">
        <f t="shared" si="80"/>
        <v>1.2277039621611312</v>
      </c>
    </row>
    <row r="576" spans="1:15" x14ac:dyDescent="0.25">
      <c r="A576" s="47" t="s">
        <v>737</v>
      </c>
      <c r="B576" s="2">
        <v>3.7249999999999998E-2</v>
      </c>
      <c r="C576" s="2">
        <f>LOG('SNe Ia Data'!RedShift)</f>
        <v>-1.4288737229156883</v>
      </c>
      <c r="D576">
        <v>0.149174</v>
      </c>
      <c r="E576">
        <v>35.992699999999999</v>
      </c>
      <c r="F576" s="2">
        <f t="shared" si="73"/>
        <v>157.9574085188643</v>
      </c>
      <c r="G576" s="1">
        <f t="shared" si="74"/>
        <v>4.9946667086339646E+24</v>
      </c>
      <c r="H576" s="2">
        <f t="shared" si="81"/>
        <v>161.86612434841507</v>
      </c>
      <c r="I576" s="2">
        <f t="shared" si="75"/>
        <v>36.045779841422046</v>
      </c>
      <c r="J576" s="2">
        <f t="shared" si="76"/>
        <v>-5.3079841422047025E-2</v>
      </c>
      <c r="K576" s="2">
        <f t="shared" si="77"/>
        <v>0.12661144432639784</v>
      </c>
      <c r="L576" s="2">
        <v>170.33491905429835</v>
      </c>
      <c r="M576" s="2">
        <f t="shared" si="78"/>
        <v>36.156518442339227</v>
      </c>
      <c r="N576" s="2">
        <f t="shared" si="79"/>
        <v>-0.16381844233922749</v>
      </c>
      <c r="O576" s="2">
        <f t="shared" si="80"/>
        <v>1.2059778017787057</v>
      </c>
    </row>
    <row r="577" spans="1:15" x14ac:dyDescent="0.25">
      <c r="A577" s="47" t="s">
        <v>738</v>
      </c>
      <c r="B577" s="2">
        <v>3.73E-2</v>
      </c>
      <c r="C577" s="2">
        <f>LOG('SNe Ia Data'!RedShift)</f>
        <v>-1.4282911681913124</v>
      </c>
      <c r="D577">
        <v>0.18969</v>
      </c>
      <c r="E577">
        <v>35.869799999999998</v>
      </c>
      <c r="F577" s="2">
        <f t="shared" si="73"/>
        <v>149.26569244643406</v>
      </c>
      <c r="G577" s="1">
        <f t="shared" si="74"/>
        <v>5.0014892962737031E+24</v>
      </c>
      <c r="H577" s="2">
        <f t="shared" si="81"/>
        <v>162.08722935575477</v>
      </c>
      <c r="I577" s="2">
        <f t="shared" si="75"/>
        <v>36.048743993464967</v>
      </c>
      <c r="J577" s="2">
        <f t="shared" si="76"/>
        <v>-0.17894399346496925</v>
      </c>
      <c r="K577" s="2">
        <f t="shared" si="77"/>
        <v>0.889908545808197</v>
      </c>
      <c r="L577" s="2">
        <v>170.56971754031201</v>
      </c>
      <c r="M577" s="2">
        <f t="shared" si="78"/>
        <v>36.159509651375807</v>
      </c>
      <c r="N577" s="2">
        <f t="shared" si="79"/>
        <v>-0.28970965137580862</v>
      </c>
      <c r="O577" s="2">
        <f t="shared" si="80"/>
        <v>2.3325827197640279</v>
      </c>
    </row>
    <row r="578" spans="1:15" x14ac:dyDescent="0.25">
      <c r="A578" s="47" t="s">
        <v>739</v>
      </c>
      <c r="B578" s="2">
        <v>3.7400000000000003E-2</v>
      </c>
      <c r="C578" s="2">
        <f>LOG('SNe Ia Data'!RedShift)</f>
        <v>-1.4271283977995197</v>
      </c>
      <c r="D578">
        <v>0.163683</v>
      </c>
      <c r="E578">
        <v>35.978900000000003</v>
      </c>
      <c r="F578" s="2">
        <f t="shared" si="73"/>
        <v>156.95675091099568</v>
      </c>
      <c r="G578" s="1">
        <f t="shared" si="74"/>
        <v>5.0151354058540665E+24</v>
      </c>
      <c r="H578" s="2">
        <f t="shared" si="81"/>
        <v>162.52946964906383</v>
      </c>
      <c r="I578" s="2">
        <f t="shared" si="75"/>
        <v>36.054660591054372</v>
      </c>
      <c r="J578" s="2">
        <f t="shared" si="76"/>
        <v>-7.5760591054368831E-2</v>
      </c>
      <c r="K578" s="2">
        <f t="shared" si="77"/>
        <v>0.21422963898453953</v>
      </c>
      <c r="L578" s="2">
        <v>171.03936336623249</v>
      </c>
      <c r="M578" s="2">
        <f t="shared" si="78"/>
        <v>36.165480356797588</v>
      </c>
      <c r="N578" s="2">
        <f t="shared" si="79"/>
        <v>-0.18658035679758456</v>
      </c>
      <c r="O578" s="2">
        <f t="shared" si="80"/>
        <v>1.2993456176648761</v>
      </c>
    </row>
    <row r="579" spans="1:15" x14ac:dyDescent="0.25">
      <c r="A579" s="47" t="s">
        <v>740</v>
      </c>
      <c r="B579" s="2">
        <v>3.7530000000000001E-2</v>
      </c>
      <c r="C579" s="2">
        <f>LOG('SNe Ia Data'!RedShift)</f>
        <v>-1.4256214355869177</v>
      </c>
      <c r="D579">
        <v>0.26260899999999998</v>
      </c>
      <c r="E579">
        <v>35.948999999999998</v>
      </c>
      <c r="F579" s="2">
        <f t="shared" si="73"/>
        <v>154.81035267089328</v>
      </c>
      <c r="G579" s="1">
        <f t="shared" si="74"/>
        <v>5.0328772104257082E+24</v>
      </c>
      <c r="H579" s="2">
        <f t="shared" si="81"/>
        <v>163.10444237747316</v>
      </c>
      <c r="I579" s="2">
        <f t="shared" si="75"/>
        <v>36.062328949093143</v>
      </c>
      <c r="J579" s="2">
        <f t="shared" si="76"/>
        <v>-0.11332894909314462</v>
      </c>
      <c r="K579" s="2">
        <f t="shared" si="77"/>
        <v>0.18623551800271634</v>
      </c>
      <c r="L579" s="2">
        <v>171.65000031163416</v>
      </c>
      <c r="M579" s="2">
        <f t="shared" si="78"/>
        <v>36.173219042751199</v>
      </c>
      <c r="N579" s="2">
        <f t="shared" si="79"/>
        <v>-0.22421904275120141</v>
      </c>
      <c r="O579" s="2">
        <f t="shared" si="80"/>
        <v>0.72899705925565728</v>
      </c>
    </row>
    <row r="580" spans="1:15" x14ac:dyDescent="0.25">
      <c r="A580" s="47" t="s">
        <v>886</v>
      </c>
      <c r="B580" s="2">
        <v>3.7560000000000003E-2</v>
      </c>
      <c r="C580" s="2">
        <f>LOG('SNe Ia Data'!RedShift)</f>
        <v>-1.4252744164059266</v>
      </c>
      <c r="D580">
        <v>0.17124800000000001</v>
      </c>
      <c r="E580">
        <v>36.333300000000001</v>
      </c>
      <c r="F580" s="2">
        <f t="shared" si="73"/>
        <v>184.78214320973541</v>
      </c>
      <c r="G580" s="1">
        <f t="shared" si="74"/>
        <v>5.0369717719162148E+24</v>
      </c>
      <c r="H580" s="2">
        <f t="shared" si="81"/>
        <v>163.23713807831521</v>
      </c>
      <c r="I580" s="2">
        <f t="shared" si="75"/>
        <v>36.064094859944696</v>
      </c>
      <c r="J580" s="2">
        <f t="shared" si="76"/>
        <v>0.26920514005530549</v>
      </c>
      <c r="K580" s="2">
        <f t="shared" si="77"/>
        <v>2.471244293450781</v>
      </c>
      <c r="L580" s="2">
        <v>171.7909321598332</v>
      </c>
      <c r="M580" s="2">
        <f t="shared" si="78"/>
        <v>36.175001181152474</v>
      </c>
      <c r="N580" s="2">
        <f t="shared" si="79"/>
        <v>0.15829881884752695</v>
      </c>
      <c r="O580" s="2">
        <f t="shared" si="80"/>
        <v>0.85448478208722678</v>
      </c>
    </row>
    <row r="581" spans="1:15" x14ac:dyDescent="0.25">
      <c r="A581" s="47" t="s">
        <v>886</v>
      </c>
      <c r="B581" s="2">
        <v>3.7560000000000003E-2</v>
      </c>
      <c r="C581" s="2">
        <f>LOG('SNe Ia Data'!RedShift)</f>
        <v>-1.4252744164059266</v>
      </c>
      <c r="D581">
        <v>0.17134099999999999</v>
      </c>
      <c r="E581">
        <v>36.218499999999999</v>
      </c>
      <c r="F581" s="2">
        <f t="shared" si="73"/>
        <v>175.2669382466203</v>
      </c>
      <c r="G581" s="1">
        <f t="shared" si="74"/>
        <v>5.0369717719162148E+24</v>
      </c>
      <c r="H581" s="2">
        <f t="shared" si="81"/>
        <v>163.23713807831521</v>
      </c>
      <c r="I581" s="2">
        <f t="shared" si="75"/>
        <v>36.064094859944696</v>
      </c>
      <c r="J581" s="2">
        <f t="shared" si="76"/>
        <v>0.15440514005530304</v>
      </c>
      <c r="K581" s="2">
        <f t="shared" si="77"/>
        <v>0.81208392306321986</v>
      </c>
      <c r="L581" s="2">
        <v>171.7909321598332</v>
      </c>
      <c r="M581" s="2">
        <f t="shared" si="78"/>
        <v>36.175001181152474</v>
      </c>
      <c r="N581" s="2">
        <f t="shared" si="79"/>
        <v>4.349881884752449E-2</v>
      </c>
      <c r="O581" s="2">
        <f t="shared" si="80"/>
        <v>6.4451396869163055E-2</v>
      </c>
    </row>
    <row r="582" spans="1:15" x14ac:dyDescent="0.25">
      <c r="A582" s="47" t="s">
        <v>741</v>
      </c>
      <c r="B582" s="2">
        <v>3.7870000000000001E-2</v>
      </c>
      <c r="C582" s="2">
        <f>LOG('SNe Ia Data'!RedShift)</f>
        <v>-1.4217046948791736</v>
      </c>
      <c r="D582">
        <v>0.20665600000000001</v>
      </c>
      <c r="E582">
        <v>36.006300000000003</v>
      </c>
      <c r="F582" s="2">
        <f t="shared" ref="F582:F645" si="82">10^((ObservedDistanceModuli-25)/5)</f>
        <v>158.94980519851174</v>
      </c>
      <c r="G582" s="1">
        <f t="shared" ref="G582:G645" si="83">-(RedShift*Age*(-2*InitialTangentVelocity+UniverseAcceleration*Age))/(2+RedShift)*(1+RedShift)</f>
        <v>5.0792888024188651E+24</v>
      </c>
      <c r="H582" s="2">
        <f t="shared" si="81"/>
        <v>164.60853963941577</v>
      </c>
      <c r="I582" s="2">
        <f t="shared" ref="I582:I645" si="84">(LOG10(T2LuminousDistance)*5+25)</f>
        <v>36.082261809972771</v>
      </c>
      <c r="J582" s="2">
        <f t="shared" ref="J582:J645" si="85">ObservedDistanceModuli-T2DistanceModuli</f>
        <v>-7.5961809972767469E-2</v>
      </c>
      <c r="K582" s="2">
        <f t="shared" ref="K582:K645" si="86">(ObservedDistanceModuli-T2DistanceModuli)^2/TotalError^2</f>
        <v>0.13511220156829565</v>
      </c>
      <c r="L582" s="2">
        <v>173.24757107248544</v>
      </c>
      <c r="M582" s="2">
        <f t="shared" ref="M582:M645" si="87">(LOG10(ΛCDMLuminousDistance)*5+25)</f>
        <v>36.193335772632466</v>
      </c>
      <c r="N582" s="2">
        <f t="shared" ref="N582:N645" si="88">ObservedDistanceModuli-ΛCDMDistanceModuli</f>
        <v>-0.18703577263246274</v>
      </c>
      <c r="O582" s="2">
        <f t="shared" ref="O582:O645" si="89">(ObservedDistanceModuli-ΛCDMDistanceModuli)^2/TotalError^2</f>
        <v>0.81913091694587659</v>
      </c>
    </row>
    <row r="583" spans="1:15" x14ac:dyDescent="0.25">
      <c r="A583" s="47" t="s">
        <v>742</v>
      </c>
      <c r="B583" s="2">
        <v>3.7900000000000003E-2</v>
      </c>
      <c r="C583" s="2">
        <f>LOG('SNe Ia Data'!RedShift)</f>
        <v>-1.4213607900319276</v>
      </c>
      <c r="D583">
        <v>0.16300799999999999</v>
      </c>
      <c r="E583">
        <v>36.062399999999997</v>
      </c>
      <c r="F583" s="2">
        <f t="shared" si="82"/>
        <v>163.10977926689753</v>
      </c>
      <c r="G583" s="1">
        <f t="shared" si="83"/>
        <v>5.0833846338135781E+24</v>
      </c>
      <c r="H583" s="2">
        <f t="shared" si="81"/>
        <v>164.74127649505036</v>
      </c>
      <c r="I583" s="2">
        <f t="shared" si="84"/>
        <v>36.08401213392149</v>
      </c>
      <c r="J583" s="2">
        <f t="shared" si="85"/>
        <v>-2.1612133921493637E-2</v>
      </c>
      <c r="K583" s="2">
        <f t="shared" si="86"/>
        <v>1.757832388297928E-2</v>
      </c>
      <c r="L583" s="2">
        <v>173.38856933173008</v>
      </c>
      <c r="M583" s="2">
        <f t="shared" si="87"/>
        <v>36.1951023157648</v>
      </c>
      <c r="N583" s="2">
        <f t="shared" si="88"/>
        <v>-0.13270231576480285</v>
      </c>
      <c r="O583" s="2">
        <f t="shared" si="89"/>
        <v>0.66273386868143158</v>
      </c>
    </row>
    <row r="584" spans="1:15" x14ac:dyDescent="0.25">
      <c r="A584" s="47" t="s">
        <v>743</v>
      </c>
      <c r="B584" s="2">
        <v>3.7960000000000001E-2</v>
      </c>
      <c r="C584" s="2">
        <f>LOG('SNe Ia Data'!RedShift)</f>
        <v>-1.4206737962447449</v>
      </c>
      <c r="D584">
        <v>0.198876</v>
      </c>
      <c r="E584">
        <v>36.088900000000002</v>
      </c>
      <c r="F584" s="2">
        <f t="shared" si="82"/>
        <v>165.11251779753579</v>
      </c>
      <c r="G584" s="1">
        <f t="shared" si="83"/>
        <v>5.0915766326576252E+24</v>
      </c>
      <c r="H584" s="2">
        <f t="shared" si="81"/>
        <v>165.00676109710807</v>
      </c>
      <c r="I584" s="2">
        <f t="shared" si="84"/>
        <v>36.087508698251582</v>
      </c>
      <c r="J584" s="2">
        <f t="shared" si="85"/>
        <v>1.3913017484199486E-3</v>
      </c>
      <c r="K584" s="2">
        <f t="shared" si="86"/>
        <v>4.8941571350726148E-5</v>
      </c>
      <c r="L584" s="2">
        <v>173.67058342569428</v>
      </c>
      <c r="M584" s="2">
        <f t="shared" si="87"/>
        <v>36.198631316248189</v>
      </c>
      <c r="N584" s="2">
        <f t="shared" si="88"/>
        <v>-0.10973131624818677</v>
      </c>
      <c r="O584" s="2">
        <f t="shared" si="89"/>
        <v>0.30443629263051553</v>
      </c>
    </row>
    <row r="585" spans="1:15" x14ac:dyDescent="0.25">
      <c r="A585" s="47" t="s">
        <v>736</v>
      </c>
      <c r="B585" s="2">
        <v>3.8179999999999999E-2</v>
      </c>
      <c r="C585" s="2">
        <f>LOG('SNe Ia Data'!RedShift)</f>
        <v>-1.4181640759423519</v>
      </c>
      <c r="D585">
        <v>0.151724</v>
      </c>
      <c r="E585">
        <v>35.893799999999999</v>
      </c>
      <c r="F585" s="2">
        <f t="shared" si="82"/>
        <v>150.9245883570334</v>
      </c>
      <c r="G585" s="1">
        <f t="shared" si="83"/>
        <v>5.1216177946813961E+24</v>
      </c>
      <c r="H585" s="2">
        <f t="shared" si="81"/>
        <v>165.9803288547534</v>
      </c>
      <c r="I585" s="2">
        <f t="shared" si="84"/>
        <v>36.100283103572146</v>
      </c>
      <c r="J585" s="2">
        <f t="shared" si="85"/>
        <v>-0.20648310357214683</v>
      </c>
      <c r="K585" s="2">
        <f t="shared" si="86"/>
        <v>1.8520831093190482</v>
      </c>
      <c r="L585" s="2">
        <v>174.70483557047575</v>
      </c>
      <c r="M585" s="2">
        <f t="shared" si="87"/>
        <v>36.211524628878905</v>
      </c>
      <c r="N585" s="2">
        <f t="shared" si="88"/>
        <v>-0.3177246288789064</v>
      </c>
      <c r="O585" s="2">
        <f t="shared" si="89"/>
        <v>4.3852382607930505</v>
      </c>
    </row>
    <row r="586" spans="1:15" x14ac:dyDescent="0.25">
      <c r="A586" s="47" t="s">
        <v>736</v>
      </c>
      <c r="B586" s="2">
        <v>3.8179999999999999E-2</v>
      </c>
      <c r="C586" s="2">
        <f>LOG('SNe Ia Data'!RedShift)</f>
        <v>-1.4181640759423519</v>
      </c>
      <c r="D586">
        <v>0.15270300000000001</v>
      </c>
      <c r="E586">
        <v>35.861699999999999</v>
      </c>
      <c r="F586" s="2">
        <f t="shared" si="82"/>
        <v>148.70994054784958</v>
      </c>
      <c r="G586" s="1">
        <f t="shared" si="83"/>
        <v>5.1216177946813961E+24</v>
      </c>
      <c r="H586" s="2">
        <f t="shared" si="81"/>
        <v>165.9803288547534</v>
      </c>
      <c r="I586" s="2">
        <f t="shared" si="84"/>
        <v>36.100283103572146</v>
      </c>
      <c r="J586" s="2">
        <f t="shared" si="85"/>
        <v>-0.23858310357214663</v>
      </c>
      <c r="K586" s="2">
        <f t="shared" si="86"/>
        <v>2.4410924579673634</v>
      </c>
      <c r="L586" s="2">
        <v>174.70483557047575</v>
      </c>
      <c r="M586" s="2">
        <f t="shared" si="87"/>
        <v>36.211524628878905</v>
      </c>
      <c r="N586" s="2">
        <f t="shared" si="88"/>
        <v>-0.3498246288789062</v>
      </c>
      <c r="O586" s="2">
        <f t="shared" si="89"/>
        <v>5.248142583241723</v>
      </c>
    </row>
    <row r="587" spans="1:15" x14ac:dyDescent="0.25">
      <c r="A587" s="47" t="s">
        <v>744</v>
      </c>
      <c r="B587" s="2">
        <v>3.8280000000000002E-2</v>
      </c>
      <c r="C587" s="2">
        <f>LOG('SNe Ia Data'!RedShift)</f>
        <v>-1.4170280708951941</v>
      </c>
      <c r="D587">
        <v>0.236153</v>
      </c>
      <c r="E587">
        <v>36.114100000000001</v>
      </c>
      <c r="F587" s="2">
        <f t="shared" si="82"/>
        <v>167.0398148721346</v>
      </c>
      <c r="G587" s="1">
        <f t="shared" si="83"/>
        <v>5.1352748590892672E+24</v>
      </c>
      <c r="H587" s="2">
        <f t="shared" si="81"/>
        <v>166.42292416984367</v>
      </c>
      <c r="I587" s="2">
        <f t="shared" si="84"/>
        <v>36.106065743029021</v>
      </c>
      <c r="J587" s="2">
        <f t="shared" si="85"/>
        <v>8.034256970979925E-3</v>
      </c>
      <c r="K587" s="2">
        <f t="shared" si="86"/>
        <v>1.1574560316014284E-3</v>
      </c>
      <c r="L587" s="2">
        <v>175.1750543053106</v>
      </c>
      <c r="M587" s="2">
        <f t="shared" si="87"/>
        <v>36.217361303997556</v>
      </c>
      <c r="N587" s="2">
        <f t="shared" si="88"/>
        <v>-0.10326130399755584</v>
      </c>
      <c r="O587" s="2">
        <f t="shared" si="89"/>
        <v>0.19120017085486188</v>
      </c>
    </row>
    <row r="588" spans="1:15" x14ac:dyDescent="0.25">
      <c r="A588" s="47" t="s">
        <v>745</v>
      </c>
      <c r="B588" s="2">
        <v>3.8339999999999999E-2</v>
      </c>
      <c r="C588" s="2">
        <f>LOG('SNe Ia Data'!RedShift)</f>
        <v>-1.4163478914579561</v>
      </c>
      <c r="D588">
        <v>0.245806</v>
      </c>
      <c r="E588">
        <v>36.517699999999998</v>
      </c>
      <c r="F588" s="2">
        <f t="shared" si="82"/>
        <v>201.15924641818097</v>
      </c>
      <c r="G588" s="1">
        <f t="shared" si="83"/>
        <v>5.1434696948508594E+24</v>
      </c>
      <c r="H588" s="2">
        <f t="shared" si="81"/>
        <v>166.6885007101377</v>
      </c>
      <c r="I588" s="2">
        <f t="shared" si="84"/>
        <v>36.109528201587793</v>
      </c>
      <c r="J588" s="2">
        <f t="shared" si="85"/>
        <v>0.40817179841220508</v>
      </c>
      <c r="K588" s="2">
        <f t="shared" si="86"/>
        <v>2.7574079965579665</v>
      </c>
      <c r="L588" s="2">
        <v>175.45721677875719</v>
      </c>
      <c r="M588" s="2">
        <f t="shared" si="87"/>
        <v>36.22085618001941</v>
      </c>
      <c r="N588" s="2">
        <f t="shared" si="88"/>
        <v>0.2968438199805874</v>
      </c>
      <c r="O588" s="2">
        <f t="shared" si="89"/>
        <v>1.4583812238761349</v>
      </c>
    </row>
    <row r="589" spans="1:15" x14ac:dyDescent="0.25">
      <c r="A589" s="47" t="s">
        <v>747</v>
      </c>
      <c r="B589" s="2">
        <v>3.8469999999999997E-2</v>
      </c>
      <c r="C589" s="2">
        <f>LOG('SNe Ia Data'!RedShift)</f>
        <v>-1.4148778136931845</v>
      </c>
      <c r="D589">
        <v>0.31118800000000002</v>
      </c>
      <c r="E589">
        <v>36.2254</v>
      </c>
      <c r="F589" s="2">
        <f t="shared" si="82"/>
        <v>175.82474652822373</v>
      </c>
      <c r="G589" s="1">
        <f t="shared" si="83"/>
        <v>5.161226708447695E+24</v>
      </c>
      <c r="H589" s="2">
        <f t="shared" si="81"/>
        <v>167.2639663294859</v>
      </c>
      <c r="I589" s="2">
        <f t="shared" si="84"/>
        <v>36.117011954967325</v>
      </c>
      <c r="J589" s="2">
        <f t="shared" si="85"/>
        <v>0.10838804503267596</v>
      </c>
      <c r="K589" s="2">
        <f t="shared" si="86"/>
        <v>0.12131572091977001</v>
      </c>
      <c r="L589" s="2">
        <v>176.06864915441014</v>
      </c>
      <c r="M589" s="2">
        <f t="shared" si="87"/>
        <v>36.228410161115178</v>
      </c>
      <c r="N589" s="2">
        <f t="shared" si="88"/>
        <v>-3.0101611151778229E-3</v>
      </c>
      <c r="O589" s="2">
        <f t="shared" si="89"/>
        <v>9.3569390328724703E-5</v>
      </c>
    </row>
    <row r="590" spans="1:15" x14ac:dyDescent="0.25">
      <c r="A590" s="47" t="s">
        <v>746</v>
      </c>
      <c r="B590" s="2">
        <v>3.848E-2</v>
      </c>
      <c r="C590" s="2">
        <f>LOG('SNe Ia Data'!RedShift)</f>
        <v>-1.4147649366342245</v>
      </c>
      <c r="D590">
        <v>0.149974</v>
      </c>
      <c r="E590">
        <v>36.256399999999999</v>
      </c>
      <c r="F590" s="2">
        <f t="shared" si="82"/>
        <v>178.35282800257448</v>
      </c>
      <c r="G590" s="1">
        <f t="shared" si="83"/>
        <v>5.1625927196291412E+24</v>
      </c>
      <c r="H590" s="2">
        <f t="shared" si="81"/>
        <v>167.30823573696711</v>
      </c>
      <c r="I590" s="2">
        <f t="shared" si="84"/>
        <v>36.117586598030307</v>
      </c>
      <c r="J590" s="2">
        <f t="shared" si="85"/>
        <v>0.13881340196969205</v>
      </c>
      <c r="K590" s="2">
        <f t="shared" si="86"/>
        <v>0.85670410130033237</v>
      </c>
      <c r="L590" s="2">
        <v>176.11568696797104</v>
      </c>
      <c r="M590" s="2">
        <f t="shared" si="87"/>
        <v>36.228990205736594</v>
      </c>
      <c r="N590" s="2">
        <f t="shared" si="88"/>
        <v>2.7409794263405729E-2</v>
      </c>
      <c r="O590" s="2">
        <f t="shared" si="89"/>
        <v>3.3402548393759036E-2</v>
      </c>
    </row>
    <row r="591" spans="1:15" x14ac:dyDescent="0.25">
      <c r="A591" s="47">
        <v>2008051</v>
      </c>
      <c r="B591" s="2">
        <v>3.8730000000000001E-2</v>
      </c>
      <c r="C591" s="2">
        <f>LOG('SNe Ia Data'!RedShift)</f>
        <v>-1.4119525030139173</v>
      </c>
      <c r="D591">
        <v>0.17035</v>
      </c>
      <c r="E591">
        <v>36.012500000000003</v>
      </c>
      <c r="F591" s="2">
        <f t="shared" si="82"/>
        <v>159.40428807122208</v>
      </c>
      <c r="G591" s="1">
        <f t="shared" si="83"/>
        <v>5.1967470403991237E+24</v>
      </c>
      <c r="H591" s="2">
        <f t="shared" si="81"/>
        <v>168.41510189146607</v>
      </c>
      <c r="I591" s="2">
        <f t="shared" si="84"/>
        <v>36.131905161888852</v>
      </c>
      <c r="J591" s="2">
        <f t="shared" si="85"/>
        <v>-0.11940516188884942</v>
      </c>
      <c r="K591" s="2">
        <f t="shared" si="86"/>
        <v>0.49131715425586481</v>
      </c>
      <c r="L591" s="2">
        <v>177.29184370640388</v>
      </c>
      <c r="M591" s="2">
        <f t="shared" si="87"/>
        <v>36.243443781930694</v>
      </c>
      <c r="N591" s="2">
        <f t="shared" si="88"/>
        <v>-0.23094378193069076</v>
      </c>
      <c r="O591" s="2">
        <f t="shared" si="89"/>
        <v>1.83792705697598</v>
      </c>
    </row>
    <row r="592" spans="1:15" x14ac:dyDescent="0.25">
      <c r="A592" s="47" t="s">
        <v>748</v>
      </c>
      <c r="B592" s="2">
        <v>3.884E-2</v>
      </c>
      <c r="C592" s="2">
        <f>LOG('SNe Ia Data'!RedShift)</f>
        <v>-1.4107207787640328</v>
      </c>
      <c r="D592">
        <v>0.21950700000000001</v>
      </c>
      <c r="E592">
        <v>36.026000000000003</v>
      </c>
      <c r="F592" s="2">
        <f t="shared" si="82"/>
        <v>160.39838825084203</v>
      </c>
      <c r="G592" s="1">
        <f t="shared" si="83"/>
        <v>5.2117774031351053E+24</v>
      </c>
      <c r="H592" s="2">
        <f t="shared" si="81"/>
        <v>168.90220277437754</v>
      </c>
      <c r="I592" s="2">
        <f t="shared" si="84"/>
        <v>36.138176567763836</v>
      </c>
      <c r="J592" s="2">
        <f t="shared" si="85"/>
        <v>-0.11217656776383222</v>
      </c>
      <c r="K592" s="2">
        <f t="shared" si="86"/>
        <v>0.26116053354138269</v>
      </c>
      <c r="L592" s="2">
        <v>177.80948144416638</v>
      </c>
      <c r="M592" s="2">
        <f t="shared" si="87"/>
        <v>36.249774577015003</v>
      </c>
      <c r="N592" s="2">
        <f t="shared" si="88"/>
        <v>-0.22377457701499992</v>
      </c>
      <c r="O592" s="2">
        <f t="shared" si="89"/>
        <v>1.039261266129742</v>
      </c>
    </row>
    <row r="593" spans="1:15" x14ac:dyDescent="0.25">
      <c r="A593" s="47" t="s">
        <v>749</v>
      </c>
      <c r="B593" s="2">
        <v>3.9019999999999999E-2</v>
      </c>
      <c r="C593" s="2">
        <f>LOG('SNe Ia Data'!RedShift)</f>
        <v>-1.4087127349415007</v>
      </c>
      <c r="D593">
        <v>0.20471200000000001</v>
      </c>
      <c r="E593">
        <v>36.012500000000003</v>
      </c>
      <c r="F593" s="2">
        <f t="shared" si="82"/>
        <v>159.40428807122208</v>
      </c>
      <c r="G593" s="1">
        <f t="shared" si="83"/>
        <v>5.2363757861309332E+24</v>
      </c>
      <c r="H593" s="2">
        <f t="shared" si="81"/>
        <v>169.69938207642983</v>
      </c>
      <c r="I593" s="2">
        <f t="shared" si="84"/>
        <v>36.148401304655991</v>
      </c>
      <c r="J593" s="2">
        <f t="shared" si="85"/>
        <v>-0.13590130465598804</v>
      </c>
      <c r="K593" s="2">
        <f t="shared" si="86"/>
        <v>0.44071785882373588</v>
      </c>
      <c r="L593" s="2">
        <v>178.65669472612268</v>
      </c>
      <c r="M593" s="2">
        <f t="shared" si="87"/>
        <v>36.260096474876363</v>
      </c>
      <c r="N593" s="2">
        <f t="shared" si="88"/>
        <v>-0.24759647487636016</v>
      </c>
      <c r="O593" s="2">
        <f t="shared" si="89"/>
        <v>1.4628584738717803</v>
      </c>
    </row>
    <row r="594" spans="1:15" x14ac:dyDescent="0.25">
      <c r="A594" s="47" t="s">
        <v>750</v>
      </c>
      <c r="B594" s="2">
        <v>3.909E-2</v>
      </c>
      <c r="C594" s="2">
        <f>LOG('SNe Ia Data'!RedShift)</f>
        <v>-1.4079343295677529</v>
      </c>
      <c r="D594">
        <v>0.22082199999999999</v>
      </c>
      <c r="E594">
        <v>36.196199999999997</v>
      </c>
      <c r="F594" s="2">
        <f t="shared" si="82"/>
        <v>173.47623980429893</v>
      </c>
      <c r="G594" s="1">
        <f t="shared" si="83"/>
        <v>5.2459429113095876E+24</v>
      </c>
      <c r="H594" s="2">
        <f t="shared" si="81"/>
        <v>170.00943148796472</v>
      </c>
      <c r="I594" s="2">
        <f t="shared" si="84"/>
        <v>36.152365075407857</v>
      </c>
      <c r="J594" s="2">
        <f t="shared" si="85"/>
        <v>4.3834924592140112E-2</v>
      </c>
      <c r="K594" s="2">
        <f t="shared" si="86"/>
        <v>3.9405409911914831E-2</v>
      </c>
      <c r="L594" s="2">
        <v>178.98622344565592</v>
      </c>
      <c r="M594" s="2">
        <f t="shared" si="87"/>
        <v>36.264098023285385</v>
      </c>
      <c r="N594" s="2">
        <f t="shared" si="88"/>
        <v>-6.789802328538741E-2</v>
      </c>
      <c r="O594" s="2">
        <f t="shared" si="89"/>
        <v>9.4543044555488925E-2</v>
      </c>
    </row>
    <row r="595" spans="1:15" x14ac:dyDescent="0.25">
      <c r="A595" s="47" t="s">
        <v>751</v>
      </c>
      <c r="B595" s="2">
        <v>3.9100000000000003E-2</v>
      </c>
      <c r="C595" s="2">
        <f>LOG('SNe Ia Data'!RedShift)</f>
        <v>-1.4078232426041331</v>
      </c>
      <c r="D595">
        <v>0.18351999999999999</v>
      </c>
      <c r="E595">
        <v>36.212499999999999</v>
      </c>
      <c r="F595" s="2">
        <f t="shared" si="82"/>
        <v>174.78332624182184</v>
      </c>
      <c r="G595" s="1">
        <f t="shared" si="83"/>
        <v>5.2473096931789174E+24</v>
      </c>
      <c r="H595" s="2">
        <f t="shared" si="81"/>
        <v>170.05372587173926</v>
      </c>
      <c r="I595" s="2">
        <f t="shared" si="84"/>
        <v>36.152930758756526</v>
      </c>
      <c r="J595" s="2">
        <f t="shared" si="85"/>
        <v>5.9569241243472959E-2</v>
      </c>
      <c r="K595" s="2">
        <f t="shared" si="86"/>
        <v>0.10536038176767971</v>
      </c>
      <c r="L595" s="2">
        <v>179.03330157733865</v>
      </c>
      <c r="M595" s="2">
        <f t="shared" si="87"/>
        <v>36.264669103114755</v>
      </c>
      <c r="N595" s="2">
        <f t="shared" si="88"/>
        <v>-5.2169103114756865E-2</v>
      </c>
      <c r="O595" s="2">
        <f t="shared" si="89"/>
        <v>8.0809038574237976E-2</v>
      </c>
    </row>
    <row r="596" spans="1:15" x14ac:dyDescent="0.25">
      <c r="A596" s="47" t="s">
        <v>753</v>
      </c>
      <c r="B596" s="2">
        <v>4.0140000000000002E-2</v>
      </c>
      <c r="C596" s="2">
        <f>LOG('SNe Ia Data'!RedShift)</f>
        <v>-1.3964226318485333</v>
      </c>
      <c r="D596">
        <v>0.147901</v>
      </c>
      <c r="E596">
        <v>36.283999999999999</v>
      </c>
      <c r="F596" s="2">
        <f t="shared" si="82"/>
        <v>180.63420831699767</v>
      </c>
      <c r="G596" s="1">
        <f t="shared" si="83"/>
        <v>5.3895228121430969E+24</v>
      </c>
      <c r="H596" s="2">
        <f t="shared" si="81"/>
        <v>174.66253918023079</v>
      </c>
      <c r="I596" s="2">
        <f t="shared" si="84"/>
        <v>36.210998847414892</v>
      </c>
      <c r="J596" s="2">
        <f t="shared" si="85"/>
        <v>7.3001152585106865E-2</v>
      </c>
      <c r="K596" s="2">
        <f t="shared" si="86"/>
        <v>0.24362239781576547</v>
      </c>
      <c r="L596" s="2">
        <v>183.9329751937797</v>
      </c>
      <c r="M596" s="2">
        <f t="shared" si="87"/>
        <v>36.323297979004529</v>
      </c>
      <c r="N596" s="2">
        <f t="shared" si="88"/>
        <v>-3.9297979004530248E-2</v>
      </c>
      <c r="O596" s="2">
        <f t="shared" si="89"/>
        <v>7.0598945096207927E-2</v>
      </c>
    </row>
    <row r="597" spans="1:15" x14ac:dyDescent="0.25">
      <c r="A597" s="47" t="s">
        <v>754</v>
      </c>
      <c r="B597" s="2">
        <v>4.0349999999999997E-2</v>
      </c>
      <c r="C597" s="2">
        <f>LOG('SNe Ia Data'!RedShift)</f>
        <v>-1.3941564609419108</v>
      </c>
      <c r="D597">
        <v>0.23463500000000001</v>
      </c>
      <c r="E597">
        <v>36.5486</v>
      </c>
      <c r="F597" s="2">
        <f t="shared" si="82"/>
        <v>204.04220118222887</v>
      </c>
      <c r="G597" s="1">
        <f t="shared" si="83"/>
        <v>5.4182552118093675E+24</v>
      </c>
      <c r="H597" s="2">
        <f t="shared" si="81"/>
        <v>175.59369283842571</v>
      </c>
      <c r="I597" s="2">
        <f t="shared" si="84"/>
        <v>36.222544561988755</v>
      </c>
      <c r="J597" s="2">
        <f t="shared" si="85"/>
        <v>0.32605543801124526</v>
      </c>
      <c r="K597" s="2">
        <f t="shared" si="86"/>
        <v>1.9310668339645569</v>
      </c>
      <c r="L597" s="2">
        <v>184.92318482199332</v>
      </c>
      <c r="M597" s="2">
        <f t="shared" si="87"/>
        <v>36.334956822129669</v>
      </c>
      <c r="N597" s="2">
        <f t="shared" si="88"/>
        <v>0.21364317787033116</v>
      </c>
      <c r="O597" s="2">
        <f t="shared" si="89"/>
        <v>0.82907241957335731</v>
      </c>
    </row>
    <row r="598" spans="1:15" x14ac:dyDescent="0.25">
      <c r="A598" s="47" t="s">
        <v>755</v>
      </c>
      <c r="B598" s="2">
        <v>4.0559999999999999E-2</v>
      </c>
      <c r="C598" s="2">
        <f>LOG('SNe Ia Data'!RedShift)</f>
        <v>-1.3919020536747204</v>
      </c>
      <c r="D598">
        <v>0.14347299999999999</v>
      </c>
      <c r="E598">
        <v>36.0167</v>
      </c>
      <c r="F598" s="2">
        <f t="shared" si="82"/>
        <v>159.71290165828648</v>
      </c>
      <c r="G598" s="1">
        <f t="shared" si="83"/>
        <v>5.4469930806993429E+24</v>
      </c>
      <c r="H598" s="2">
        <f t="shared" si="81"/>
        <v>176.52502374208984</v>
      </c>
      <c r="I598" s="2">
        <f t="shared" si="84"/>
        <v>36.234031392890671</v>
      </c>
      <c r="J598" s="2">
        <f t="shared" si="85"/>
        <v>-0.21733139289067083</v>
      </c>
      <c r="K598" s="2">
        <f t="shared" si="86"/>
        <v>2.294587207289847</v>
      </c>
      <c r="L598" s="2">
        <v>185.9136807156803</v>
      </c>
      <c r="M598" s="2">
        <f t="shared" si="87"/>
        <v>36.346556745543673</v>
      </c>
      <c r="N598" s="2">
        <f t="shared" si="88"/>
        <v>-0.3298567455436725</v>
      </c>
      <c r="O598" s="2">
        <f t="shared" si="89"/>
        <v>5.2857957901101411</v>
      </c>
    </row>
    <row r="599" spans="1:15" x14ac:dyDescent="0.25">
      <c r="A599" s="47" t="s">
        <v>755</v>
      </c>
      <c r="B599" s="2">
        <v>4.0559999999999999E-2</v>
      </c>
      <c r="C599" s="2">
        <f>LOG('SNe Ia Data'!RedShift)</f>
        <v>-1.3919020536747204</v>
      </c>
      <c r="D599">
        <v>0.14498</v>
      </c>
      <c r="E599">
        <v>36.081800000000001</v>
      </c>
      <c r="F599" s="2">
        <f t="shared" si="82"/>
        <v>164.57353584105419</v>
      </c>
      <c r="G599" s="1">
        <f t="shared" si="83"/>
        <v>5.4469930806993429E+24</v>
      </c>
      <c r="H599" s="2">
        <f t="shared" si="81"/>
        <v>176.52502374208984</v>
      </c>
      <c r="I599" s="2">
        <f t="shared" si="84"/>
        <v>36.234031392890671</v>
      </c>
      <c r="J599" s="2">
        <f t="shared" si="85"/>
        <v>-0.15223139289066978</v>
      </c>
      <c r="K599" s="2">
        <f t="shared" si="86"/>
        <v>1.1025346607111404</v>
      </c>
      <c r="L599" s="2">
        <v>185.9136807156803</v>
      </c>
      <c r="M599" s="2">
        <f t="shared" si="87"/>
        <v>36.346556745543673</v>
      </c>
      <c r="N599" s="2">
        <f t="shared" si="88"/>
        <v>-0.26475674554367146</v>
      </c>
      <c r="O599" s="2">
        <f t="shared" si="89"/>
        <v>3.3348620773831339</v>
      </c>
    </row>
    <row r="600" spans="1:15" x14ac:dyDescent="0.25">
      <c r="A600" s="47" t="s">
        <v>756</v>
      </c>
      <c r="B600" s="2">
        <v>4.0770000000000001E-2</v>
      </c>
      <c r="C600" s="2">
        <f>LOG('SNe Ia Data'!RedShift)</f>
        <v>-1.3896592885478432</v>
      </c>
      <c r="D600">
        <v>0.21046400000000001</v>
      </c>
      <c r="E600">
        <v>35.991799999999998</v>
      </c>
      <c r="F600" s="2">
        <f t="shared" si="82"/>
        <v>157.89195421671727</v>
      </c>
      <c r="G600" s="1">
        <f t="shared" si="83"/>
        <v>5.4757364171246394E+24</v>
      </c>
      <c r="H600" s="2">
        <f t="shared" si="81"/>
        <v>177.45653183650637</v>
      </c>
      <c r="I600" s="2">
        <f t="shared" si="84"/>
        <v>36.245459947647234</v>
      </c>
      <c r="J600" s="2">
        <f t="shared" si="85"/>
        <v>-0.25365994764723609</v>
      </c>
      <c r="K600" s="2">
        <f t="shared" si="86"/>
        <v>1.452607080093786</v>
      </c>
      <c r="L600" s="2">
        <v>186.90446280597072</v>
      </c>
      <c r="M600" s="2">
        <f t="shared" si="87"/>
        <v>36.3580983567836</v>
      </c>
      <c r="N600" s="2">
        <f t="shared" si="88"/>
        <v>-0.36629835678360223</v>
      </c>
      <c r="O600" s="2">
        <f t="shared" si="89"/>
        <v>3.0291048091386221</v>
      </c>
    </row>
    <row r="601" spans="1:15" x14ac:dyDescent="0.25">
      <c r="A601" s="47" t="s">
        <v>757</v>
      </c>
      <c r="B601" s="2">
        <v>4.0890000000000003E-2</v>
      </c>
      <c r="C601" s="2">
        <f>LOG('SNe Ia Data'!RedShift)</f>
        <v>-1.388382889445664</v>
      </c>
      <c r="D601">
        <v>0.16883500000000001</v>
      </c>
      <c r="E601">
        <v>36.126300000000001</v>
      </c>
      <c r="F601" s="2">
        <f t="shared" si="82"/>
        <v>167.98093721988724</v>
      </c>
      <c r="G601" s="1">
        <f t="shared" si="83"/>
        <v>5.4921636349584943E+24</v>
      </c>
      <c r="H601" s="2">
        <f t="shared" si="81"/>
        <v>177.98890171015518</v>
      </c>
      <c r="I601" s="2">
        <f t="shared" si="84"/>
        <v>36.251964616142629</v>
      </c>
      <c r="J601" s="2">
        <f t="shared" si="85"/>
        <v>-0.12566461614262892</v>
      </c>
      <c r="K601" s="2">
        <f t="shared" si="86"/>
        <v>0.55398888793133039</v>
      </c>
      <c r="L601" s="2">
        <v>187.47075247035471</v>
      </c>
      <c r="M601" s="2">
        <f t="shared" si="87"/>
        <v>36.364667612811679</v>
      </c>
      <c r="N601" s="2">
        <f t="shared" si="88"/>
        <v>-0.23836761281167895</v>
      </c>
      <c r="O601" s="2">
        <f t="shared" si="89"/>
        <v>1.993285603039791</v>
      </c>
    </row>
    <row r="602" spans="1:15" x14ac:dyDescent="0.25">
      <c r="A602" s="47" t="s">
        <v>758</v>
      </c>
      <c r="B602" s="2">
        <v>4.095E-2</v>
      </c>
      <c r="C602" s="2">
        <f>LOG('SNe Ia Data'!RedShift)</f>
        <v>-1.3877460939035626</v>
      </c>
      <c r="D602">
        <v>0.30718699999999999</v>
      </c>
      <c r="E602">
        <v>36.410400000000003</v>
      </c>
      <c r="F602" s="2">
        <f t="shared" si="82"/>
        <v>191.46085764730617</v>
      </c>
      <c r="G602" s="1">
        <f t="shared" si="83"/>
        <v>5.5003779130645013E+24</v>
      </c>
      <c r="H602" s="2">
        <f t="shared" si="81"/>
        <v>178.25510833392067</v>
      </c>
      <c r="I602" s="2">
        <f t="shared" si="84"/>
        <v>36.255209922337457</v>
      </c>
      <c r="J602" s="2">
        <f t="shared" si="85"/>
        <v>0.15519007766254589</v>
      </c>
      <c r="K602" s="2">
        <f t="shared" si="86"/>
        <v>0.25522442595491501</v>
      </c>
      <c r="L602" s="2">
        <v>187.75393233458109</v>
      </c>
      <c r="M602" s="2">
        <f t="shared" si="87"/>
        <v>36.367945208363068</v>
      </c>
      <c r="N602" s="2">
        <f t="shared" si="88"/>
        <v>4.2454791636934885E-2</v>
      </c>
      <c r="O602" s="2">
        <f t="shared" si="89"/>
        <v>1.9100633094408261E-2</v>
      </c>
    </row>
    <row r="603" spans="1:15" x14ac:dyDescent="0.25">
      <c r="A603" s="47" t="s">
        <v>759</v>
      </c>
      <c r="B603" s="2">
        <v>4.0989999999999999E-2</v>
      </c>
      <c r="C603" s="2">
        <f>LOG('SNe Ia Data'!RedShift)</f>
        <v>-1.3873220816834984</v>
      </c>
      <c r="D603">
        <v>0.14724499999999999</v>
      </c>
      <c r="E603">
        <v>36.040300000000002</v>
      </c>
      <c r="F603" s="2">
        <f t="shared" si="82"/>
        <v>161.45816041105562</v>
      </c>
      <c r="G603" s="1">
        <f t="shared" si="83"/>
        <v>5.5058543462895993E+24</v>
      </c>
      <c r="H603" s="2">
        <f t="shared" si="81"/>
        <v>178.43258744776568</v>
      </c>
      <c r="I603" s="2">
        <f t="shared" si="84"/>
        <v>36.257370866128582</v>
      </c>
      <c r="J603" s="2">
        <f t="shared" si="85"/>
        <v>-0.21707086612858006</v>
      </c>
      <c r="K603" s="2">
        <f t="shared" si="86"/>
        <v>2.1733114371777043</v>
      </c>
      <c r="L603" s="2">
        <v>187.94273188446923</v>
      </c>
      <c r="M603" s="2">
        <f t="shared" si="87"/>
        <v>36.370127676758813</v>
      </c>
      <c r="N603" s="2">
        <f t="shared" si="88"/>
        <v>-0.32982767675881064</v>
      </c>
      <c r="O603" s="2">
        <f t="shared" si="89"/>
        <v>5.0175658249043451</v>
      </c>
    </row>
    <row r="604" spans="1:15" x14ac:dyDescent="0.25">
      <c r="A604" s="47" t="s">
        <v>760</v>
      </c>
      <c r="B604" s="2">
        <v>4.1009999999999998E-2</v>
      </c>
      <c r="C604" s="2">
        <f>LOG('SNe Ia Data'!RedShift)</f>
        <v>-1.3871102307125154</v>
      </c>
      <c r="D604">
        <v>0.15079400000000001</v>
      </c>
      <c r="E604">
        <v>36.315300000000001</v>
      </c>
      <c r="F604" s="2">
        <f t="shared" si="82"/>
        <v>183.25675834510363</v>
      </c>
      <c r="G604" s="1">
        <f t="shared" si="83"/>
        <v>5.5085926372441023E+24</v>
      </c>
      <c r="H604" s="2">
        <f t="shared" si="81"/>
        <v>178.52132941394683</v>
      </c>
      <c r="I604" s="2">
        <f t="shared" si="84"/>
        <v>36.258450561439354</v>
      </c>
      <c r="J604" s="2">
        <f t="shared" si="85"/>
        <v>5.6849438560647059E-2</v>
      </c>
      <c r="K604" s="2">
        <f t="shared" si="86"/>
        <v>0.14212950282368619</v>
      </c>
      <c r="L604" s="2">
        <v>188.03713555135593</v>
      </c>
      <c r="M604" s="2">
        <f t="shared" si="87"/>
        <v>36.371218133881996</v>
      </c>
      <c r="N604" s="2">
        <f t="shared" si="88"/>
        <v>-5.5918133881995402E-2</v>
      </c>
      <c r="O604" s="2">
        <f t="shared" si="89"/>
        <v>0.13751092896556227</v>
      </c>
    </row>
    <row r="605" spans="1:15" x14ac:dyDescent="0.25">
      <c r="A605" s="47" t="s">
        <v>887</v>
      </c>
      <c r="B605" s="2">
        <v>4.1669999999999999E-2</v>
      </c>
      <c r="C605" s="2">
        <f>LOG('SNe Ia Data'!RedShift)</f>
        <v>-1.3801764995427219</v>
      </c>
      <c r="D605">
        <v>0.28012199999999998</v>
      </c>
      <c r="E605">
        <v>36.560099999999998</v>
      </c>
      <c r="F605" s="2">
        <f t="shared" si="82"/>
        <v>205.12566405097346</v>
      </c>
      <c r="G605" s="1">
        <f t="shared" si="83"/>
        <v>5.5989840328293638E+24</v>
      </c>
      <c r="H605" s="2">
        <f t="shared" si="81"/>
        <v>181.45071504292955</v>
      </c>
      <c r="I605" s="2">
        <f t="shared" si="84"/>
        <v>36.293793419822222</v>
      </c>
      <c r="J605" s="2">
        <f t="shared" si="85"/>
        <v>0.2663065801777762</v>
      </c>
      <c r="K605" s="2">
        <f t="shared" si="86"/>
        <v>0.90379380103862839</v>
      </c>
      <c r="L605" s="2">
        <v>191.15391174479095</v>
      </c>
      <c r="M605" s="2">
        <f t="shared" si="87"/>
        <v>36.406915948913472</v>
      </c>
      <c r="N605" s="2">
        <f t="shared" si="88"/>
        <v>0.15318405108652655</v>
      </c>
      <c r="O605" s="2">
        <f t="shared" si="89"/>
        <v>0.29904232760856325</v>
      </c>
    </row>
    <row r="606" spans="1:15" x14ac:dyDescent="0.25">
      <c r="A606" s="47" t="s">
        <v>761</v>
      </c>
      <c r="B606" s="2">
        <v>4.2220000000000001E-2</v>
      </c>
      <c r="C606" s="2">
        <f>LOG('SNe Ia Data'!RedShift)</f>
        <v>-1.3744817710283623</v>
      </c>
      <c r="D606">
        <v>0.208042</v>
      </c>
      <c r="E606">
        <v>36.210099999999997</v>
      </c>
      <c r="F606" s="2">
        <f t="shared" si="82"/>
        <v>174.59025528530509</v>
      </c>
      <c r="G606" s="1">
        <f t="shared" si="83"/>
        <v>5.6743513852648788E+24</v>
      </c>
      <c r="H606" s="2">
        <f t="shared" si="81"/>
        <v>183.89320459284275</v>
      </c>
      <c r="I606" s="2">
        <f t="shared" si="84"/>
        <v>36.322828405234489</v>
      </c>
      <c r="J606" s="2">
        <f t="shared" si="85"/>
        <v>-0.1127284052344919</v>
      </c>
      <c r="K606" s="2">
        <f t="shared" si="86"/>
        <v>0.29360583736133383</v>
      </c>
      <c r="L606" s="2">
        <v>193.75338203801135</v>
      </c>
      <c r="M606" s="2">
        <f t="shared" si="87"/>
        <v>36.436246460088554</v>
      </c>
      <c r="N606" s="2">
        <f t="shared" si="88"/>
        <v>-0.22614646008855743</v>
      </c>
      <c r="O606" s="2">
        <f t="shared" si="89"/>
        <v>1.1816192232604563</v>
      </c>
    </row>
    <row r="607" spans="1:15" x14ac:dyDescent="0.25">
      <c r="A607" s="47" t="s">
        <v>763</v>
      </c>
      <c r="B607" s="2">
        <v>4.258E-2</v>
      </c>
      <c r="C607" s="2">
        <f>LOG('SNe Ia Data'!RedShift)</f>
        <v>-1.3707943428976963</v>
      </c>
      <c r="D607">
        <v>0.426487</v>
      </c>
      <c r="E607">
        <v>36.510599999999997</v>
      </c>
      <c r="F607" s="2">
        <f t="shared" si="82"/>
        <v>200.50259599793981</v>
      </c>
      <c r="G607" s="1">
        <f t="shared" si="83"/>
        <v>5.7237030036154399E+24</v>
      </c>
      <c r="H607" s="2">
        <f t="shared" si="81"/>
        <v>185.49258162012637</v>
      </c>
      <c r="I607" s="2">
        <f t="shared" si="84"/>
        <v>36.34163272808776</v>
      </c>
      <c r="J607" s="2">
        <f t="shared" si="85"/>
        <v>0.16896727191223704</v>
      </c>
      <c r="K607" s="2">
        <f t="shared" si="86"/>
        <v>0.15696166209493448</v>
      </c>
      <c r="L607" s="2">
        <v>195.4559145744158</v>
      </c>
      <c r="M607" s="2">
        <f t="shared" si="87"/>
        <v>36.455244084462123</v>
      </c>
      <c r="N607" s="2">
        <f t="shared" si="88"/>
        <v>5.5355915537873557E-2</v>
      </c>
      <c r="O607" s="2">
        <f t="shared" si="89"/>
        <v>1.6846763555426907E-2</v>
      </c>
    </row>
    <row r="608" spans="1:15" x14ac:dyDescent="0.25">
      <c r="A608" s="47" t="s">
        <v>764</v>
      </c>
      <c r="B608" s="2">
        <v>4.2680000000000003E-2</v>
      </c>
      <c r="C608" s="2">
        <f>LOG('SNe Ia Data'!RedShift)</f>
        <v>-1.3697755892475676</v>
      </c>
      <c r="D608">
        <v>0.15101800000000001</v>
      </c>
      <c r="E608">
        <v>36.293100000000003</v>
      </c>
      <c r="F608" s="2">
        <f t="shared" si="82"/>
        <v>181.39278134100587</v>
      </c>
      <c r="G608" s="1">
        <f t="shared" si="83"/>
        <v>5.737414629949854E+24</v>
      </c>
      <c r="H608" s="2">
        <f t="shared" si="81"/>
        <v>185.93694516683283</v>
      </c>
      <c r="I608" s="2">
        <f t="shared" si="84"/>
        <v>36.346828457410481</v>
      </c>
      <c r="J608" s="2">
        <f t="shared" si="85"/>
        <v>-5.3728457410478825E-2</v>
      </c>
      <c r="K608" s="2">
        <f t="shared" si="86"/>
        <v>0.12657598472198889</v>
      </c>
      <c r="L608" s="2">
        <v>195.92898921196999</v>
      </c>
      <c r="M608" s="2">
        <f t="shared" si="87"/>
        <v>36.460493489911514</v>
      </c>
      <c r="N608" s="2">
        <f t="shared" si="88"/>
        <v>-0.16739348991151104</v>
      </c>
      <c r="O608" s="2">
        <f t="shared" si="89"/>
        <v>1.2286259925347529</v>
      </c>
    </row>
    <row r="609" spans="1:15" x14ac:dyDescent="0.25">
      <c r="A609" s="47" t="s">
        <v>765</v>
      </c>
      <c r="B609" s="2">
        <v>4.2680000000000003E-2</v>
      </c>
      <c r="C609" s="2">
        <f>LOG('SNe Ia Data'!RedShift)</f>
        <v>-1.3697755892475676</v>
      </c>
      <c r="D609">
        <v>0.29448999999999997</v>
      </c>
      <c r="E609">
        <v>35.913800000000002</v>
      </c>
      <c r="F609" s="2">
        <f t="shared" si="82"/>
        <v>152.32107637927183</v>
      </c>
      <c r="G609" s="1">
        <f t="shared" si="83"/>
        <v>5.737414629949854E+24</v>
      </c>
      <c r="H609" s="2">
        <f t="shared" si="81"/>
        <v>185.93694516683283</v>
      </c>
      <c r="I609" s="2">
        <f t="shared" si="84"/>
        <v>36.346828457410481</v>
      </c>
      <c r="J609" s="2">
        <f t="shared" si="85"/>
        <v>-0.43302845741047946</v>
      </c>
      <c r="K609" s="2">
        <f t="shared" si="86"/>
        <v>2.1621796310872918</v>
      </c>
      <c r="L609" s="2">
        <v>195.92898921196999</v>
      </c>
      <c r="M609" s="2">
        <f t="shared" si="87"/>
        <v>36.460493489911514</v>
      </c>
      <c r="N609" s="2">
        <f t="shared" si="88"/>
        <v>-0.54669348991151168</v>
      </c>
      <c r="O609" s="2">
        <f t="shared" si="89"/>
        <v>3.4462493763805608</v>
      </c>
    </row>
    <row r="610" spans="1:15" x14ac:dyDescent="0.25">
      <c r="A610" s="47" t="s">
        <v>762</v>
      </c>
      <c r="B610" s="2">
        <v>4.2849999999999999E-2</v>
      </c>
      <c r="C610" s="2">
        <f>LOG('SNe Ia Data'!RedShift)</f>
        <v>-1.3680491737407829</v>
      </c>
      <c r="D610">
        <v>0.175538</v>
      </c>
      <c r="E610">
        <v>36.252099999999999</v>
      </c>
      <c r="F610" s="2">
        <f t="shared" si="82"/>
        <v>177.99999905367625</v>
      </c>
      <c r="G610" s="1">
        <f t="shared" si="83"/>
        <v>5.7607272311211788E+24</v>
      </c>
      <c r="H610" s="2">
        <f t="shared" ref="H610:H673" si="90">G610/Mpc</f>
        <v>186.69245511778905</v>
      </c>
      <c r="I610" s="2">
        <f t="shared" si="84"/>
        <v>36.355633834873373</v>
      </c>
      <c r="J610" s="2">
        <f t="shared" si="85"/>
        <v>-0.10353383487337453</v>
      </c>
      <c r="K610" s="2">
        <f t="shared" si="86"/>
        <v>0.34787427096308082</v>
      </c>
      <c r="L610" s="2">
        <v>196.73336466923212</v>
      </c>
      <c r="M610" s="2">
        <f t="shared" si="87"/>
        <v>36.469390098095843</v>
      </c>
      <c r="N610" s="2">
        <f t="shared" si="88"/>
        <v>-0.21729009809584454</v>
      </c>
      <c r="O610" s="2">
        <f t="shared" si="89"/>
        <v>1.5322780494725976</v>
      </c>
    </row>
    <row r="611" spans="1:15" x14ac:dyDescent="0.25">
      <c r="A611" s="47" t="s">
        <v>762</v>
      </c>
      <c r="B611" s="2">
        <v>4.2849999999999999E-2</v>
      </c>
      <c r="C611" s="2">
        <f>LOG('SNe Ia Data'!RedShift)</f>
        <v>-1.3680491737407829</v>
      </c>
      <c r="D611">
        <v>0.166515</v>
      </c>
      <c r="E611">
        <v>36.207099999999997</v>
      </c>
      <c r="F611" s="2">
        <f t="shared" si="82"/>
        <v>174.34921647583374</v>
      </c>
      <c r="G611" s="1">
        <f t="shared" si="83"/>
        <v>5.7607272311211788E+24</v>
      </c>
      <c r="H611" s="2">
        <f t="shared" si="90"/>
        <v>186.69245511778905</v>
      </c>
      <c r="I611" s="2">
        <f t="shared" si="84"/>
        <v>36.355633834873373</v>
      </c>
      <c r="J611" s="2">
        <f t="shared" si="85"/>
        <v>-0.14853383487337624</v>
      </c>
      <c r="K611" s="2">
        <f t="shared" si="86"/>
        <v>0.79569030111578276</v>
      </c>
      <c r="L611" s="2">
        <v>196.73336466923212</v>
      </c>
      <c r="M611" s="2">
        <f t="shared" si="87"/>
        <v>36.469390098095843</v>
      </c>
      <c r="N611" s="2">
        <f t="shared" si="88"/>
        <v>-0.26229009809584625</v>
      </c>
      <c r="O611" s="2">
        <f t="shared" si="89"/>
        <v>2.4811731205485685</v>
      </c>
    </row>
    <row r="612" spans="1:15" x14ac:dyDescent="0.25">
      <c r="A612" s="47" t="s">
        <v>766</v>
      </c>
      <c r="B612" s="2">
        <v>4.2889999999999998E-2</v>
      </c>
      <c r="C612" s="2">
        <f>LOG('SNe Ia Data'!RedShift)</f>
        <v>-1.3676439537609268</v>
      </c>
      <c r="D612">
        <v>0.162522</v>
      </c>
      <c r="E612">
        <v>36.201799999999999</v>
      </c>
      <c r="F612" s="2">
        <f t="shared" si="82"/>
        <v>173.92419423002747</v>
      </c>
      <c r="G612" s="1">
        <f t="shared" si="83"/>
        <v>5.7662130680453309E+24</v>
      </c>
      <c r="H612" s="2">
        <f t="shared" si="90"/>
        <v>186.87023898476559</v>
      </c>
      <c r="I612" s="2">
        <f t="shared" si="84"/>
        <v>36.357700705025223</v>
      </c>
      <c r="J612" s="2">
        <f t="shared" si="85"/>
        <v>-0.1559007050252248</v>
      </c>
      <c r="K612" s="2">
        <f t="shared" si="86"/>
        <v>0.92017799230678388</v>
      </c>
      <c r="L612" s="2">
        <v>196.92265666938798</v>
      </c>
      <c r="M612" s="2">
        <f t="shared" si="87"/>
        <v>36.471478430879188</v>
      </c>
      <c r="N612" s="2">
        <f t="shared" si="88"/>
        <v>-0.26967843087918908</v>
      </c>
      <c r="O612" s="2">
        <f t="shared" si="89"/>
        <v>2.753392397374804</v>
      </c>
    </row>
    <row r="613" spans="1:15" x14ac:dyDescent="0.25">
      <c r="A613" s="47" t="s">
        <v>767</v>
      </c>
      <c r="B613" s="2">
        <v>4.3060000000000001E-2</v>
      </c>
      <c r="C613" s="2">
        <f>LOG('SNe Ia Data'!RedShift)</f>
        <v>-1.3659259745125316</v>
      </c>
      <c r="D613">
        <v>0.20705599999999999</v>
      </c>
      <c r="E613">
        <v>36.245699999999999</v>
      </c>
      <c r="F613" s="2">
        <f t="shared" si="82"/>
        <v>177.47615041995948</v>
      </c>
      <c r="G613" s="1">
        <f t="shared" si="83"/>
        <v>5.7895300803190438E+24</v>
      </c>
      <c r="H613" s="2">
        <f t="shared" si="90"/>
        <v>187.62589188981448</v>
      </c>
      <c r="I613" s="2">
        <f t="shared" si="84"/>
        <v>36.366463848492586</v>
      </c>
      <c r="J613" s="2">
        <f t="shared" si="85"/>
        <v>-0.12076384849258659</v>
      </c>
      <c r="K613" s="2">
        <f t="shared" si="86"/>
        <v>0.34017175416026835</v>
      </c>
      <c r="L613" s="2">
        <v>197.72726319665307</v>
      </c>
      <c r="M613" s="2">
        <f t="shared" si="87"/>
        <v>36.480332775995372</v>
      </c>
      <c r="N613" s="2">
        <f t="shared" si="88"/>
        <v>-0.23463277599537236</v>
      </c>
      <c r="O613" s="2">
        <f t="shared" si="89"/>
        <v>1.2841084919846946</v>
      </c>
    </row>
    <row r="614" spans="1:15" x14ac:dyDescent="0.25">
      <c r="A614" s="47" t="s">
        <v>768</v>
      </c>
      <c r="B614" s="2">
        <v>4.3490000000000001E-2</v>
      </c>
      <c r="C614" s="2">
        <f>LOG('SNe Ia Data'!RedShift)</f>
        <v>-1.361610592334664</v>
      </c>
      <c r="D614">
        <v>0.16606399999999999</v>
      </c>
      <c r="E614">
        <v>36.416499999999999</v>
      </c>
      <c r="F614" s="2">
        <f t="shared" si="82"/>
        <v>191.99945679542884</v>
      </c>
      <c r="G614" s="1">
        <f t="shared" si="83"/>
        <v>5.8485243382854756E+24</v>
      </c>
      <c r="H614" s="2">
        <f t="shared" si="90"/>
        <v>189.53776558487604</v>
      </c>
      <c r="I614" s="2">
        <f t="shared" si="84"/>
        <v>36.38847878262898</v>
      </c>
      <c r="J614" s="2">
        <f t="shared" si="85"/>
        <v>2.8021217371019702E-2</v>
      </c>
      <c r="K614" s="2">
        <f t="shared" si="86"/>
        <v>2.8472330028408658E-2</v>
      </c>
      <c r="L614" s="2">
        <v>199.76327910637346</v>
      </c>
      <c r="M614" s="2">
        <f t="shared" si="87"/>
        <v>36.502578291643246</v>
      </c>
      <c r="N614" s="2">
        <f t="shared" si="88"/>
        <v>-8.6078291643246985E-2</v>
      </c>
      <c r="O614" s="2">
        <f t="shared" si="89"/>
        <v>0.26868058740684347</v>
      </c>
    </row>
    <row r="615" spans="1:15" x14ac:dyDescent="0.25">
      <c r="A615" s="47" t="s">
        <v>775</v>
      </c>
      <c r="B615" s="2">
        <v>4.3490000000000001E-2</v>
      </c>
      <c r="C615" s="2">
        <f>LOG('SNe Ia Data'!RedShift)</f>
        <v>-1.361610592334664</v>
      </c>
      <c r="D615">
        <v>0.15218699999999999</v>
      </c>
      <c r="E615">
        <v>36.213700000000003</v>
      </c>
      <c r="F615" s="2">
        <f t="shared" si="82"/>
        <v>174.87994177078261</v>
      </c>
      <c r="G615" s="1">
        <f t="shared" si="83"/>
        <v>5.8485243382854756E+24</v>
      </c>
      <c r="H615" s="2">
        <f t="shared" si="90"/>
        <v>189.53776558487604</v>
      </c>
      <c r="I615" s="2">
        <f t="shared" si="84"/>
        <v>36.38847878262898</v>
      </c>
      <c r="J615" s="2">
        <f t="shared" si="85"/>
        <v>-0.17477878262897661</v>
      </c>
      <c r="K615" s="2">
        <f t="shared" si="86"/>
        <v>1.3189317047261948</v>
      </c>
      <c r="L615" s="2">
        <v>199.76327910637346</v>
      </c>
      <c r="M615" s="2">
        <f t="shared" si="87"/>
        <v>36.502578291643246</v>
      </c>
      <c r="N615" s="2">
        <f t="shared" si="88"/>
        <v>-0.2888782916432433</v>
      </c>
      <c r="O615" s="2">
        <f t="shared" si="89"/>
        <v>3.6030866135118611</v>
      </c>
    </row>
    <row r="616" spans="1:15" x14ac:dyDescent="0.25">
      <c r="A616" s="47" t="s">
        <v>775</v>
      </c>
      <c r="B616" s="2">
        <v>4.3490000000000001E-2</v>
      </c>
      <c r="C616" s="2">
        <f>LOG('SNe Ia Data'!RedShift)</f>
        <v>-1.361610592334664</v>
      </c>
      <c r="D616">
        <v>0.166626</v>
      </c>
      <c r="E616">
        <v>36.288200000000003</v>
      </c>
      <c r="F616" s="2">
        <f t="shared" si="82"/>
        <v>180.9839239466705</v>
      </c>
      <c r="G616" s="1">
        <f t="shared" si="83"/>
        <v>5.8485243382854756E+24</v>
      </c>
      <c r="H616" s="2">
        <f t="shared" si="90"/>
        <v>189.53776558487604</v>
      </c>
      <c r="I616" s="2">
        <f t="shared" si="84"/>
        <v>36.38847878262898</v>
      </c>
      <c r="J616" s="2">
        <f t="shared" si="85"/>
        <v>-0.10027878262897616</v>
      </c>
      <c r="K616" s="2">
        <f t="shared" si="86"/>
        <v>0.36218675841473574</v>
      </c>
      <c r="L616" s="2">
        <v>199.76327910637346</v>
      </c>
      <c r="M616" s="2">
        <f t="shared" si="87"/>
        <v>36.502578291643246</v>
      </c>
      <c r="N616" s="2">
        <f t="shared" si="88"/>
        <v>-0.21437829164324285</v>
      </c>
      <c r="O616" s="2">
        <f t="shared" si="89"/>
        <v>1.6552975560610728</v>
      </c>
    </row>
    <row r="617" spans="1:15" x14ac:dyDescent="0.25">
      <c r="A617" s="47" t="s">
        <v>769</v>
      </c>
      <c r="B617" s="2">
        <v>4.369E-2</v>
      </c>
      <c r="C617" s="2">
        <f>LOG('SNe Ia Data'!RedShift)</f>
        <v>-1.3596179552904315</v>
      </c>
      <c r="D617">
        <v>0.17777699999999999</v>
      </c>
      <c r="E617">
        <v>36.259399999999999</v>
      </c>
      <c r="F617" s="2">
        <f t="shared" si="82"/>
        <v>178.59940182835103</v>
      </c>
      <c r="G617" s="1">
        <f t="shared" si="83"/>
        <v>5.8759713061279882E+24</v>
      </c>
      <c r="H617" s="2">
        <f t="shared" si="90"/>
        <v>190.42726123472656</v>
      </c>
      <c r="I617" s="2">
        <f t="shared" si="84"/>
        <v>36.398645606700185</v>
      </c>
      <c r="J617" s="2">
        <f t="shared" si="85"/>
        <v>-0.13924560670018593</v>
      </c>
      <c r="K617" s="2">
        <f t="shared" si="86"/>
        <v>0.6134961719116101</v>
      </c>
      <c r="L617" s="2">
        <v>200.71067076674507</v>
      </c>
      <c r="M617" s="2">
        <f t="shared" si="87"/>
        <v>36.51285231166321</v>
      </c>
      <c r="N617" s="2">
        <f t="shared" si="88"/>
        <v>-0.25345231166321014</v>
      </c>
      <c r="O617" s="2">
        <f t="shared" si="89"/>
        <v>2.0325506040294381</v>
      </c>
    </row>
    <row r="618" spans="1:15" x14ac:dyDescent="0.25">
      <c r="A618" s="47" t="s">
        <v>770</v>
      </c>
      <c r="B618" s="2">
        <v>4.4080000000000001E-2</v>
      </c>
      <c r="C618" s="2">
        <f>LOG('SNe Ia Data'!RedShift)</f>
        <v>-1.3557584141562713</v>
      </c>
      <c r="D618">
        <v>0.18120800000000001</v>
      </c>
      <c r="E618">
        <v>36.329799999999999</v>
      </c>
      <c r="F618" s="2">
        <f t="shared" si="82"/>
        <v>184.48454948048791</v>
      </c>
      <c r="G618" s="1">
        <f t="shared" si="83"/>
        <v>5.9295070906080558E+24</v>
      </c>
      <c r="H618" s="2">
        <f t="shared" si="90"/>
        <v>192.16223785143671</v>
      </c>
      <c r="I618" s="2">
        <f t="shared" si="84"/>
        <v>36.418340238618235</v>
      </c>
      <c r="J618" s="2">
        <f t="shared" si="85"/>
        <v>-8.8540238618236344E-2</v>
      </c>
      <c r="K618" s="2">
        <f t="shared" si="86"/>
        <v>0.23874079846558593</v>
      </c>
      <c r="L618" s="2">
        <v>202.55882841635363</v>
      </c>
      <c r="M618" s="2">
        <f t="shared" si="87"/>
        <v>36.532755882104354</v>
      </c>
      <c r="N618" s="2">
        <f t="shared" si="88"/>
        <v>-0.20295588210435511</v>
      </c>
      <c r="O618" s="2">
        <f t="shared" si="89"/>
        <v>1.2544361218096134</v>
      </c>
    </row>
    <row r="619" spans="1:15" x14ac:dyDescent="0.25">
      <c r="A619" s="47" t="s">
        <v>771</v>
      </c>
      <c r="B619" s="2">
        <v>4.4380000000000003E-2</v>
      </c>
      <c r="C619" s="2">
        <f>LOG('SNe Ia Data'!RedShift)</f>
        <v>-1.3528127021040104</v>
      </c>
      <c r="D619">
        <v>0.23120099999999999</v>
      </c>
      <c r="E619">
        <v>36.546900000000001</v>
      </c>
      <c r="F619" s="2">
        <f t="shared" si="82"/>
        <v>203.88252335412159</v>
      </c>
      <c r="G619" s="1">
        <f t="shared" si="83"/>
        <v>5.9707012296403552E+24</v>
      </c>
      <c r="H619" s="2">
        <f t="shared" si="90"/>
        <v>193.49724897830561</v>
      </c>
      <c r="I619" s="2">
        <f t="shared" si="84"/>
        <v>36.433373974370653</v>
      </c>
      <c r="J619" s="2">
        <f t="shared" si="85"/>
        <v>0.11352602562934777</v>
      </c>
      <c r="K619" s="2">
        <f t="shared" si="86"/>
        <v>0.24110790636969887</v>
      </c>
      <c r="L619" s="2">
        <v>203.98115714852619</v>
      </c>
      <c r="M619" s="2">
        <f t="shared" si="87"/>
        <v>36.547950255649667</v>
      </c>
      <c r="N619" s="2">
        <f t="shared" si="88"/>
        <v>-1.0502556496660986E-3</v>
      </c>
      <c r="O619" s="2">
        <f t="shared" si="89"/>
        <v>2.063529284318302E-5</v>
      </c>
    </row>
    <row r="620" spans="1:15" x14ac:dyDescent="0.25">
      <c r="A620" s="47" t="s">
        <v>888</v>
      </c>
      <c r="B620" s="2">
        <v>4.4389999999999999E-2</v>
      </c>
      <c r="C620" s="2">
        <f>LOG('SNe Ia Data'!RedShift)</f>
        <v>-1.3527148549746333</v>
      </c>
      <c r="D620">
        <v>0.24907799999999999</v>
      </c>
      <c r="E620">
        <v>36.291600000000003</v>
      </c>
      <c r="F620" s="2">
        <f t="shared" si="82"/>
        <v>181.26752291442673</v>
      </c>
      <c r="G620" s="1">
        <f t="shared" si="83"/>
        <v>5.972074558729598E+24</v>
      </c>
      <c r="H620" s="2">
        <f t="shared" si="90"/>
        <v>193.54175554302722</v>
      </c>
      <c r="I620" s="2">
        <f t="shared" si="84"/>
        <v>36.433873380252919</v>
      </c>
      <c r="J620" s="2">
        <f t="shared" si="85"/>
        <v>-0.14227338025291658</v>
      </c>
      <c r="K620" s="2">
        <f t="shared" si="86"/>
        <v>0.32626956224401499</v>
      </c>
      <c r="L620" s="2">
        <v>204.02857812244577</v>
      </c>
      <c r="M620" s="2">
        <f t="shared" si="87"/>
        <v>36.548455014865247</v>
      </c>
      <c r="N620" s="2">
        <f t="shared" si="88"/>
        <v>-0.25685501486524487</v>
      </c>
      <c r="O620" s="2">
        <f t="shared" si="89"/>
        <v>1.0634213102078385</v>
      </c>
    </row>
    <row r="621" spans="1:15" x14ac:dyDescent="0.25">
      <c r="A621" s="47" t="s">
        <v>772</v>
      </c>
      <c r="B621" s="2">
        <v>4.4400000000000002E-2</v>
      </c>
      <c r="C621" s="2">
        <f>LOG('SNe Ia Data'!RedShift)</f>
        <v>-1.3526170298853801</v>
      </c>
      <c r="D621">
        <v>0.27052500000000002</v>
      </c>
      <c r="E621">
        <v>36.551000000000002</v>
      </c>
      <c r="F621" s="2">
        <f t="shared" si="82"/>
        <v>204.26784162755402</v>
      </c>
      <c r="G621" s="1">
        <f t="shared" si="83"/>
        <v>5.9734479001473319E+24</v>
      </c>
      <c r="H621" s="2">
        <f t="shared" si="90"/>
        <v>193.58626250728801</v>
      </c>
      <c r="I621" s="2">
        <f t="shared" si="84"/>
        <v>36.434372675787436</v>
      </c>
      <c r="J621" s="2">
        <f t="shared" si="85"/>
        <v>0.1166273242125655</v>
      </c>
      <c r="K621" s="2">
        <f t="shared" si="86"/>
        <v>0.18585994828526403</v>
      </c>
      <c r="L621" s="2">
        <v>204.07599974249143</v>
      </c>
      <c r="M621" s="2">
        <f t="shared" si="87"/>
        <v>36.548959663651821</v>
      </c>
      <c r="N621" s="2">
        <f t="shared" si="88"/>
        <v>2.0403363481804604E-3</v>
      </c>
      <c r="O621" s="2">
        <f t="shared" si="89"/>
        <v>5.6883815820569402E-5</v>
      </c>
    </row>
    <row r="622" spans="1:15" x14ac:dyDescent="0.25">
      <c r="A622" s="47" t="s">
        <v>774</v>
      </c>
      <c r="B622" s="2">
        <v>4.4639999999999999E-2</v>
      </c>
      <c r="C622" s="2">
        <f>LOG('SNe Ia Data'!RedShift)</f>
        <v>-1.3502758140704776</v>
      </c>
      <c r="D622">
        <v>0.28627200000000003</v>
      </c>
      <c r="E622">
        <v>36.511400000000002</v>
      </c>
      <c r="F622" s="2">
        <f t="shared" si="82"/>
        <v>200.57647749276322</v>
      </c>
      <c r="G622" s="1">
        <f t="shared" si="83"/>
        <v>6.006411792249456E+24</v>
      </c>
      <c r="H622" s="2">
        <f t="shared" si="90"/>
        <v>194.65454949604478</v>
      </c>
      <c r="I622" s="2">
        <f t="shared" si="84"/>
        <v>36.446322792850864</v>
      </c>
      <c r="J622" s="2">
        <f t="shared" si="85"/>
        <v>6.507720714913745E-2</v>
      </c>
      <c r="K622" s="2">
        <f t="shared" si="86"/>
        <v>5.1677330203112944E-2</v>
      </c>
      <c r="L622" s="2">
        <v>205.21431244208122</v>
      </c>
      <c r="M622" s="2">
        <f t="shared" si="87"/>
        <v>36.561038234388363</v>
      </c>
      <c r="N622" s="2">
        <f t="shared" si="88"/>
        <v>-4.9638234388361013E-2</v>
      </c>
      <c r="O622" s="2">
        <f t="shared" si="89"/>
        <v>3.0065948314003853E-2</v>
      </c>
    </row>
    <row r="623" spans="1:15" x14ac:dyDescent="0.25">
      <c r="A623" s="47" t="s">
        <v>889</v>
      </c>
      <c r="B623" s="2">
        <v>4.487E-2</v>
      </c>
      <c r="C623" s="2">
        <f>LOG('SNe Ia Data'!RedShift)</f>
        <v>-1.3480439304669258</v>
      </c>
      <c r="D623">
        <v>0.16233400000000001</v>
      </c>
      <c r="E623">
        <v>36.456499999999998</v>
      </c>
      <c r="F623" s="2">
        <f t="shared" si="82"/>
        <v>195.56899320289219</v>
      </c>
      <c r="G623" s="1">
        <f t="shared" si="83"/>
        <v>6.038008849984545E+24</v>
      </c>
      <c r="H623" s="2">
        <f t="shared" si="90"/>
        <v>195.67854039969222</v>
      </c>
      <c r="I623" s="2">
        <f t="shared" si="84"/>
        <v>36.45771600113062</v>
      </c>
      <c r="J623" s="2">
        <f t="shared" si="85"/>
        <v>-1.2160011306221463E-3</v>
      </c>
      <c r="K623" s="2">
        <f t="shared" si="86"/>
        <v>5.6111125157051686E-5</v>
      </c>
      <c r="L623" s="2">
        <v>206.30554457797223</v>
      </c>
      <c r="M623" s="2">
        <f t="shared" si="87"/>
        <v>36.572554500196823</v>
      </c>
      <c r="N623" s="2">
        <f t="shared" si="88"/>
        <v>-0.11605450019682451</v>
      </c>
      <c r="O623" s="2">
        <f t="shared" si="89"/>
        <v>0.51109895273247485</v>
      </c>
    </row>
    <row r="624" spans="1:15" x14ac:dyDescent="0.25">
      <c r="A624" s="47" t="s">
        <v>776</v>
      </c>
      <c r="B624" s="2">
        <v>4.521E-2</v>
      </c>
      <c r="C624" s="2">
        <f>LOG('SNe Ia Data'!RedShift)</f>
        <v>-1.3447654929657058</v>
      </c>
      <c r="D624">
        <v>0.304921</v>
      </c>
      <c r="E624">
        <v>36.686599999999999</v>
      </c>
      <c r="F624" s="2">
        <f t="shared" si="82"/>
        <v>217.43026741946861</v>
      </c>
      <c r="G624" s="1">
        <f t="shared" si="83"/>
        <v>6.0847294812814134E+24</v>
      </c>
      <c r="H624" s="2">
        <f t="shared" si="90"/>
        <v>197.19265294339061</v>
      </c>
      <c r="I624" s="2">
        <f t="shared" si="84"/>
        <v>36.474453649233254</v>
      </c>
      <c r="J624" s="2">
        <f t="shared" si="85"/>
        <v>0.21214635076674426</v>
      </c>
      <c r="K624" s="2">
        <f t="shared" si="86"/>
        <v>0.48405695057345011</v>
      </c>
      <c r="L624" s="2">
        <v>207.91929606848362</v>
      </c>
      <c r="M624" s="2">
        <f t="shared" si="87"/>
        <v>36.589473980740784</v>
      </c>
      <c r="N624" s="2">
        <f t="shared" si="88"/>
        <v>9.7126019259214047E-2</v>
      </c>
      <c r="O624" s="2">
        <f t="shared" si="89"/>
        <v>0.10146038548673537</v>
      </c>
    </row>
    <row r="625" spans="1:15" x14ac:dyDescent="0.25">
      <c r="A625" s="47" t="s">
        <v>777</v>
      </c>
      <c r="B625" s="2">
        <v>4.5449999999999997E-2</v>
      </c>
      <c r="C625" s="2">
        <f>LOG('SNe Ia Data'!RedShift)</f>
        <v>-1.3424661124420139</v>
      </c>
      <c r="D625">
        <v>0.196266</v>
      </c>
      <c r="E625">
        <v>36.454099999999997</v>
      </c>
      <c r="F625" s="2">
        <f t="shared" si="82"/>
        <v>195.35296176903299</v>
      </c>
      <c r="G625" s="1">
        <f t="shared" si="83"/>
        <v>6.1177173211632755E+24</v>
      </c>
      <c r="H625" s="2">
        <f t="shared" si="90"/>
        <v>198.26171602683377</v>
      </c>
      <c r="I625" s="2">
        <f t="shared" si="84"/>
        <v>36.486194304171669</v>
      </c>
      <c r="J625" s="2">
        <f t="shared" si="85"/>
        <v>-3.2094304171671695E-2</v>
      </c>
      <c r="K625" s="2">
        <f t="shared" si="86"/>
        <v>2.6740269856590036E-2</v>
      </c>
      <c r="L625" s="2">
        <v>209.05886406490899</v>
      </c>
      <c r="M625" s="2">
        <f t="shared" si="87"/>
        <v>36.601342931493022</v>
      </c>
      <c r="N625" s="2">
        <f t="shared" si="88"/>
        <v>-0.14724293149302525</v>
      </c>
      <c r="O625" s="2">
        <f t="shared" si="89"/>
        <v>0.56283198236294862</v>
      </c>
    </row>
    <row r="626" spans="1:15" x14ac:dyDescent="0.25">
      <c r="A626" s="47" t="s">
        <v>890</v>
      </c>
      <c r="B626" s="2">
        <v>4.5749999999999999E-2</v>
      </c>
      <c r="C626" s="2">
        <f>LOG('SNe Ia Data'!RedShift)</f>
        <v>-1.339608901597533</v>
      </c>
      <c r="D626">
        <v>0.17353199999999999</v>
      </c>
      <c r="E626">
        <v>36.4634</v>
      </c>
      <c r="F626" s="2">
        <f t="shared" si="82"/>
        <v>196.19141523596221</v>
      </c>
      <c r="G626" s="1">
        <f t="shared" si="83"/>
        <v>6.1589620912827301E+24</v>
      </c>
      <c r="H626" s="2">
        <f t="shared" si="90"/>
        <v>199.59836799549001</v>
      </c>
      <c r="I626" s="2">
        <f t="shared" si="84"/>
        <v>36.5007849299108</v>
      </c>
      <c r="J626" s="2">
        <f t="shared" si="85"/>
        <v>-3.7384929910800224E-2</v>
      </c>
      <c r="K626" s="2">
        <f t="shared" si="86"/>
        <v>4.6412396869148186E-2</v>
      </c>
      <c r="L626" s="2">
        <v>210.4838467731266</v>
      </c>
      <c r="M626" s="2">
        <f t="shared" si="87"/>
        <v>36.616093861274678</v>
      </c>
      <c r="N626" s="2">
        <f t="shared" si="88"/>
        <v>-0.15269386127467754</v>
      </c>
      <c r="O626" s="2">
        <f t="shared" si="89"/>
        <v>0.77425498594853859</v>
      </c>
    </row>
    <row r="627" spans="1:15" x14ac:dyDescent="0.25">
      <c r="A627" s="47" t="s">
        <v>890</v>
      </c>
      <c r="B627" s="2">
        <v>4.5749999999999999E-2</v>
      </c>
      <c r="C627" s="2">
        <f>LOG('SNe Ia Data'!RedShift)</f>
        <v>-1.339608901597533</v>
      </c>
      <c r="D627">
        <v>0.15193300000000001</v>
      </c>
      <c r="E627">
        <v>36.5139</v>
      </c>
      <c r="F627" s="2">
        <f t="shared" si="82"/>
        <v>200.80753267683713</v>
      </c>
      <c r="G627" s="1">
        <f t="shared" si="83"/>
        <v>6.1589620912827301E+24</v>
      </c>
      <c r="H627" s="2">
        <f t="shared" si="90"/>
        <v>199.59836799549001</v>
      </c>
      <c r="I627" s="2">
        <f t="shared" si="84"/>
        <v>36.5007849299108</v>
      </c>
      <c r="J627" s="2">
        <f t="shared" si="85"/>
        <v>1.3115070089199321E-2</v>
      </c>
      <c r="K627" s="2">
        <f t="shared" si="86"/>
        <v>7.4513850331413721E-3</v>
      </c>
      <c r="L627" s="2">
        <v>210.4838467731266</v>
      </c>
      <c r="M627" s="2">
        <f t="shared" si="87"/>
        <v>36.616093861274678</v>
      </c>
      <c r="N627" s="2">
        <f t="shared" si="88"/>
        <v>-0.102193861274678</v>
      </c>
      <c r="O627" s="2">
        <f t="shared" si="89"/>
        <v>0.45242374559159215</v>
      </c>
    </row>
    <row r="628" spans="1:15" x14ac:dyDescent="0.25">
      <c r="A628" s="47" t="s">
        <v>778</v>
      </c>
      <c r="B628" s="2">
        <v>4.5830000000000003E-2</v>
      </c>
      <c r="C628" s="2">
        <f>LOG('SNe Ia Data'!RedShift)</f>
        <v>-1.3388501427552133</v>
      </c>
      <c r="D628">
        <v>0.182756</v>
      </c>
      <c r="E628">
        <v>36.157899999999998</v>
      </c>
      <c r="F628" s="2">
        <f t="shared" si="82"/>
        <v>170.44332586088331</v>
      </c>
      <c r="G628" s="1">
        <f t="shared" si="83"/>
        <v>6.1699625670446195E+24</v>
      </c>
      <c r="H628" s="2">
        <f t="shared" si="90"/>
        <v>199.95486913589397</v>
      </c>
      <c r="I628" s="2">
        <f t="shared" si="84"/>
        <v>36.504659920894923</v>
      </c>
      <c r="J628" s="2">
        <f t="shared" si="85"/>
        <v>-0.34675992089492524</v>
      </c>
      <c r="K628" s="2">
        <f t="shared" si="86"/>
        <v>3.6000994860411848</v>
      </c>
      <c r="L628" s="2">
        <v>210.86394022796637</v>
      </c>
      <c r="M628" s="2">
        <f t="shared" si="87"/>
        <v>36.620011587673488</v>
      </c>
      <c r="N628" s="2">
        <f t="shared" si="88"/>
        <v>-0.46211158767349048</v>
      </c>
      <c r="O628" s="2">
        <f t="shared" si="89"/>
        <v>6.393673128294064</v>
      </c>
    </row>
    <row r="629" spans="1:15" x14ac:dyDescent="0.25">
      <c r="A629" s="47" t="s">
        <v>779</v>
      </c>
      <c r="B629" s="2">
        <v>4.5900000000000003E-2</v>
      </c>
      <c r="C629" s="2">
        <f>LOG('SNe Ia Data'!RedShift)</f>
        <v>-1.3381873144627388</v>
      </c>
      <c r="D629">
        <v>0.19600500000000001</v>
      </c>
      <c r="E629">
        <v>36.381100000000004</v>
      </c>
      <c r="F629" s="2">
        <f t="shared" si="82"/>
        <v>188.89479887396493</v>
      </c>
      <c r="G629" s="1">
        <f t="shared" si="83"/>
        <v>6.1795886292193546E+24</v>
      </c>
      <c r="H629" s="2">
        <f t="shared" si="90"/>
        <v>200.26682856539259</v>
      </c>
      <c r="I629" s="2">
        <f t="shared" si="84"/>
        <v>36.508045101834014</v>
      </c>
      <c r="J629" s="2">
        <f t="shared" si="85"/>
        <v>-0.12694510183401064</v>
      </c>
      <c r="K629" s="2">
        <f t="shared" si="86"/>
        <v>0.41946680326494851</v>
      </c>
      <c r="L629" s="2">
        <v>211.19655586658146</v>
      </c>
      <c r="M629" s="2">
        <f t="shared" si="87"/>
        <v>36.62343415784261</v>
      </c>
      <c r="N629" s="2">
        <f t="shared" si="88"/>
        <v>-0.24233415784260615</v>
      </c>
      <c r="O629" s="2">
        <f t="shared" si="89"/>
        <v>1.5286039138743974</v>
      </c>
    </row>
    <row r="630" spans="1:15" x14ac:dyDescent="0.25">
      <c r="A630" s="47">
        <v>2008050</v>
      </c>
      <c r="B630" s="2">
        <v>4.6249999999999999E-2</v>
      </c>
      <c r="C630" s="2">
        <f>LOG('SNe Ia Data'!RedShift)</f>
        <v>-1.3348882629249486</v>
      </c>
      <c r="D630">
        <v>0.21810499999999999</v>
      </c>
      <c r="E630">
        <v>36.263599999999997</v>
      </c>
      <c r="F630" s="2">
        <f t="shared" si="82"/>
        <v>178.94517798476897</v>
      </c>
      <c r="G630" s="1">
        <f t="shared" si="83"/>
        <v>6.2277279802466779E+24</v>
      </c>
      <c r="H630" s="2">
        <f t="shared" si="90"/>
        <v>201.82691868431303</v>
      </c>
      <c r="I630" s="2">
        <f t="shared" si="84"/>
        <v>36.524895449157647</v>
      </c>
      <c r="J630" s="2">
        <f t="shared" si="85"/>
        <v>-0.26129544915765024</v>
      </c>
      <c r="K630" s="2">
        <f t="shared" si="86"/>
        <v>1.4352661695447966</v>
      </c>
      <c r="L630" s="2">
        <v>212.86010808758502</v>
      </c>
      <c r="M630" s="2">
        <f t="shared" si="87"/>
        <v>36.640471391720766</v>
      </c>
      <c r="N630" s="2">
        <f t="shared" si="88"/>
        <v>-0.37687139172076911</v>
      </c>
      <c r="O630" s="2">
        <f t="shared" si="89"/>
        <v>2.9857614010308637</v>
      </c>
    </row>
    <row r="631" spans="1:15" x14ac:dyDescent="0.25">
      <c r="A631" s="47" t="s">
        <v>780</v>
      </c>
      <c r="B631" s="2">
        <v>4.6309999999999997E-2</v>
      </c>
      <c r="C631" s="2">
        <f>LOG('SNe Ia Data'!RedShift)</f>
        <v>-1.3343252190061068</v>
      </c>
      <c r="D631">
        <v>0.159223</v>
      </c>
      <c r="E631">
        <v>36.539400000000001</v>
      </c>
      <c r="F631" s="2">
        <f t="shared" si="82"/>
        <v>203.17955275167532</v>
      </c>
      <c r="G631" s="1">
        <f t="shared" si="83"/>
        <v>6.2359819529099679E+24</v>
      </c>
      <c r="H631" s="2">
        <f t="shared" si="90"/>
        <v>202.09441172107063</v>
      </c>
      <c r="I631" s="2">
        <f t="shared" si="84"/>
        <v>36.527771523235671</v>
      </c>
      <c r="J631" s="2">
        <f t="shared" si="85"/>
        <v>1.1628476764329321E-2</v>
      </c>
      <c r="K631" s="2">
        <f t="shared" si="86"/>
        <v>5.333767171016723E-3</v>
      </c>
      <c r="L631" s="2">
        <v>213.14536778084951</v>
      </c>
      <c r="M631" s="2">
        <f t="shared" si="87"/>
        <v>36.643379493522929</v>
      </c>
      <c r="N631" s="2">
        <f t="shared" si="88"/>
        <v>-0.10397949352292812</v>
      </c>
      <c r="O631" s="2">
        <f t="shared" si="89"/>
        <v>0.4264653889874872</v>
      </c>
    </row>
    <row r="632" spans="1:15" x14ac:dyDescent="0.25">
      <c r="A632" s="47" t="s">
        <v>773</v>
      </c>
      <c r="B632" s="2">
        <v>4.6429999999999999E-2</v>
      </c>
      <c r="C632" s="2">
        <f>LOG('SNe Ia Data'!RedShift)</f>
        <v>-1.3332013163338259</v>
      </c>
      <c r="D632">
        <v>0.195021</v>
      </c>
      <c r="E632">
        <v>36.3247</v>
      </c>
      <c r="F632" s="2">
        <f t="shared" si="82"/>
        <v>184.05177069851908</v>
      </c>
      <c r="G632" s="1">
        <f t="shared" si="83"/>
        <v>6.2524912259301158E+24</v>
      </c>
      <c r="H632" s="2">
        <f t="shared" si="90"/>
        <v>202.629440822204</v>
      </c>
      <c r="I632" s="2">
        <f t="shared" si="84"/>
        <v>36.53351272974416</v>
      </c>
      <c r="J632" s="2">
        <f t="shared" si="85"/>
        <v>-0.20881272974416021</v>
      </c>
      <c r="K632" s="2">
        <f t="shared" si="86"/>
        <v>1.1464396122867375</v>
      </c>
      <c r="L632" s="2">
        <v>213.71595679348496</v>
      </c>
      <c r="M632" s="2">
        <f t="shared" si="87"/>
        <v>36.649184746726888</v>
      </c>
      <c r="N632" s="2">
        <f t="shared" si="88"/>
        <v>-0.32448474672688832</v>
      </c>
      <c r="O632" s="2">
        <f t="shared" si="89"/>
        <v>2.7683807126764006</v>
      </c>
    </row>
    <row r="633" spans="1:15" x14ac:dyDescent="0.25">
      <c r="A633" s="47">
        <v>360156</v>
      </c>
      <c r="B633" s="2">
        <v>4.6559999999999997E-2</v>
      </c>
      <c r="C633" s="2">
        <f>LOG('SNe Ia Data'!RedShift)</f>
        <v>-1.3319870283581678</v>
      </c>
      <c r="D633">
        <v>0.209562</v>
      </c>
      <c r="E633">
        <v>36.508099999999999</v>
      </c>
      <c r="F633" s="2">
        <f t="shared" si="82"/>
        <v>200.27189168317591</v>
      </c>
      <c r="G633" s="1">
        <f t="shared" si="83"/>
        <v>6.2703782690864367E+24</v>
      </c>
      <c r="H633" s="2">
        <f t="shared" si="90"/>
        <v>203.20912041258819</v>
      </c>
      <c r="I633" s="2">
        <f t="shared" si="84"/>
        <v>36.539715980066568</v>
      </c>
      <c r="J633" s="2">
        <f t="shared" si="85"/>
        <v>-3.1615980066568738E-2</v>
      </c>
      <c r="K633" s="2">
        <f t="shared" si="86"/>
        <v>2.276083702081641E-2</v>
      </c>
      <c r="L633" s="2">
        <v>214.33419963955268</v>
      </c>
      <c r="M633" s="2">
        <f t="shared" si="87"/>
        <v>36.655457367801574</v>
      </c>
      <c r="N633" s="2">
        <f t="shared" si="88"/>
        <v>-0.14735736780157538</v>
      </c>
      <c r="O633" s="2">
        <f t="shared" si="89"/>
        <v>0.4944457421242856</v>
      </c>
    </row>
    <row r="634" spans="1:15" x14ac:dyDescent="0.25">
      <c r="A634" s="47" t="s">
        <v>781</v>
      </c>
      <c r="B634" s="2">
        <v>4.6640000000000001E-2</v>
      </c>
      <c r="C634" s="2">
        <f>LOG('SNe Ia Data'!RedShift)</f>
        <v>-1.3312414582490424</v>
      </c>
      <c r="D634">
        <v>0.19409000000000001</v>
      </c>
      <c r="E634">
        <v>36.471299999999999</v>
      </c>
      <c r="F634" s="2">
        <f t="shared" si="82"/>
        <v>196.90647610958337</v>
      </c>
      <c r="G634" s="1">
        <f t="shared" si="83"/>
        <v>6.2813867125872162E+24</v>
      </c>
      <c r="H634" s="2">
        <f t="shared" si="90"/>
        <v>203.56587976982405</v>
      </c>
      <c r="I634" s="2">
        <f t="shared" si="84"/>
        <v>36.543524932432668</v>
      </c>
      <c r="J634" s="2">
        <f t="shared" si="85"/>
        <v>-7.2224932432668254E-2</v>
      </c>
      <c r="K634" s="2">
        <f t="shared" si="86"/>
        <v>0.13847391418273799</v>
      </c>
      <c r="L634" s="2">
        <v>214.71471091593909</v>
      </c>
      <c r="M634" s="2">
        <f t="shared" si="87"/>
        <v>36.659309003055682</v>
      </c>
      <c r="N634" s="2">
        <f t="shared" si="88"/>
        <v>-0.18800900305568291</v>
      </c>
      <c r="O634" s="2">
        <f t="shared" si="89"/>
        <v>0.93831999934166144</v>
      </c>
    </row>
    <row r="635" spans="1:15" x14ac:dyDescent="0.25">
      <c r="A635" s="47" t="s">
        <v>782</v>
      </c>
      <c r="B635" s="2">
        <v>4.6820000000000001E-2</v>
      </c>
      <c r="C635" s="2">
        <f>LOG('SNe Ia Data'!RedShift)</f>
        <v>-1.3295685906393944</v>
      </c>
      <c r="D635">
        <v>0.148197</v>
      </c>
      <c r="E635">
        <v>36.4786</v>
      </c>
      <c r="F635" s="2">
        <f t="shared" si="82"/>
        <v>197.56954514755509</v>
      </c>
      <c r="G635" s="1">
        <f t="shared" si="83"/>
        <v>6.3061585856859278E+24</v>
      </c>
      <c r="H635" s="2">
        <f t="shared" si="90"/>
        <v>204.36868150320257</v>
      </c>
      <c r="I635" s="2">
        <f t="shared" si="84"/>
        <v>36.552071715325482</v>
      </c>
      <c r="J635" s="2">
        <f t="shared" si="85"/>
        <v>-7.3471715325482023E-2</v>
      </c>
      <c r="K635" s="2">
        <f t="shared" si="86"/>
        <v>0.24578848593277977</v>
      </c>
      <c r="L635" s="2">
        <v>215.57101208477471</v>
      </c>
      <c r="M635" s="2">
        <f t="shared" si="87"/>
        <v>36.667951803491185</v>
      </c>
      <c r="N635" s="2">
        <f t="shared" si="88"/>
        <v>-0.18935180349118497</v>
      </c>
      <c r="O635" s="2">
        <f t="shared" si="89"/>
        <v>1.632525852864148</v>
      </c>
    </row>
    <row r="636" spans="1:15" x14ac:dyDescent="0.25">
      <c r="A636" s="47" t="s">
        <v>782</v>
      </c>
      <c r="B636" s="2">
        <v>4.6820000000000001E-2</v>
      </c>
      <c r="C636" s="2">
        <f>LOG('SNe Ia Data'!RedShift)</f>
        <v>-1.3295685906393944</v>
      </c>
      <c r="D636">
        <v>0.18292800000000001</v>
      </c>
      <c r="E636">
        <v>36.485700000000001</v>
      </c>
      <c r="F636" s="2">
        <f t="shared" si="82"/>
        <v>198.21658976162749</v>
      </c>
      <c r="G636" s="1">
        <f t="shared" si="83"/>
        <v>6.3061585856859278E+24</v>
      </c>
      <c r="H636" s="2">
        <f t="shared" si="90"/>
        <v>204.36868150320257</v>
      </c>
      <c r="I636" s="2">
        <f t="shared" si="84"/>
        <v>36.552071715325482</v>
      </c>
      <c r="J636" s="2">
        <f t="shared" si="85"/>
        <v>-6.6371715325480807E-2</v>
      </c>
      <c r="K636" s="2">
        <f t="shared" si="86"/>
        <v>0.13164540692645943</v>
      </c>
      <c r="L636" s="2">
        <v>215.57101208477471</v>
      </c>
      <c r="M636" s="2">
        <f t="shared" si="87"/>
        <v>36.667951803491185</v>
      </c>
      <c r="N636" s="2">
        <f t="shared" si="88"/>
        <v>-0.18225180349118375</v>
      </c>
      <c r="O636" s="2">
        <f t="shared" si="89"/>
        <v>0.99262062972552878</v>
      </c>
    </row>
    <row r="637" spans="1:15" x14ac:dyDescent="0.25">
      <c r="A637" s="47" t="s">
        <v>783</v>
      </c>
      <c r="B637" s="2">
        <v>4.691E-2</v>
      </c>
      <c r="C637" s="2">
        <f>LOG('SNe Ia Data'!RedShift)</f>
        <v>-1.3287345670528417</v>
      </c>
      <c r="D637">
        <v>0.28067700000000001</v>
      </c>
      <c r="E637">
        <v>36.758200000000002</v>
      </c>
      <c r="F637" s="2">
        <f t="shared" si="82"/>
        <v>224.71910680551269</v>
      </c>
      <c r="G637" s="1">
        <f t="shared" si="83"/>
        <v>6.3185460148837213E+24</v>
      </c>
      <c r="H637" s="2">
        <f t="shared" si="90"/>
        <v>204.77013074333325</v>
      </c>
      <c r="I637" s="2">
        <f t="shared" si="84"/>
        <v>36.556333037900757</v>
      </c>
      <c r="J637" s="2">
        <f t="shared" si="85"/>
        <v>0.20186696209924548</v>
      </c>
      <c r="K637" s="2">
        <f t="shared" si="86"/>
        <v>0.51726946566020637</v>
      </c>
      <c r="L637" s="2">
        <v>215.99924095710284</v>
      </c>
      <c r="M637" s="2">
        <f t="shared" si="87"/>
        <v>36.672261124997227</v>
      </c>
      <c r="N637" s="2">
        <f t="shared" si="88"/>
        <v>8.5938875002774751E-2</v>
      </c>
      <c r="O637" s="2">
        <f t="shared" si="89"/>
        <v>9.3748791163862158E-2</v>
      </c>
    </row>
    <row r="638" spans="1:15" x14ac:dyDescent="0.25">
      <c r="A638" s="47" t="s">
        <v>784</v>
      </c>
      <c r="B638" s="2">
        <v>4.7379999999999999E-2</v>
      </c>
      <c r="C638" s="2">
        <f>LOG('SNe Ia Data'!RedShift)</f>
        <v>-1.3244049436132537</v>
      </c>
      <c r="D638">
        <v>0.22914899999999999</v>
      </c>
      <c r="E638">
        <v>36.5642</v>
      </c>
      <c r="F638" s="2">
        <f t="shared" si="82"/>
        <v>205.51333174023154</v>
      </c>
      <c r="G638" s="1">
        <f t="shared" si="83"/>
        <v>6.3832520843599765E+24</v>
      </c>
      <c r="H638" s="2">
        <f t="shared" si="90"/>
        <v>206.86711164294672</v>
      </c>
      <c r="I638" s="2">
        <f t="shared" si="84"/>
        <v>36.578457253538375</v>
      </c>
      <c r="J638" s="2">
        <f t="shared" si="85"/>
        <v>-1.4257253538374925E-2</v>
      </c>
      <c r="K638" s="2">
        <f t="shared" si="86"/>
        <v>3.8711126798389459E-3</v>
      </c>
      <c r="L638" s="2">
        <v>218.23639500755422</v>
      </c>
      <c r="M638" s="2">
        <f t="shared" si="87"/>
        <v>36.694635895168361</v>
      </c>
      <c r="N638" s="2">
        <f t="shared" si="88"/>
        <v>-0.13043589516836107</v>
      </c>
      <c r="O638" s="2">
        <f t="shared" si="89"/>
        <v>0.3240099248628906</v>
      </c>
    </row>
    <row r="639" spans="1:15" x14ac:dyDescent="0.25">
      <c r="A639" s="47" t="s">
        <v>785</v>
      </c>
      <c r="B639" s="2">
        <v>4.7600000000000003E-2</v>
      </c>
      <c r="C639" s="2">
        <f>LOG('SNe Ia Data'!RedShift)</f>
        <v>-1.3223930472795069</v>
      </c>
      <c r="D639">
        <v>0.161688</v>
      </c>
      <c r="E639">
        <v>36.600900000000003</v>
      </c>
      <c r="F639" s="2">
        <f t="shared" si="82"/>
        <v>209.01622511126845</v>
      </c>
      <c r="G639" s="1">
        <f t="shared" si="83"/>
        <v>6.4135493492992764E+24</v>
      </c>
      <c r="H639" s="2">
        <f t="shared" si="90"/>
        <v>207.8489791308422</v>
      </c>
      <c r="I639" s="2">
        <f t="shared" si="84"/>
        <v>36.588739478853199</v>
      </c>
      <c r="J639" s="2">
        <f t="shared" si="85"/>
        <v>1.216052114680366E-2</v>
      </c>
      <c r="K639" s="2">
        <f t="shared" si="86"/>
        <v>5.6565130898290437E-3</v>
      </c>
      <c r="L639" s="2">
        <v>219.28406227185698</v>
      </c>
      <c r="M639" s="2">
        <f t="shared" si="87"/>
        <v>36.70503533989887</v>
      </c>
      <c r="N639" s="2">
        <f t="shared" si="88"/>
        <v>-0.10413533989886758</v>
      </c>
      <c r="O639" s="2">
        <f t="shared" si="89"/>
        <v>0.41480186435925726</v>
      </c>
    </row>
    <row r="640" spans="1:15" x14ac:dyDescent="0.25">
      <c r="A640" s="47" t="s">
        <v>786</v>
      </c>
      <c r="B640" s="2">
        <v>4.777E-2</v>
      </c>
      <c r="C640" s="2">
        <f>LOG('SNe Ia Data'!RedShift)</f>
        <v>-1.3208447587166461</v>
      </c>
      <c r="D640">
        <v>0.14538499999999999</v>
      </c>
      <c r="E640">
        <v>36.5946</v>
      </c>
      <c r="F640" s="2">
        <f t="shared" si="82"/>
        <v>208.41069410500322</v>
      </c>
      <c r="G640" s="1">
        <f t="shared" si="83"/>
        <v>6.4369649400097054E+24</v>
      </c>
      <c r="H640" s="2">
        <f t="shared" si="90"/>
        <v>208.60782674545362</v>
      </c>
      <c r="I640" s="2">
        <f t="shared" si="84"/>
        <v>36.596652993333564</v>
      </c>
      <c r="J640" s="2">
        <f t="shared" si="85"/>
        <v>-2.0529933335637907E-3</v>
      </c>
      <c r="K640" s="2">
        <f t="shared" si="86"/>
        <v>1.9940492324292726E-4</v>
      </c>
      <c r="L640" s="2">
        <v>220.09383674503957</v>
      </c>
      <c r="M640" s="2">
        <f t="shared" si="87"/>
        <v>36.713039406199343</v>
      </c>
      <c r="N640" s="2">
        <f t="shared" si="88"/>
        <v>-0.11843940619934301</v>
      </c>
      <c r="O640" s="2">
        <f t="shared" si="89"/>
        <v>0.66367161154337861</v>
      </c>
    </row>
    <row r="641" spans="1:15" x14ac:dyDescent="0.25">
      <c r="A641" s="47" t="s">
        <v>787</v>
      </c>
      <c r="B641" s="2">
        <v>4.777E-2</v>
      </c>
      <c r="C641" s="2">
        <f>LOG('SNe Ia Data'!RedShift)</f>
        <v>-1.3208447587166461</v>
      </c>
      <c r="D641">
        <v>0.20880599999999999</v>
      </c>
      <c r="E641">
        <v>36.5627</v>
      </c>
      <c r="F641" s="2">
        <f t="shared" si="82"/>
        <v>205.37141718120387</v>
      </c>
      <c r="G641" s="1">
        <f t="shared" si="83"/>
        <v>6.4369649400097054E+24</v>
      </c>
      <c r="H641" s="2">
        <f t="shared" si="90"/>
        <v>208.60782674545362</v>
      </c>
      <c r="I641" s="2">
        <f t="shared" si="84"/>
        <v>36.596652993333564</v>
      </c>
      <c r="J641" s="2">
        <f t="shared" si="85"/>
        <v>-3.3952993333564052E-2</v>
      </c>
      <c r="K641" s="2">
        <f t="shared" si="86"/>
        <v>2.644053196610378E-2</v>
      </c>
      <c r="L641" s="2">
        <v>220.09383674503957</v>
      </c>
      <c r="M641" s="2">
        <f t="shared" si="87"/>
        <v>36.713039406199343</v>
      </c>
      <c r="N641" s="2">
        <f t="shared" si="88"/>
        <v>-0.15033940619934327</v>
      </c>
      <c r="O641" s="2">
        <f t="shared" si="89"/>
        <v>0.51839369812674641</v>
      </c>
    </row>
    <row r="642" spans="1:15" x14ac:dyDescent="0.25">
      <c r="A642" s="47" t="s">
        <v>788</v>
      </c>
      <c r="B642" s="2">
        <v>4.8189999999999997E-2</v>
      </c>
      <c r="C642" s="2">
        <f>LOG('SNe Ia Data'!RedShift)</f>
        <v>-1.3170430736987915</v>
      </c>
      <c r="D642">
        <v>0.16587299999999999</v>
      </c>
      <c r="E642">
        <v>36.497599999999998</v>
      </c>
      <c r="F642" s="2">
        <f t="shared" si="82"/>
        <v>199.305828777741</v>
      </c>
      <c r="G642" s="1">
        <f t="shared" si="83"/>
        <v>6.4948304205717486E+24</v>
      </c>
      <c r="H642" s="2">
        <f t="shared" si="90"/>
        <v>210.48311925615212</v>
      </c>
      <c r="I642" s="2">
        <f t="shared" si="84"/>
        <v>36.616086355778215</v>
      </c>
      <c r="J642" s="2">
        <f t="shared" si="85"/>
        <v>-0.11848635577821653</v>
      </c>
      <c r="K642" s="2">
        <f t="shared" si="86"/>
        <v>0.51025266981081074</v>
      </c>
      <c r="L642" s="2">
        <v>222.09525339811759</v>
      </c>
      <c r="M642" s="2">
        <f t="shared" si="87"/>
        <v>36.732696384704695</v>
      </c>
      <c r="N642" s="2">
        <f t="shared" si="88"/>
        <v>-0.23509638470469696</v>
      </c>
      <c r="O642" s="2">
        <f t="shared" si="89"/>
        <v>2.0088175891213416</v>
      </c>
    </row>
    <row r="643" spans="1:15" x14ac:dyDescent="0.25">
      <c r="A643" s="47" t="s">
        <v>789</v>
      </c>
      <c r="B643" s="2">
        <v>4.8370000000000003E-2</v>
      </c>
      <c r="C643" s="2">
        <f>LOG('SNe Ia Data'!RedShift)</f>
        <v>-1.3154239126115448</v>
      </c>
      <c r="D643">
        <v>0.15474099999999999</v>
      </c>
      <c r="E643">
        <v>36.3735</v>
      </c>
      <c r="F643" s="2">
        <f t="shared" si="82"/>
        <v>188.2348360103372</v>
      </c>
      <c r="G643" s="1">
        <f t="shared" si="83"/>
        <v>6.5196365334158837E+24</v>
      </c>
      <c r="H643" s="2">
        <f t="shared" si="90"/>
        <v>211.2870306241096</v>
      </c>
      <c r="I643" s="2">
        <f t="shared" si="84"/>
        <v>36.624364198435977</v>
      </c>
      <c r="J643" s="2">
        <f t="shared" si="85"/>
        <v>-0.25086419843597696</v>
      </c>
      <c r="K643" s="2">
        <f t="shared" si="86"/>
        <v>2.6282494025330467</v>
      </c>
      <c r="L643" s="2">
        <v>222.95335081000266</v>
      </c>
      <c r="M643" s="2">
        <f t="shared" si="87"/>
        <v>36.741070019161668</v>
      </c>
      <c r="N643" s="2">
        <f t="shared" si="88"/>
        <v>-0.36757001916166843</v>
      </c>
      <c r="O643" s="2">
        <f t="shared" si="89"/>
        <v>5.6424713635658064</v>
      </c>
    </row>
    <row r="644" spans="1:15" x14ac:dyDescent="0.25">
      <c r="A644" s="47" t="s">
        <v>790</v>
      </c>
      <c r="B644" s="2">
        <v>4.8599999999999997E-2</v>
      </c>
      <c r="C644" s="2">
        <f>LOG('SNe Ia Data'!RedShift)</f>
        <v>-1.3133637307377066</v>
      </c>
      <c r="D644">
        <v>0.13583500000000001</v>
      </c>
      <c r="E644">
        <v>36.330300000000001</v>
      </c>
      <c r="F644" s="2">
        <f t="shared" si="82"/>
        <v>184.52703350880705</v>
      </c>
      <c r="G644" s="1">
        <f t="shared" si="83"/>
        <v>6.5513390120852752E+24</v>
      </c>
      <c r="H644" s="2">
        <f t="shared" si="90"/>
        <v>212.31443798756433</v>
      </c>
      <c r="I644" s="2">
        <f t="shared" si="84"/>
        <v>36.634897642170635</v>
      </c>
      <c r="J644" s="2">
        <f t="shared" si="85"/>
        <v>-0.30459764217063423</v>
      </c>
      <c r="K644" s="2">
        <f t="shared" si="86"/>
        <v>5.0283986401777643</v>
      </c>
      <c r="L644" s="2">
        <v>224.05011186450793</v>
      </c>
      <c r="M644" s="2">
        <f t="shared" si="87"/>
        <v>36.751725825425765</v>
      </c>
      <c r="N644" s="2">
        <f t="shared" si="88"/>
        <v>-0.42142582542576434</v>
      </c>
      <c r="O644" s="2">
        <f t="shared" si="89"/>
        <v>9.6254029177736822</v>
      </c>
    </row>
    <row r="645" spans="1:15" x14ac:dyDescent="0.25">
      <c r="A645" s="47" t="s">
        <v>791</v>
      </c>
      <c r="B645" s="2">
        <v>4.8649999999999999E-2</v>
      </c>
      <c r="C645" s="2">
        <f>LOG('SNe Ia Data'!RedShift)</f>
        <v>-1.3129171553956294</v>
      </c>
      <c r="D645">
        <v>0.18146200000000001</v>
      </c>
      <c r="E645">
        <v>36.640999999999998</v>
      </c>
      <c r="F645" s="2">
        <f t="shared" si="82"/>
        <v>212.91193159295051</v>
      </c>
      <c r="G645" s="1">
        <f t="shared" si="83"/>
        <v>6.5582317130343071E+24</v>
      </c>
      <c r="H645" s="2">
        <f t="shared" si="90"/>
        <v>212.53781521251184</v>
      </c>
      <c r="I645" s="2">
        <f t="shared" si="84"/>
        <v>36.637181059626613</v>
      </c>
      <c r="J645" s="2">
        <f t="shared" si="85"/>
        <v>3.81894037338526E-3</v>
      </c>
      <c r="K645" s="2">
        <f t="shared" si="86"/>
        <v>4.4290886083184563E-4</v>
      </c>
      <c r="L645" s="2">
        <v>224.28858319402184</v>
      </c>
      <c r="M645" s="2">
        <f t="shared" si="87"/>
        <v>36.754035837775994</v>
      </c>
      <c r="N645" s="2">
        <f t="shared" si="88"/>
        <v>-0.11303583777599613</v>
      </c>
      <c r="O645" s="2">
        <f t="shared" si="89"/>
        <v>0.38802609091090196</v>
      </c>
    </row>
    <row r="646" spans="1:15" x14ac:dyDescent="0.25">
      <c r="A646" s="47" t="s">
        <v>792</v>
      </c>
      <c r="B646" s="2">
        <v>4.9340000000000002E-2</v>
      </c>
      <c r="C646" s="2">
        <f>LOG('SNe Ia Data'!RedShift)</f>
        <v>-1.3068008548462828</v>
      </c>
      <c r="D646">
        <v>0.202684</v>
      </c>
      <c r="E646">
        <v>36.599699999999999</v>
      </c>
      <c r="F646" s="2">
        <f t="shared" ref="F646:F709" si="91">10^((ObservedDistanceModuli-25)/5)</f>
        <v>208.90075038645995</v>
      </c>
      <c r="G646" s="1">
        <f t="shared" ref="G646:G709" si="92">-(RedShift*Age*(-2*InitialTangentVelocity+UniverseAcceleration*Age))/(2+RedShift)*(1+RedShift)</f>
        <v>6.6533822550574847E+24</v>
      </c>
      <c r="H646" s="2">
        <f t="shared" si="90"/>
        <v>215.62143427368343</v>
      </c>
      <c r="I646" s="2">
        <f t="shared" ref="I646:I709" si="93">(LOG10(T2LuminousDistance)*5+25)</f>
        <v>36.668459652798227</v>
      </c>
      <c r="J646" s="2">
        <f t="shared" ref="J646:J709" si="94">ObservedDistanceModuli-T2DistanceModuli</f>
        <v>-6.8759652798227933E-2</v>
      </c>
      <c r="K646" s="2">
        <f t="shared" ref="K646:K709" si="95">(ObservedDistanceModuli-T2DistanceModuli)^2/TotalError^2</f>
        <v>0.11508756911148732</v>
      </c>
      <c r="L646" s="2">
        <v>227.5811286295181</v>
      </c>
      <c r="M646" s="2">
        <f t="shared" ref="M646:M709" si="96">(LOG10(ΛCDMLuminousDistance)*5+25)</f>
        <v>36.785681234312484</v>
      </c>
      <c r="N646" s="2">
        <f t="shared" ref="N646:N709" si="97">ObservedDistanceModuli-ΛCDMDistanceModuli</f>
        <v>-0.18598123431248581</v>
      </c>
      <c r="O646" s="2">
        <f t="shared" ref="O646:O709" si="98">(ObservedDistanceModuli-ΛCDMDistanceModuli)^2/TotalError^2</f>
        <v>0.84197523587026646</v>
      </c>
    </row>
    <row r="647" spans="1:15" x14ac:dyDescent="0.25">
      <c r="A647" s="47" t="s">
        <v>793</v>
      </c>
      <c r="B647" s="2">
        <v>4.9399999999999999E-2</v>
      </c>
      <c r="C647" s="2">
        <f>LOG('SNe Ia Data'!RedShift)</f>
        <v>-1.3062730510763532</v>
      </c>
      <c r="D647">
        <v>0.17699500000000001</v>
      </c>
      <c r="E647">
        <v>36.469099999999997</v>
      </c>
      <c r="F647" s="2">
        <f t="shared" si="91"/>
        <v>196.70708380923517</v>
      </c>
      <c r="G647" s="1">
        <f t="shared" si="92"/>
        <v>6.6616589699385049E+24</v>
      </c>
      <c r="H647" s="2">
        <f t="shared" si="90"/>
        <v>215.88966433552352</v>
      </c>
      <c r="I647" s="2">
        <f t="shared" si="93"/>
        <v>36.671159255453105</v>
      </c>
      <c r="J647" s="2">
        <f t="shared" si="94"/>
        <v>-0.20205925545310777</v>
      </c>
      <c r="K647" s="2">
        <f t="shared" si="95"/>
        <v>1.30327330829066</v>
      </c>
      <c r="L647" s="2">
        <v>227.86758151554</v>
      </c>
      <c r="M647" s="2">
        <f t="shared" si="96"/>
        <v>36.788412714748311</v>
      </c>
      <c r="N647" s="2">
        <f t="shared" si="97"/>
        <v>-0.31931271474831391</v>
      </c>
      <c r="O647" s="2">
        <f t="shared" si="98"/>
        <v>3.2546959855234778</v>
      </c>
    </row>
    <row r="648" spans="1:15" x14ac:dyDescent="0.25">
      <c r="A648" s="47" t="s">
        <v>794</v>
      </c>
      <c r="B648" s="2">
        <v>4.9439999999999998E-2</v>
      </c>
      <c r="C648" s="2">
        <f>LOG('SNe Ia Data'!RedShift)</f>
        <v>-1.3059215379192406</v>
      </c>
      <c r="D648">
        <v>0.168097</v>
      </c>
      <c r="E648">
        <v>36.582799999999999</v>
      </c>
      <c r="F648" s="2">
        <f t="shared" si="91"/>
        <v>207.28124094190437</v>
      </c>
      <c r="G648" s="1">
        <f t="shared" si="92"/>
        <v>6.6671770246274722E+24</v>
      </c>
      <c r="H648" s="2">
        <f t="shared" si="90"/>
        <v>216.06849230915023</v>
      </c>
      <c r="I648" s="2">
        <f t="shared" si="93"/>
        <v>36.672957207532448</v>
      </c>
      <c r="J648" s="2">
        <f t="shared" si="94"/>
        <v>-9.015720753244949E-2</v>
      </c>
      <c r="K648" s="2">
        <f t="shared" si="95"/>
        <v>0.28766099476705709</v>
      </c>
      <c r="L648" s="2">
        <v>228.05856295452165</v>
      </c>
      <c r="M648" s="2">
        <f t="shared" si="96"/>
        <v>36.790231917067651</v>
      </c>
      <c r="N648" s="2">
        <f t="shared" si="97"/>
        <v>-0.20743191706765174</v>
      </c>
      <c r="O648" s="2">
        <f t="shared" si="98"/>
        <v>1.5227592163527603</v>
      </c>
    </row>
    <row r="649" spans="1:15" x14ac:dyDescent="0.25">
      <c r="A649" s="47" t="s">
        <v>795</v>
      </c>
      <c r="B649" s="2">
        <v>4.9849999999999998E-2</v>
      </c>
      <c r="C649" s="2">
        <f>LOG('SNe Ia Data'!RedShift)</f>
        <v>-1.3023348373523256</v>
      </c>
      <c r="D649">
        <v>0.244395</v>
      </c>
      <c r="E649">
        <v>36.6402</v>
      </c>
      <c r="F649" s="2">
        <f t="shared" si="91"/>
        <v>212.83350638592549</v>
      </c>
      <c r="G649" s="1">
        <f t="shared" si="92"/>
        <v>6.7237483723177243E+24</v>
      </c>
      <c r="H649" s="2">
        <f t="shared" si="90"/>
        <v>217.90184482974158</v>
      </c>
      <c r="I649" s="2">
        <f t="shared" si="93"/>
        <v>36.69130453571924</v>
      </c>
      <c r="J649" s="2">
        <f t="shared" si="94"/>
        <v>-5.1104535719240118E-2</v>
      </c>
      <c r="K649" s="2">
        <f t="shared" si="95"/>
        <v>4.3725447319116803E-2</v>
      </c>
      <c r="L649" s="2">
        <v>230.01671521575622</v>
      </c>
      <c r="M649" s="2">
        <f t="shared" si="96"/>
        <v>36.808796985787843</v>
      </c>
      <c r="N649" s="2">
        <f t="shared" si="97"/>
        <v>-0.16859698578784332</v>
      </c>
      <c r="O649" s="2">
        <f t="shared" si="98"/>
        <v>0.47589920441296407</v>
      </c>
    </row>
    <row r="650" spans="1:15" x14ac:dyDescent="0.25">
      <c r="A650" s="47" t="s">
        <v>796</v>
      </c>
      <c r="B650" s="2">
        <v>4.9889999999999997E-2</v>
      </c>
      <c r="C650" s="2">
        <f>LOG('SNe Ia Data'!RedShift)</f>
        <v>-1.3019864960608183</v>
      </c>
      <c r="D650">
        <v>0.18553</v>
      </c>
      <c r="E650">
        <v>36.471400000000003</v>
      </c>
      <c r="F650" s="2">
        <f t="shared" si="91"/>
        <v>196.91554419671442</v>
      </c>
      <c r="G650" s="1">
        <f t="shared" si="92"/>
        <v>6.7292686291099723E+24</v>
      </c>
      <c r="H650" s="2">
        <f t="shared" si="90"/>
        <v>218.08074416867535</v>
      </c>
      <c r="I650" s="2">
        <f t="shared" si="93"/>
        <v>36.693086602297953</v>
      </c>
      <c r="J650" s="2">
        <f t="shared" si="94"/>
        <v>-0.22168660229795023</v>
      </c>
      <c r="K650" s="2">
        <f t="shared" si="95"/>
        <v>1.4277448595448288</v>
      </c>
      <c r="L650" s="2">
        <v>230.20781225588129</v>
      </c>
      <c r="M650" s="2">
        <f t="shared" si="96"/>
        <v>36.810600288085958</v>
      </c>
      <c r="N650" s="2">
        <f t="shared" si="97"/>
        <v>-0.33920028808595504</v>
      </c>
      <c r="O650" s="2">
        <f t="shared" si="98"/>
        <v>3.3425978978546702</v>
      </c>
    </row>
    <row r="651" spans="1:15" x14ac:dyDescent="0.25">
      <c r="A651" s="47" t="s">
        <v>813</v>
      </c>
      <c r="B651" s="2">
        <v>5.0180000000000002E-2</v>
      </c>
      <c r="C651" s="2">
        <f>LOG('SNe Ia Data'!RedShift)</f>
        <v>-1.2994693430214082</v>
      </c>
      <c r="D651">
        <v>0.15581200000000001</v>
      </c>
      <c r="E651">
        <v>36.569299999999998</v>
      </c>
      <c r="F651" s="2">
        <f t="shared" si="91"/>
        <v>205.9965751725077</v>
      </c>
      <c r="G651" s="1">
        <f t="shared" si="92"/>
        <v>6.7692963419659014E+24</v>
      </c>
      <c r="H651" s="2">
        <f t="shared" si="90"/>
        <v>219.37795399757553</v>
      </c>
      <c r="I651" s="2">
        <f t="shared" si="93"/>
        <v>36.70596490884914</v>
      </c>
      <c r="J651" s="2">
        <f t="shared" si="94"/>
        <v>-0.1366649088491414</v>
      </c>
      <c r="K651" s="2">
        <f t="shared" si="95"/>
        <v>0.76932921985091041</v>
      </c>
      <c r="L651" s="2">
        <v>231.59357298677699</v>
      </c>
      <c r="M651" s="2">
        <f t="shared" si="96"/>
        <v>36.823632515019924</v>
      </c>
      <c r="N651" s="2">
        <f t="shared" si="97"/>
        <v>-0.25433251501992515</v>
      </c>
      <c r="O651" s="2">
        <f t="shared" si="98"/>
        <v>2.664415597738186</v>
      </c>
    </row>
    <row r="652" spans="1:15" x14ac:dyDescent="0.25">
      <c r="A652" s="47" t="s">
        <v>797</v>
      </c>
      <c r="B652" s="2">
        <v>5.0229999999999997E-2</v>
      </c>
      <c r="C652" s="2">
        <f>LOG('SNe Ia Data'!RedShift)</f>
        <v>-1.2990368218404507</v>
      </c>
      <c r="D652">
        <v>0.16322600000000001</v>
      </c>
      <c r="E652">
        <v>36.8583</v>
      </c>
      <c r="F652" s="2">
        <f t="shared" si="91"/>
        <v>235.32062869445983</v>
      </c>
      <c r="G652" s="1">
        <f t="shared" si="92"/>
        <v>6.7761987109585119E+24</v>
      </c>
      <c r="H652" s="2">
        <f t="shared" si="90"/>
        <v>219.6016445424772</v>
      </c>
      <c r="I652" s="2">
        <f t="shared" si="93"/>
        <v>36.708177940571716</v>
      </c>
      <c r="J652" s="2">
        <f t="shared" si="94"/>
        <v>0.15012205942828416</v>
      </c>
      <c r="K652" s="2">
        <f t="shared" si="95"/>
        <v>0.84588310583605664</v>
      </c>
      <c r="L652" s="2">
        <v>231.83255181150415</v>
      </c>
      <c r="M652" s="2">
        <f t="shared" si="96"/>
        <v>36.825872077886942</v>
      </c>
      <c r="N652" s="2">
        <f t="shared" si="97"/>
        <v>3.2427922113058116E-2</v>
      </c>
      <c r="O652" s="2">
        <f t="shared" si="98"/>
        <v>3.9469312941235173E-2</v>
      </c>
    </row>
    <row r="653" spans="1:15" x14ac:dyDescent="0.25">
      <c r="A653" s="47" t="s">
        <v>798</v>
      </c>
      <c r="B653" s="2">
        <v>5.0319999999999997E-2</v>
      </c>
      <c r="C653" s="2">
        <f>LOG('SNe Ia Data'!RedShift)</f>
        <v>-1.2982593675627876</v>
      </c>
      <c r="D653">
        <v>0.45341100000000001</v>
      </c>
      <c r="E653">
        <v>36.540300000000002</v>
      </c>
      <c r="F653" s="2">
        <f t="shared" si="91"/>
        <v>203.26378108301688</v>
      </c>
      <c r="G653" s="1">
        <f t="shared" si="92"/>
        <v>6.7886237452067547E+24</v>
      </c>
      <c r="H653" s="2">
        <f t="shared" si="90"/>
        <v>220.00431247929524</v>
      </c>
      <c r="I653" s="2">
        <f t="shared" si="93"/>
        <v>36.712155969283877</v>
      </c>
      <c r="J653" s="2">
        <f t="shared" si="94"/>
        <v>-0.17185596928387525</v>
      </c>
      <c r="K653" s="2">
        <f t="shared" si="95"/>
        <v>0.14366306871796466</v>
      </c>
      <c r="L653" s="2">
        <v>232.26275412849105</v>
      </c>
      <c r="M653" s="2">
        <f t="shared" si="96"/>
        <v>36.829897857581159</v>
      </c>
      <c r="N653" s="2">
        <f t="shared" si="97"/>
        <v>-0.28959785758115686</v>
      </c>
      <c r="O653" s="2">
        <f t="shared" si="98"/>
        <v>0.40794966896138818</v>
      </c>
    </row>
    <row r="654" spans="1:15" x14ac:dyDescent="0.25">
      <c r="A654" s="47" t="s">
        <v>800</v>
      </c>
      <c r="B654" s="2">
        <v>5.0439999999999999E-2</v>
      </c>
      <c r="C654" s="2">
        <f>LOG('SNe Ia Data'!RedShift)</f>
        <v>-1.297224922098956</v>
      </c>
      <c r="D654">
        <v>0.20189599999999999</v>
      </c>
      <c r="E654">
        <v>36.4621</v>
      </c>
      <c r="F654" s="2">
        <f t="shared" si="91"/>
        <v>196.07399605595924</v>
      </c>
      <c r="G654" s="1">
        <f t="shared" si="92"/>
        <v>6.8051919974655447E+24</v>
      </c>
      <c r="H654" s="2">
        <f t="shared" si="90"/>
        <v>220.5412529673805</v>
      </c>
      <c r="I654" s="2">
        <f t="shared" si="93"/>
        <v>36.717449188075378</v>
      </c>
      <c r="J654" s="2">
        <f t="shared" si="94"/>
        <v>-0.25534918807537821</v>
      </c>
      <c r="K654" s="2">
        <f t="shared" si="95"/>
        <v>1.5996078735862345</v>
      </c>
      <c r="L654" s="2">
        <v>232.83643807467513</v>
      </c>
      <c r="M654" s="2">
        <f t="shared" si="96"/>
        <v>36.835254734194052</v>
      </c>
      <c r="N654" s="2">
        <f t="shared" si="97"/>
        <v>-0.37315473419405265</v>
      </c>
      <c r="O654" s="2">
        <f t="shared" si="98"/>
        <v>3.4160363416948747</v>
      </c>
    </row>
    <row r="655" spans="1:15" x14ac:dyDescent="0.25">
      <c r="A655" s="47" t="s">
        <v>801</v>
      </c>
      <c r="B655" s="2">
        <v>5.049E-2</v>
      </c>
      <c r="C655" s="2">
        <f>LOG('SNe Ia Data'!RedShift)</f>
        <v>-1.2967946293045136</v>
      </c>
      <c r="D655">
        <v>0.19096099999999999</v>
      </c>
      <c r="E655">
        <v>36.546100000000003</v>
      </c>
      <c r="F655" s="2">
        <f t="shared" si="91"/>
        <v>203.80742409132722</v>
      </c>
      <c r="G655" s="1">
        <f t="shared" si="92"/>
        <v>6.8120959552609344E+24</v>
      </c>
      <c r="H655" s="2">
        <f t="shared" si="90"/>
        <v>220.76499500187361</v>
      </c>
      <c r="I655" s="2">
        <f t="shared" si="93"/>
        <v>36.719651058992071</v>
      </c>
      <c r="J655" s="2">
        <f t="shared" si="94"/>
        <v>-0.17355105899206791</v>
      </c>
      <c r="K655" s="2">
        <f t="shared" si="95"/>
        <v>0.82597171534718072</v>
      </c>
      <c r="L655" s="2">
        <v>233.07550032267392</v>
      </c>
      <c r="M655" s="2">
        <f t="shared" si="96"/>
        <v>36.837483125778213</v>
      </c>
      <c r="N655" s="2">
        <f t="shared" si="97"/>
        <v>-0.29138312577821068</v>
      </c>
      <c r="O655" s="2">
        <f t="shared" si="98"/>
        <v>2.328302664401372</v>
      </c>
    </row>
    <row r="656" spans="1:15" x14ac:dyDescent="0.25">
      <c r="A656" s="47" t="s">
        <v>799</v>
      </c>
      <c r="B656" s="2">
        <v>5.0520000000000002E-2</v>
      </c>
      <c r="C656" s="2">
        <f>LOG('SNe Ia Data'!RedShift)</f>
        <v>-1.2965366581167068</v>
      </c>
      <c r="D656">
        <v>0.13336400000000001</v>
      </c>
      <c r="E656">
        <v>36.703600000000002</v>
      </c>
      <c r="F656" s="2">
        <f t="shared" si="91"/>
        <v>219.13916374051612</v>
      </c>
      <c r="G656" s="1">
        <f t="shared" si="92"/>
        <v>6.8162384765650593E+24</v>
      </c>
      <c r="H656" s="2">
        <f t="shared" si="90"/>
        <v>220.8992449744234</v>
      </c>
      <c r="I656" s="2">
        <f t="shared" si="93"/>
        <v>36.720971157356225</v>
      </c>
      <c r="J656" s="2">
        <f t="shared" si="94"/>
        <v>-1.7371157356222966E-2</v>
      </c>
      <c r="K656" s="2">
        <f t="shared" si="95"/>
        <v>1.6966032046829945E-2</v>
      </c>
      <c r="L656" s="2">
        <v>233.21894537076457</v>
      </c>
      <c r="M656" s="2">
        <f t="shared" si="96"/>
        <v>36.838819135575946</v>
      </c>
      <c r="N656" s="2">
        <f t="shared" si="97"/>
        <v>-0.13521913557594445</v>
      </c>
      <c r="O656" s="2">
        <f t="shared" si="98"/>
        <v>1.0280141318246054</v>
      </c>
    </row>
    <row r="657" spans="1:15" x14ac:dyDescent="0.25">
      <c r="A657" s="47" t="s">
        <v>802</v>
      </c>
      <c r="B657" s="2">
        <v>5.0659999999999997E-2</v>
      </c>
      <c r="C657" s="2">
        <f>LOG('SNe Ia Data'!RedShift)</f>
        <v>-1.2953348145454708</v>
      </c>
      <c r="D657">
        <v>0.30255700000000002</v>
      </c>
      <c r="E657">
        <v>36.8523</v>
      </c>
      <c r="F657" s="2">
        <f t="shared" si="91"/>
        <v>234.67131124673222</v>
      </c>
      <c r="G657" s="1">
        <f t="shared" si="92"/>
        <v>6.8355716965449809E+24</v>
      </c>
      <c r="H657" s="2">
        <f t="shared" si="90"/>
        <v>221.52579196381825</v>
      </c>
      <c r="I657" s="2">
        <f t="shared" si="93"/>
        <v>36.72712148926184</v>
      </c>
      <c r="J657" s="2">
        <f t="shared" si="94"/>
        <v>0.12517851073815933</v>
      </c>
      <c r="K657" s="2">
        <f t="shared" si="95"/>
        <v>0.1711768973066442</v>
      </c>
      <c r="L657" s="2">
        <v>233.88843194003178</v>
      </c>
      <c r="M657" s="2">
        <f t="shared" si="96"/>
        <v>36.845043711250767</v>
      </c>
      <c r="N657" s="2">
        <f t="shared" si="97"/>
        <v>7.2562887492324535E-3</v>
      </c>
      <c r="O657" s="2">
        <f t="shared" si="98"/>
        <v>5.7519446990927751E-4</v>
      </c>
    </row>
    <row r="658" spans="1:15" x14ac:dyDescent="0.25">
      <c r="A658" s="47" t="s">
        <v>803</v>
      </c>
      <c r="B658" s="2">
        <v>5.1060000000000001E-2</v>
      </c>
      <c r="C658" s="2">
        <f>LOG('SNe Ia Data'!RedShift)</f>
        <v>-1.2919191895317685</v>
      </c>
      <c r="D658">
        <v>0.16836000000000001</v>
      </c>
      <c r="E658">
        <v>36.880400000000002</v>
      </c>
      <c r="F658" s="2">
        <f t="shared" si="91"/>
        <v>237.72781571139964</v>
      </c>
      <c r="G658" s="1">
        <f t="shared" si="92"/>
        <v>6.8908226592536687E+24</v>
      </c>
      <c r="H658" s="2">
        <f t="shared" si="90"/>
        <v>223.31635372136546</v>
      </c>
      <c r="I658" s="2">
        <f t="shared" si="93"/>
        <v>36.74460264067929</v>
      </c>
      <c r="J658" s="2">
        <f t="shared" si="94"/>
        <v>0.13579735932071202</v>
      </c>
      <c r="K658" s="2">
        <f t="shared" si="95"/>
        <v>0.6505861529708683</v>
      </c>
      <c r="L658" s="2">
        <v>235.80194343499267</v>
      </c>
      <c r="M658" s="2">
        <f t="shared" si="96"/>
        <v>36.862736900733751</v>
      </c>
      <c r="N658" s="2">
        <f t="shared" si="97"/>
        <v>1.7663099266250981E-2</v>
      </c>
      <c r="O658" s="2">
        <f t="shared" si="98"/>
        <v>1.1006670999884081E-2</v>
      </c>
    </row>
    <row r="659" spans="1:15" x14ac:dyDescent="0.25">
      <c r="A659" s="47" t="s">
        <v>812</v>
      </c>
      <c r="B659" s="2">
        <v>5.126E-2</v>
      </c>
      <c r="C659" s="2">
        <f>LOG('SNe Ia Data'!RedShift)</f>
        <v>-1.2902213981517747</v>
      </c>
      <c r="D659">
        <v>0.20144799999999999</v>
      </c>
      <c r="E659">
        <v>36.393000000000001</v>
      </c>
      <c r="F659" s="2">
        <f t="shared" si="91"/>
        <v>189.9328128218481</v>
      </c>
      <c r="G659" s="1">
        <f t="shared" si="92"/>
        <v>6.9184554664850401E+24</v>
      </c>
      <c r="H659" s="2">
        <f t="shared" si="90"/>
        <v>224.21187201564464</v>
      </c>
      <c r="I659" s="2">
        <f t="shared" si="93"/>
        <v>36.753293023774198</v>
      </c>
      <c r="J659" s="2">
        <f t="shared" si="94"/>
        <v>-0.36029302377419725</v>
      </c>
      <c r="K659" s="2">
        <f t="shared" si="95"/>
        <v>3.1987904163633867</v>
      </c>
      <c r="L659" s="2">
        <v>236.75908392045804</v>
      </c>
      <c r="M659" s="2">
        <f t="shared" si="96"/>
        <v>36.871533254550698</v>
      </c>
      <c r="N659" s="2">
        <f t="shared" si="97"/>
        <v>-0.47853325455069751</v>
      </c>
      <c r="O659" s="2">
        <f t="shared" si="98"/>
        <v>5.6428476739214517</v>
      </c>
    </row>
    <row r="660" spans="1:15" x14ac:dyDescent="0.25">
      <c r="A660" s="47" t="s">
        <v>804</v>
      </c>
      <c r="B660" s="2">
        <v>5.151E-2</v>
      </c>
      <c r="C660" s="2">
        <f>LOG('SNe Ia Data'!RedShift)</f>
        <v>-1.2881084501194211</v>
      </c>
      <c r="D660">
        <v>0.156832</v>
      </c>
      <c r="E660">
        <v>36.586199999999998</v>
      </c>
      <c r="F660" s="2">
        <f t="shared" si="91"/>
        <v>207.6060473925794</v>
      </c>
      <c r="G660" s="1">
        <f t="shared" si="92"/>
        <v>6.9530033406883551E+24</v>
      </c>
      <c r="H660" s="2">
        <f t="shared" si="90"/>
        <v>225.33149236831008</v>
      </c>
      <c r="I660" s="2">
        <f t="shared" si="93"/>
        <v>36.764109465187893</v>
      </c>
      <c r="J660" s="2">
        <f t="shared" si="94"/>
        <v>-0.17790946518789497</v>
      </c>
      <c r="K660" s="2">
        <f t="shared" si="95"/>
        <v>1.2868524290094918</v>
      </c>
      <c r="L660" s="2">
        <v>237.95587010115634</v>
      </c>
      <c r="M660" s="2">
        <f t="shared" si="96"/>
        <v>36.882482114093619</v>
      </c>
      <c r="N660" s="2">
        <f t="shared" si="97"/>
        <v>-0.29628211409362137</v>
      </c>
      <c r="O660" s="2">
        <f t="shared" si="98"/>
        <v>3.5689585826870278</v>
      </c>
    </row>
    <row r="661" spans="1:15" x14ac:dyDescent="0.25">
      <c r="A661" s="47" t="s">
        <v>805</v>
      </c>
      <c r="B661" s="2">
        <v>5.194E-2</v>
      </c>
      <c r="C661" s="2">
        <f>LOG('SNe Ia Data'!RedShift)</f>
        <v>-1.2844980547067162</v>
      </c>
      <c r="D661">
        <v>0.228182</v>
      </c>
      <c r="E661">
        <v>36.7759</v>
      </c>
      <c r="F661" s="2">
        <f t="shared" si="91"/>
        <v>226.55831186521792</v>
      </c>
      <c r="G661" s="1">
        <f t="shared" si="92"/>
        <v>7.0124435199900144E+24</v>
      </c>
      <c r="H661" s="2">
        <f t="shared" si="90"/>
        <v>227.2578173896579</v>
      </c>
      <c r="I661" s="2">
        <f t="shared" si="93"/>
        <v>36.782594156737304</v>
      </c>
      <c r="J661" s="2">
        <f t="shared" si="94"/>
        <v>-6.6941567373035582E-3</v>
      </c>
      <c r="K661" s="2">
        <f t="shared" si="95"/>
        <v>8.6065478711075622E-4</v>
      </c>
      <c r="L661" s="2">
        <v>240.01527918603944</v>
      </c>
      <c r="M661" s="2">
        <f t="shared" si="96"/>
        <v>36.901194447203238</v>
      </c>
      <c r="N661" s="2">
        <f t="shared" si="97"/>
        <v>-0.12529444720323824</v>
      </c>
      <c r="O661" s="2">
        <f t="shared" si="98"/>
        <v>0.30150941911080736</v>
      </c>
    </row>
    <row r="662" spans="1:15" x14ac:dyDescent="0.25">
      <c r="A662" s="47" t="s">
        <v>806</v>
      </c>
      <c r="B662" s="2">
        <v>5.2019999999999997E-2</v>
      </c>
      <c r="C662" s="2">
        <f>LOG('SNe Ia Data'!RedShift)</f>
        <v>-1.283829652140146</v>
      </c>
      <c r="D662">
        <v>0.20830799999999999</v>
      </c>
      <c r="E662">
        <v>36.867899999999999</v>
      </c>
      <c r="F662" s="2">
        <f t="shared" si="91"/>
        <v>236.36327562989064</v>
      </c>
      <c r="G662" s="1">
        <f t="shared" si="92"/>
        <v>7.0235046457763063E+24</v>
      </c>
      <c r="H662" s="2">
        <f t="shared" si="90"/>
        <v>227.61628406349269</v>
      </c>
      <c r="I662" s="2">
        <f t="shared" si="93"/>
        <v>36.786016645072493</v>
      </c>
      <c r="J662" s="2">
        <f t="shared" si="94"/>
        <v>8.1883354927505536E-2</v>
      </c>
      <c r="K662" s="2">
        <f t="shared" si="95"/>
        <v>0.15451809959582635</v>
      </c>
      <c r="L662" s="2">
        <v>240.39855574786978</v>
      </c>
      <c r="M662" s="2">
        <f t="shared" si="96"/>
        <v>36.904659271050043</v>
      </c>
      <c r="N662" s="2">
        <f t="shared" si="97"/>
        <v>-3.6759271050044617E-2</v>
      </c>
      <c r="O662" s="2">
        <f t="shared" si="98"/>
        <v>3.1140234791974593E-2</v>
      </c>
    </row>
    <row r="663" spans="1:15" x14ac:dyDescent="0.25">
      <c r="A663" s="47" t="s">
        <v>806</v>
      </c>
      <c r="B663" s="2">
        <v>5.2019999999999997E-2</v>
      </c>
      <c r="C663" s="2">
        <f>LOG('SNe Ia Data'!RedShift)</f>
        <v>-1.283829652140146</v>
      </c>
      <c r="D663">
        <v>0.29882900000000001</v>
      </c>
      <c r="E663">
        <v>36.543300000000002</v>
      </c>
      <c r="F663" s="2">
        <f t="shared" si="91"/>
        <v>203.544794446835</v>
      </c>
      <c r="G663" s="1">
        <f t="shared" si="92"/>
        <v>7.0235046457763063E+24</v>
      </c>
      <c r="H663" s="2">
        <f t="shared" si="90"/>
        <v>227.61628406349269</v>
      </c>
      <c r="I663" s="2">
        <f t="shared" si="93"/>
        <v>36.786016645072493</v>
      </c>
      <c r="J663" s="2">
        <f t="shared" si="94"/>
        <v>-0.24271664507249113</v>
      </c>
      <c r="K663" s="2">
        <f t="shared" si="95"/>
        <v>0.65971086697548509</v>
      </c>
      <c r="L663" s="2">
        <v>240.39855574786978</v>
      </c>
      <c r="M663" s="2">
        <f t="shared" si="96"/>
        <v>36.904659271050043</v>
      </c>
      <c r="N663" s="2">
        <f t="shared" si="97"/>
        <v>-0.36135927105004129</v>
      </c>
      <c r="O663" s="2">
        <f t="shared" si="98"/>
        <v>1.4622880131396856</v>
      </c>
    </row>
    <row r="664" spans="1:15" x14ac:dyDescent="0.25">
      <c r="A664" s="47" t="s">
        <v>807</v>
      </c>
      <c r="B664" s="2">
        <v>5.2220000000000003E-2</v>
      </c>
      <c r="C664" s="2">
        <f>LOG('SNe Ia Data'!RedShift)</f>
        <v>-1.2821631325130745</v>
      </c>
      <c r="D664">
        <v>0.218249</v>
      </c>
      <c r="E664">
        <v>36.841099999999997</v>
      </c>
      <c r="F664" s="2">
        <f t="shared" si="91"/>
        <v>233.46404185929327</v>
      </c>
      <c r="G664" s="1">
        <f t="shared" si="92"/>
        <v>7.0511608736561463E+24</v>
      </c>
      <c r="H664" s="2">
        <f t="shared" si="90"/>
        <v>228.51256136929726</v>
      </c>
      <c r="I664" s="2">
        <f t="shared" si="93"/>
        <v>36.794550391469784</v>
      </c>
      <c r="J664" s="2">
        <f t="shared" si="94"/>
        <v>4.6549608530213504E-2</v>
      </c>
      <c r="K664" s="2">
        <f t="shared" si="95"/>
        <v>4.5491215501547923E-2</v>
      </c>
      <c r="L664" s="2">
        <v>241.35692647575732</v>
      </c>
      <c r="M664" s="2">
        <f t="shared" si="96"/>
        <v>36.913298833715054</v>
      </c>
      <c r="N664" s="2">
        <f t="shared" si="97"/>
        <v>-7.219883371505631E-2</v>
      </c>
      <c r="O664" s="2">
        <f t="shared" si="98"/>
        <v>0.10943489846024691</v>
      </c>
    </row>
    <row r="665" spans="1:15" x14ac:dyDescent="0.25">
      <c r="A665" s="47" t="s">
        <v>808</v>
      </c>
      <c r="B665" s="2">
        <v>5.262E-2</v>
      </c>
      <c r="C665" s="2">
        <f>LOG('SNe Ia Data'!RedShift)</f>
        <v>-1.2788491562503159</v>
      </c>
      <c r="D665">
        <v>0.207509</v>
      </c>
      <c r="E665">
        <v>36.914400000000001</v>
      </c>
      <c r="F665" s="2">
        <f t="shared" si="91"/>
        <v>241.47935101502335</v>
      </c>
      <c r="G665" s="1">
        <f t="shared" si="92"/>
        <v>7.106487953487113E+24</v>
      </c>
      <c r="H665" s="2">
        <f t="shared" si="90"/>
        <v>230.3055899147802</v>
      </c>
      <c r="I665" s="2">
        <f t="shared" si="93"/>
        <v>36.811522395849842</v>
      </c>
      <c r="J665" s="2">
        <f t="shared" si="94"/>
        <v>0.10287760415015867</v>
      </c>
      <c r="K665" s="2">
        <f t="shared" si="95"/>
        <v>0.24579203675448541</v>
      </c>
      <c r="L665" s="2">
        <v>243.27443625872743</v>
      </c>
      <c r="M665" s="2">
        <f t="shared" si="96"/>
        <v>36.930482374184081</v>
      </c>
      <c r="N665" s="2">
        <f t="shared" si="97"/>
        <v>-1.6082374184080095E-2</v>
      </c>
      <c r="O665" s="2">
        <f t="shared" si="98"/>
        <v>6.0065687182713568E-3</v>
      </c>
    </row>
    <row r="666" spans="1:15" x14ac:dyDescent="0.25">
      <c r="A666" s="47" t="s">
        <v>809</v>
      </c>
      <c r="B666" s="2">
        <v>5.3089999999999998E-2</v>
      </c>
      <c r="C666" s="2">
        <f>LOG('SNe Ia Data'!RedShift)</f>
        <v>-1.2749872746588431</v>
      </c>
      <c r="D666">
        <v>0.16176599999999999</v>
      </c>
      <c r="E666">
        <v>36.775199999999998</v>
      </c>
      <c r="F666" s="2">
        <f t="shared" si="91"/>
        <v>226.48528986478286</v>
      </c>
      <c r="G666" s="1">
        <f t="shared" si="92"/>
        <v>7.1715221750647066E+24</v>
      </c>
      <c r="H666" s="2">
        <f t="shared" si="90"/>
        <v>232.41320549973685</v>
      </c>
      <c r="I666" s="2">
        <f t="shared" si="93"/>
        <v>36.831304003116692</v>
      </c>
      <c r="J666" s="2">
        <f t="shared" si="94"/>
        <v>-5.6104003116693946E-2</v>
      </c>
      <c r="K666" s="2">
        <f t="shared" si="95"/>
        <v>0.12028548023684978</v>
      </c>
      <c r="L666" s="2">
        <v>245.52881875162731</v>
      </c>
      <c r="M666" s="2">
        <f t="shared" si="96"/>
        <v>36.950512372116947</v>
      </c>
      <c r="N666" s="2">
        <f t="shared" si="97"/>
        <v>-0.17531237211694872</v>
      </c>
      <c r="O666" s="2">
        <f t="shared" si="98"/>
        <v>1.1744935570119155</v>
      </c>
    </row>
    <row r="667" spans="1:15" x14ac:dyDescent="0.25">
      <c r="A667" s="47" t="s">
        <v>810</v>
      </c>
      <c r="B667" s="2">
        <v>5.3159999999999999E-2</v>
      </c>
      <c r="C667" s="2">
        <f>LOG('SNe Ia Data'!RedShift)</f>
        <v>-1.2744150277293056</v>
      </c>
      <c r="D667">
        <v>0.172204</v>
      </c>
      <c r="E667">
        <v>36.8474</v>
      </c>
      <c r="F667" s="2">
        <f t="shared" si="91"/>
        <v>234.14236461427905</v>
      </c>
      <c r="G667" s="1">
        <f t="shared" si="92"/>
        <v>7.1812104239961033E+24</v>
      </c>
      <c r="H667" s="2">
        <f t="shared" si="90"/>
        <v>232.72718026476713</v>
      </c>
      <c r="I667" s="2">
        <f t="shared" si="93"/>
        <v>36.834235538042336</v>
      </c>
      <c r="J667" s="2">
        <f t="shared" si="94"/>
        <v>1.3164461957664741E-2</v>
      </c>
      <c r="K667" s="2">
        <f t="shared" si="95"/>
        <v>5.8441285107888388E-3</v>
      </c>
      <c r="L667" s="2">
        <v>245.86469876415799</v>
      </c>
      <c r="M667" s="2">
        <f t="shared" si="96"/>
        <v>36.953480886221051</v>
      </c>
      <c r="N667" s="2">
        <f t="shared" si="97"/>
        <v>-0.10608088622105072</v>
      </c>
      <c r="O667" s="2">
        <f t="shared" si="98"/>
        <v>0.37947905310345614</v>
      </c>
    </row>
    <row r="668" spans="1:15" x14ac:dyDescent="0.25">
      <c r="A668" s="47" t="s">
        <v>811</v>
      </c>
      <c r="B668" s="2">
        <v>5.3460000000000001E-2</v>
      </c>
      <c r="C668" s="2">
        <f>LOG('SNe Ia Data'!RedShift)</f>
        <v>-1.2719710455794815</v>
      </c>
      <c r="D668">
        <v>0.13381699999999999</v>
      </c>
      <c r="E668">
        <v>36.863100000000003</v>
      </c>
      <c r="F668" s="2">
        <f t="shared" si="91"/>
        <v>235.84137597442049</v>
      </c>
      <c r="G668" s="1">
        <f t="shared" si="92"/>
        <v>7.2227382450939E+24</v>
      </c>
      <c r="H668" s="2">
        <f t="shared" si="90"/>
        <v>234.07300529091248</v>
      </c>
      <c r="I668" s="2">
        <f t="shared" si="93"/>
        <v>36.846756655642615</v>
      </c>
      <c r="J668" s="2">
        <f t="shared" si="94"/>
        <v>1.6343344357387934E-2</v>
      </c>
      <c r="K668" s="2">
        <f t="shared" si="95"/>
        <v>1.4916237313270478E-2</v>
      </c>
      <c r="L668" s="2">
        <v>247.30453949340159</v>
      </c>
      <c r="M668" s="2">
        <f t="shared" si="96"/>
        <v>36.966160441467643</v>
      </c>
      <c r="N668" s="2">
        <f t="shared" si="97"/>
        <v>-0.10306044146764037</v>
      </c>
      <c r="O668" s="2">
        <f t="shared" si="98"/>
        <v>0.59314574356731109</v>
      </c>
    </row>
    <row r="669" spans="1:15" x14ac:dyDescent="0.25">
      <c r="A669" s="47" t="s">
        <v>814</v>
      </c>
      <c r="B669" s="2">
        <v>5.4679999999999999E-2</v>
      </c>
      <c r="C669" s="2">
        <f>LOG('SNe Ia Data'!RedShift)</f>
        <v>-1.2621714941042153</v>
      </c>
      <c r="D669">
        <v>0.17890200000000001</v>
      </c>
      <c r="E669">
        <v>36.832700000000003</v>
      </c>
      <c r="F669" s="2">
        <f t="shared" si="91"/>
        <v>232.56266741419671</v>
      </c>
      <c r="G669" s="1">
        <f t="shared" si="92"/>
        <v>7.3917308021240474E+24</v>
      </c>
      <c r="H669" s="2">
        <f t="shared" si="90"/>
        <v>239.54968108249494</v>
      </c>
      <c r="I669" s="2">
        <f t="shared" si="93"/>
        <v>36.896977985046071</v>
      </c>
      <c r="J669" s="2">
        <f t="shared" si="94"/>
        <v>-6.4277985046068409E-2</v>
      </c>
      <c r="K669" s="2">
        <f t="shared" si="95"/>
        <v>0.12909045070910968</v>
      </c>
      <c r="L669" s="2">
        <v>253.16581824951328</v>
      </c>
      <c r="M669" s="2">
        <f t="shared" si="96"/>
        <v>37.017025340302126</v>
      </c>
      <c r="N669" s="2">
        <f t="shared" si="97"/>
        <v>-0.18432534030212366</v>
      </c>
      <c r="O669" s="2">
        <f t="shared" si="98"/>
        <v>1.0615481488605192</v>
      </c>
    </row>
    <row r="670" spans="1:15" x14ac:dyDescent="0.25">
      <c r="A670" s="47" t="s">
        <v>815</v>
      </c>
      <c r="B670" s="2">
        <v>5.4690000000000003E-2</v>
      </c>
      <c r="C670" s="2">
        <f>LOG('SNe Ia Data'!RedShift)</f>
        <v>-1.2620920766253612</v>
      </c>
      <c r="D670">
        <v>0.149593</v>
      </c>
      <c r="E670">
        <v>36.8581</v>
      </c>
      <c r="F670" s="2">
        <f t="shared" si="91"/>
        <v>235.29895586167794</v>
      </c>
      <c r="G670" s="1">
        <f t="shared" si="92"/>
        <v>7.3931167343254717E+24</v>
      </c>
      <c r="H670" s="2">
        <f t="shared" si="90"/>
        <v>239.59459608626617</v>
      </c>
      <c r="I670" s="2">
        <f t="shared" si="93"/>
        <v>36.897385092868895</v>
      </c>
      <c r="J670" s="2">
        <f t="shared" si="94"/>
        <v>-3.9285092868894367E-2</v>
      </c>
      <c r="K670" s="2">
        <f t="shared" si="95"/>
        <v>6.8965680319497166E-2</v>
      </c>
      <c r="L670" s="2">
        <v>253.21390080425306</v>
      </c>
      <c r="M670" s="2">
        <f t="shared" si="96"/>
        <v>37.017437718355119</v>
      </c>
      <c r="N670" s="2">
        <f t="shared" si="97"/>
        <v>-0.15933771835511834</v>
      </c>
      <c r="O670" s="2">
        <f t="shared" si="98"/>
        <v>1.1345264996909836</v>
      </c>
    </row>
    <row r="671" spans="1:15" x14ac:dyDescent="0.25">
      <c r="A671" s="47" t="s">
        <v>816</v>
      </c>
      <c r="B671" s="2">
        <v>5.5019999999999999E-2</v>
      </c>
      <c r="C671" s="2">
        <f>LOG('SNe Ia Data'!RedShift)</f>
        <v>-1.2594794139463352</v>
      </c>
      <c r="D671">
        <v>0.175423</v>
      </c>
      <c r="E671">
        <v>36.643300000000004</v>
      </c>
      <c r="F671" s="2">
        <f t="shared" si="91"/>
        <v>213.13756507243309</v>
      </c>
      <c r="G671" s="1">
        <f t="shared" si="92"/>
        <v>7.4388593087024045E+24</v>
      </c>
      <c r="H671" s="2">
        <f t="shared" si="90"/>
        <v>241.07701196384895</v>
      </c>
      <c r="I671" s="2">
        <f t="shared" si="93"/>
        <v>36.910778999767196</v>
      </c>
      <c r="J671" s="2">
        <f t="shared" si="94"/>
        <v>-0.26747899976719225</v>
      </c>
      <c r="K671" s="2">
        <f t="shared" si="95"/>
        <v>2.3249108984151876</v>
      </c>
      <c r="L671" s="2">
        <v>254.80098326223714</v>
      </c>
      <c r="M671" s="2">
        <f t="shared" si="96"/>
        <v>37.031005497918997</v>
      </c>
      <c r="N671" s="2">
        <f t="shared" si="97"/>
        <v>-0.38770549791899356</v>
      </c>
      <c r="O671" s="2">
        <f t="shared" si="98"/>
        <v>4.8846207677271307</v>
      </c>
    </row>
    <row r="672" spans="1:15" x14ac:dyDescent="0.25">
      <c r="A672" s="47">
        <v>490007</v>
      </c>
      <c r="B672" s="2">
        <v>5.5410000000000001E-2</v>
      </c>
      <c r="C672" s="2">
        <f>LOG('SNe Ia Data'!RedShift)</f>
        <v>-1.2564118498400962</v>
      </c>
      <c r="D672">
        <v>0.19437399999999999</v>
      </c>
      <c r="E672">
        <v>36.867600000000003</v>
      </c>
      <c r="F672" s="2">
        <f t="shared" si="91"/>
        <v>236.3306230922008</v>
      </c>
      <c r="G672" s="1">
        <f t="shared" si="92"/>
        <v>7.4929357562675207E+24</v>
      </c>
      <c r="H672" s="2">
        <f t="shared" si="90"/>
        <v>242.8295102778535</v>
      </c>
      <c r="I672" s="2">
        <f t="shared" si="93"/>
        <v>36.92650732000719</v>
      </c>
      <c r="J672" s="2">
        <f t="shared" si="94"/>
        <v>-5.890732000718657E-2</v>
      </c>
      <c r="K672" s="2">
        <f t="shared" si="95"/>
        <v>9.1846410008277077E-2</v>
      </c>
      <c r="L672" s="2">
        <v>256.67752225117471</v>
      </c>
      <c r="M672" s="2">
        <f t="shared" si="96"/>
        <v>37.04693919162942</v>
      </c>
      <c r="N672" s="2">
        <f t="shared" si="97"/>
        <v>-0.17933919162941692</v>
      </c>
      <c r="O672" s="2">
        <f t="shared" si="98"/>
        <v>0.85128321739713253</v>
      </c>
    </row>
    <row r="673" spans="1:15" x14ac:dyDescent="0.25">
      <c r="A673" s="47" t="s">
        <v>817</v>
      </c>
      <c r="B673" s="2">
        <v>5.6140000000000002E-2</v>
      </c>
      <c r="C673" s="2">
        <f>LOG('SNe Ia Data'!RedShift)</f>
        <v>-1.2507275917015797</v>
      </c>
      <c r="D673">
        <v>0.193162</v>
      </c>
      <c r="E673">
        <v>36.810899999999997</v>
      </c>
      <c r="F673" s="2">
        <f t="shared" si="91"/>
        <v>230.23958829201902</v>
      </c>
      <c r="G673" s="1">
        <f t="shared" si="92"/>
        <v>7.5942053578745711E+24</v>
      </c>
      <c r="H673" s="2">
        <f t="shared" si="90"/>
        <v>246.11143455482383</v>
      </c>
      <c r="I673" s="2">
        <f t="shared" si="93"/>
        <v>36.955658959385602</v>
      </c>
      <c r="J673" s="2">
        <f t="shared" si="94"/>
        <v>-0.14475895938560512</v>
      </c>
      <c r="K673" s="2">
        <f t="shared" si="95"/>
        <v>0.56162640502351657</v>
      </c>
      <c r="L673" s="2">
        <v>260.19262595808533</v>
      </c>
      <c r="M673" s="2">
        <f t="shared" si="96"/>
        <v>37.076474920945415</v>
      </c>
      <c r="N673" s="2">
        <f t="shared" si="97"/>
        <v>-0.26557492094541857</v>
      </c>
      <c r="O673" s="2">
        <f t="shared" si="98"/>
        <v>1.8903000023191774</v>
      </c>
    </row>
    <row r="674" spans="1:15" x14ac:dyDescent="0.25">
      <c r="A674" s="47" t="s">
        <v>891</v>
      </c>
      <c r="B674" s="2">
        <v>5.6529999999999997E-2</v>
      </c>
      <c r="C674" s="2">
        <f>LOG('SNe Ia Data'!RedShift)</f>
        <v>-1.2477210145398814</v>
      </c>
      <c r="D674">
        <v>0.18505099999999999</v>
      </c>
      <c r="E674">
        <v>36.909799999999997</v>
      </c>
      <c r="F674" s="2">
        <f t="shared" si="91"/>
        <v>240.96834784153125</v>
      </c>
      <c r="G674" s="1">
        <f t="shared" si="92"/>
        <v>7.6483347665487826E+24</v>
      </c>
      <c r="H674" s="2">
        <f t="shared" ref="H674:H737" si="99">G674/Mpc</f>
        <v>247.8656492214842</v>
      </c>
      <c r="I674" s="2">
        <f t="shared" si="93"/>
        <v>36.971081718404449</v>
      </c>
      <c r="J674" s="2">
        <f t="shared" si="94"/>
        <v>-6.1281718404451624E-2</v>
      </c>
      <c r="K674" s="2">
        <f t="shared" si="95"/>
        <v>0.10966776609526453</v>
      </c>
      <c r="L674" s="2">
        <v>262.07195039175485</v>
      </c>
      <c r="M674" s="2">
        <f t="shared" si="96"/>
        <v>37.092102704085029</v>
      </c>
      <c r="N674" s="2">
        <f t="shared" si="97"/>
        <v>-0.18230270408503202</v>
      </c>
      <c r="O674" s="2">
        <f t="shared" si="98"/>
        <v>0.97051745005453149</v>
      </c>
    </row>
    <row r="675" spans="1:15" x14ac:dyDescent="0.25">
      <c r="A675" s="47" t="s">
        <v>818</v>
      </c>
      <c r="B675" s="2">
        <v>5.6930000000000001E-2</v>
      </c>
      <c r="C675" s="2">
        <f>LOG('SNe Ia Data'!RedShift)</f>
        <v>-1.2446588161884524</v>
      </c>
      <c r="D675">
        <v>0.17630799999999999</v>
      </c>
      <c r="E675">
        <v>37.039299999999997</v>
      </c>
      <c r="F675" s="2">
        <f t="shared" si="91"/>
        <v>255.77612291907781</v>
      </c>
      <c r="G675" s="1">
        <f t="shared" si="92"/>
        <v>7.7038712447695666E+24</v>
      </c>
      <c r="H675" s="2">
        <f t="shared" si="99"/>
        <v>249.66546390662006</v>
      </c>
      <c r="I675" s="2">
        <f t="shared" si="93"/>
        <v>36.986792353884809</v>
      </c>
      <c r="J675" s="2">
        <f t="shared" si="94"/>
        <v>5.2507646115188322E-2</v>
      </c>
      <c r="K675" s="2">
        <f t="shared" si="95"/>
        <v>8.8695392783255458E-2</v>
      </c>
      <c r="L675" s="2">
        <v>264.00046930186841</v>
      </c>
      <c r="M675" s="2">
        <f t="shared" si="96"/>
        <v>37.10802349448231</v>
      </c>
      <c r="N675" s="2">
        <f t="shared" si="97"/>
        <v>-6.8723494482313185E-2</v>
      </c>
      <c r="O675" s="2">
        <f t="shared" si="98"/>
        <v>0.15193800907867269</v>
      </c>
    </row>
    <row r="676" spans="1:15" x14ac:dyDescent="0.25">
      <c r="A676" s="47" t="s">
        <v>892</v>
      </c>
      <c r="B676" s="2">
        <v>5.7079999999999999E-2</v>
      </c>
      <c r="C676" s="2">
        <f>LOG('SNe Ia Data'!RedShift)</f>
        <v>-1.2435160355573907</v>
      </c>
      <c r="D676">
        <v>0.17145099999999999</v>
      </c>
      <c r="E676">
        <v>36.990299999999998</v>
      </c>
      <c r="F676" s="2">
        <f t="shared" si="91"/>
        <v>250.06908210367976</v>
      </c>
      <c r="G676" s="1">
        <f t="shared" si="92"/>
        <v>7.72470241776639E+24</v>
      </c>
      <c r="H676" s="2">
        <f t="shared" si="99"/>
        <v>250.34055624717573</v>
      </c>
      <c r="I676" s="2">
        <f t="shared" si="93"/>
        <v>36.992656064412643</v>
      </c>
      <c r="J676" s="2">
        <f t="shared" si="94"/>
        <v>-2.3560644126447983E-3</v>
      </c>
      <c r="K676" s="2">
        <f t="shared" si="95"/>
        <v>1.888401227063033E-4</v>
      </c>
      <c r="L676" s="2">
        <v>264.72392661515119</v>
      </c>
      <c r="M676" s="2">
        <f t="shared" si="96"/>
        <v>37.113965980162227</v>
      </c>
      <c r="N676" s="2">
        <f t="shared" si="97"/>
        <v>-0.12366598016222952</v>
      </c>
      <c r="O676" s="2">
        <f t="shared" si="98"/>
        <v>0.52026000765971336</v>
      </c>
    </row>
    <row r="677" spans="1:15" x14ac:dyDescent="0.25">
      <c r="A677" s="47" t="s">
        <v>819</v>
      </c>
      <c r="B677" s="2">
        <v>5.7279999999999998E-2</v>
      </c>
      <c r="C677" s="2">
        <f>LOG('SNe Ia Data'!RedShift)</f>
        <v>-1.2419969907002009</v>
      </c>
      <c r="D677">
        <v>0.22132299999999999</v>
      </c>
      <c r="E677">
        <v>37.0687</v>
      </c>
      <c r="F677" s="2">
        <f t="shared" si="91"/>
        <v>259.26267640445604</v>
      </c>
      <c r="G677" s="1">
        <f t="shared" si="92"/>
        <v>7.7524815505991044E+24</v>
      </c>
      <c r="H677" s="2">
        <f t="shared" si="99"/>
        <v>251.24081663124068</v>
      </c>
      <c r="I677" s="2">
        <f t="shared" si="93"/>
        <v>37.000450981809067</v>
      </c>
      <c r="J677" s="2">
        <f t="shared" si="94"/>
        <v>6.8249018190932986E-2</v>
      </c>
      <c r="K677" s="2">
        <f t="shared" si="95"/>
        <v>9.5091066768332941E-2</v>
      </c>
      <c r="L677" s="2">
        <v>265.68875921721047</v>
      </c>
      <c r="M677" s="2">
        <f t="shared" si="96"/>
        <v>37.121865903154017</v>
      </c>
      <c r="N677" s="2">
        <f t="shared" si="97"/>
        <v>-5.3165903154017258E-2</v>
      </c>
      <c r="O677" s="2">
        <f t="shared" si="98"/>
        <v>5.7704980010713808E-2</v>
      </c>
    </row>
    <row r="678" spans="1:15" x14ac:dyDescent="0.25">
      <c r="A678" s="47" t="s">
        <v>893</v>
      </c>
      <c r="B678" s="2">
        <v>5.824E-2</v>
      </c>
      <c r="C678" s="2">
        <f>LOG('SNe Ia Data'!RedShift)</f>
        <v>-1.2347786336950193</v>
      </c>
      <c r="D678">
        <v>0.13814899999999999</v>
      </c>
      <c r="E678">
        <v>36.982100000000003</v>
      </c>
      <c r="F678" s="2">
        <f t="shared" si="91"/>
        <v>249.12654209346377</v>
      </c>
      <c r="G678" s="1">
        <f t="shared" si="92"/>
        <v>7.8858887261223101E+24</v>
      </c>
      <c r="H678" s="2">
        <f t="shared" si="99"/>
        <v>255.56424874831902</v>
      </c>
      <c r="I678" s="2">
        <f t="shared" si="93"/>
        <v>37.037500498267242</v>
      </c>
      <c r="J678" s="2">
        <f t="shared" si="94"/>
        <v>-5.5400498267239584E-2</v>
      </c>
      <c r="K678" s="2">
        <f t="shared" si="95"/>
        <v>0.16081696078899305</v>
      </c>
      <c r="L678" s="2">
        <v>270.32349915337193</v>
      </c>
      <c r="M678" s="2">
        <f t="shared" si="96"/>
        <v>37.159419002245812</v>
      </c>
      <c r="N678" s="2">
        <f t="shared" si="97"/>
        <v>-0.17731900224580954</v>
      </c>
      <c r="O678" s="2">
        <f t="shared" si="98"/>
        <v>1.6474607124467273</v>
      </c>
    </row>
    <row r="679" spans="1:15" x14ac:dyDescent="0.25">
      <c r="A679" s="47" t="s">
        <v>893</v>
      </c>
      <c r="B679" s="2">
        <v>5.824E-2</v>
      </c>
      <c r="C679" s="2">
        <f>LOG('SNe Ia Data'!RedShift)</f>
        <v>-1.2347786336950193</v>
      </c>
      <c r="D679">
        <v>0.14674000000000001</v>
      </c>
      <c r="E679">
        <v>36.932400000000001</v>
      </c>
      <c r="F679" s="2">
        <f t="shared" si="91"/>
        <v>243.48936663728898</v>
      </c>
      <c r="G679" s="1">
        <f t="shared" si="92"/>
        <v>7.8858887261223101E+24</v>
      </c>
      <c r="H679" s="2">
        <f t="shared" si="99"/>
        <v>255.56424874831902</v>
      </c>
      <c r="I679" s="2">
        <f t="shared" si="93"/>
        <v>37.037500498267242</v>
      </c>
      <c r="J679" s="2">
        <f t="shared" si="94"/>
        <v>-0.10510049826724099</v>
      </c>
      <c r="K679" s="2">
        <f t="shared" si="95"/>
        <v>0.51299427739243142</v>
      </c>
      <c r="L679" s="2">
        <v>270.32349915337193</v>
      </c>
      <c r="M679" s="2">
        <f t="shared" si="96"/>
        <v>37.159419002245812</v>
      </c>
      <c r="N679" s="2">
        <f t="shared" si="97"/>
        <v>-0.22701900224581095</v>
      </c>
      <c r="O679" s="2">
        <f t="shared" si="98"/>
        <v>2.3934667119159907</v>
      </c>
    </row>
    <row r="680" spans="1:15" x14ac:dyDescent="0.25">
      <c r="A680" s="47" t="s">
        <v>820</v>
      </c>
      <c r="B680" s="2">
        <v>5.8299999999999998E-2</v>
      </c>
      <c r="C680" s="2">
        <f>LOG('SNe Ia Data'!RedShift)</f>
        <v>-1.2343314452409859</v>
      </c>
      <c r="D680">
        <v>0.182842</v>
      </c>
      <c r="E680">
        <v>36.954500000000003</v>
      </c>
      <c r="F680" s="2">
        <f t="shared" si="91"/>
        <v>245.98011487888581</v>
      </c>
      <c r="G680" s="1">
        <f t="shared" si="92"/>
        <v>7.8942303730824749E+24</v>
      </c>
      <c r="H680" s="2">
        <f t="shared" si="99"/>
        <v>255.83458311553326</v>
      </c>
      <c r="I680" s="2">
        <f t="shared" si="93"/>
        <v>37.039796255073291</v>
      </c>
      <c r="J680" s="2">
        <f t="shared" si="94"/>
        <v>-8.5296255073288307E-2</v>
      </c>
      <c r="K680" s="2">
        <f t="shared" si="95"/>
        <v>0.21762460785840085</v>
      </c>
      <c r="L680" s="2">
        <v>270.61336504433541</v>
      </c>
      <c r="M680" s="2">
        <f t="shared" si="96"/>
        <v>37.161746208567259</v>
      </c>
      <c r="N680" s="2">
        <f t="shared" si="97"/>
        <v>-0.20724620856725551</v>
      </c>
      <c r="O680" s="2">
        <f t="shared" si="98"/>
        <v>1.2847577970885591</v>
      </c>
    </row>
    <row r="681" spans="1:15" x14ac:dyDescent="0.25">
      <c r="A681" s="47" t="s">
        <v>821</v>
      </c>
      <c r="B681" s="2">
        <v>5.8860000000000003E-2</v>
      </c>
      <c r="C681" s="2">
        <f>LOG('SNe Ia Data'!RedShift)</f>
        <v>-1.2301797422364078</v>
      </c>
      <c r="D681">
        <v>0.21556600000000001</v>
      </c>
      <c r="E681">
        <v>36.980200000000004</v>
      </c>
      <c r="F681" s="2">
        <f t="shared" si="91"/>
        <v>248.90865610696406</v>
      </c>
      <c r="G681" s="1">
        <f t="shared" si="92"/>
        <v>7.9721067108915204E+24</v>
      </c>
      <c r="H681" s="2">
        <f t="shared" si="99"/>
        <v>258.35838334384636</v>
      </c>
      <c r="I681" s="2">
        <f t="shared" si="93"/>
        <v>37.061112791589586</v>
      </c>
      <c r="J681" s="2">
        <f t="shared" si="94"/>
        <v>-8.0912791589582866E-2</v>
      </c>
      <c r="K681" s="2">
        <f t="shared" si="95"/>
        <v>0.14088794807393282</v>
      </c>
      <c r="L681" s="2">
        <v>273.31988361216042</v>
      </c>
      <c r="M681" s="2">
        <f t="shared" si="96"/>
        <v>37.183356135575082</v>
      </c>
      <c r="N681" s="2">
        <f t="shared" si="97"/>
        <v>-0.20315613557507817</v>
      </c>
      <c r="O681" s="2">
        <f t="shared" si="98"/>
        <v>0.88817666742578649</v>
      </c>
    </row>
    <row r="682" spans="1:15" x14ac:dyDescent="0.25">
      <c r="A682" s="47" t="s">
        <v>821</v>
      </c>
      <c r="B682" s="2">
        <v>5.8860000000000003E-2</v>
      </c>
      <c r="C682" s="2">
        <f>LOG('SNe Ia Data'!RedShift)</f>
        <v>-1.2301797422364078</v>
      </c>
      <c r="D682">
        <v>0.25280399999999997</v>
      </c>
      <c r="E682">
        <v>37.146000000000001</v>
      </c>
      <c r="F682" s="2">
        <f t="shared" si="91"/>
        <v>268.65813772687039</v>
      </c>
      <c r="G682" s="1">
        <f t="shared" si="92"/>
        <v>7.9721067108915204E+24</v>
      </c>
      <c r="H682" s="2">
        <f t="shared" si="99"/>
        <v>258.35838334384636</v>
      </c>
      <c r="I682" s="2">
        <f t="shared" si="93"/>
        <v>37.061112791589586</v>
      </c>
      <c r="J682" s="2">
        <f t="shared" si="94"/>
        <v>8.4887208410414416E-2</v>
      </c>
      <c r="K682" s="2">
        <f t="shared" si="95"/>
        <v>0.11275001821798843</v>
      </c>
      <c r="L682" s="2">
        <v>273.31988361216042</v>
      </c>
      <c r="M682" s="2">
        <f t="shared" si="96"/>
        <v>37.183356135575082</v>
      </c>
      <c r="N682" s="2">
        <f t="shared" si="97"/>
        <v>-3.7356135575080884E-2</v>
      </c>
      <c r="O682" s="2">
        <f t="shared" si="98"/>
        <v>2.1835141124548277E-2</v>
      </c>
    </row>
    <row r="683" spans="1:15" x14ac:dyDescent="0.25">
      <c r="A683" s="47" t="s">
        <v>822</v>
      </c>
      <c r="B683" s="2">
        <v>5.9740000000000001E-2</v>
      </c>
      <c r="C683" s="2">
        <f>LOG('SNe Ia Data'!RedShift)</f>
        <v>-1.2237347817318904</v>
      </c>
      <c r="D683">
        <v>0.61751599999999995</v>
      </c>
      <c r="E683">
        <v>36.3001</v>
      </c>
      <c r="F683" s="2">
        <f t="shared" si="91"/>
        <v>181.97846608610027</v>
      </c>
      <c r="G683" s="1">
        <f t="shared" si="92"/>
        <v>8.0945602791652423E+24</v>
      </c>
      <c r="H683" s="2">
        <f t="shared" si="99"/>
        <v>262.32683322556477</v>
      </c>
      <c r="I683" s="2">
        <f t="shared" si="93"/>
        <v>37.094213582684112</v>
      </c>
      <c r="J683" s="2">
        <f t="shared" si="94"/>
        <v>-0.79411358268411192</v>
      </c>
      <c r="K683" s="2">
        <f t="shared" si="95"/>
        <v>1.6537460473258485</v>
      </c>
      <c r="L683" s="2">
        <v>277.57700971418001</v>
      </c>
      <c r="M683" s="2">
        <f t="shared" si="96"/>
        <v>37.216917464394228</v>
      </c>
      <c r="N683" s="2">
        <f t="shared" si="97"/>
        <v>-0.91681746439422795</v>
      </c>
      <c r="O683" s="2">
        <f t="shared" si="98"/>
        <v>2.2042930206989095</v>
      </c>
    </row>
    <row r="684" spans="1:15" x14ac:dyDescent="0.25">
      <c r="A684" s="47" t="s">
        <v>823</v>
      </c>
      <c r="B684" s="2">
        <v>6.0920000000000002E-2</v>
      </c>
      <c r="C684" s="2">
        <f>LOG('SNe Ia Data'!RedShift)</f>
        <v>-1.2152401053359949</v>
      </c>
      <c r="D684">
        <v>0.17759</v>
      </c>
      <c r="E684">
        <v>37.031999999999996</v>
      </c>
      <c r="F684" s="2">
        <f t="shared" si="91"/>
        <v>254.91770505091159</v>
      </c>
      <c r="G684" s="1">
        <f t="shared" si="92"/>
        <v>8.2589058761290069E+24</v>
      </c>
      <c r="H684" s="2">
        <f t="shared" si="99"/>
        <v>267.65291129765433</v>
      </c>
      <c r="I684" s="2">
        <f t="shared" si="93"/>
        <v>37.137859858130788</v>
      </c>
      <c r="J684" s="2">
        <f t="shared" si="94"/>
        <v>-0.10585985813079191</v>
      </c>
      <c r="K684" s="2">
        <f t="shared" si="95"/>
        <v>0.35532486588771633</v>
      </c>
      <c r="L684" s="2">
        <v>283.29314286288979</v>
      </c>
      <c r="M684" s="2">
        <f t="shared" si="96"/>
        <v>37.26118031254483</v>
      </c>
      <c r="N684" s="2">
        <f t="shared" si="97"/>
        <v>-0.22918031254483395</v>
      </c>
      <c r="O684" s="2">
        <f t="shared" si="98"/>
        <v>1.6653963183833445</v>
      </c>
    </row>
    <row r="685" spans="1:15" x14ac:dyDescent="0.25">
      <c r="A685" s="47" t="s">
        <v>824</v>
      </c>
      <c r="B685" s="2">
        <v>6.0990000000000003E-2</v>
      </c>
      <c r="C685" s="2">
        <f>LOG('SNe Ia Data'!RedShift)</f>
        <v>-1.214741366642299</v>
      </c>
      <c r="D685">
        <v>0.123921</v>
      </c>
      <c r="E685">
        <v>37.1631</v>
      </c>
      <c r="F685" s="2">
        <f t="shared" si="91"/>
        <v>270.78212992383862</v>
      </c>
      <c r="G685" s="1">
        <f t="shared" si="92"/>
        <v>8.2686604590088118E+24</v>
      </c>
      <c r="H685" s="2">
        <f t="shared" si="99"/>
        <v>267.96903579954756</v>
      </c>
      <c r="I685" s="2">
        <f t="shared" si="93"/>
        <v>37.14042306793673</v>
      </c>
      <c r="J685" s="2">
        <f t="shared" si="94"/>
        <v>2.2676932063269817E-2</v>
      </c>
      <c r="K685" s="2">
        <f t="shared" si="95"/>
        <v>3.3487195625993192E-2</v>
      </c>
      <c r="L685" s="2">
        <v>283.63251295640839</v>
      </c>
      <c r="M685" s="2">
        <f t="shared" si="96"/>
        <v>37.263780063941326</v>
      </c>
      <c r="N685" s="2">
        <f t="shared" si="97"/>
        <v>-0.10068006394132567</v>
      </c>
      <c r="O685" s="2">
        <f t="shared" si="98"/>
        <v>0.66008087019208617</v>
      </c>
    </row>
    <row r="686" spans="1:15" x14ac:dyDescent="0.25">
      <c r="A686" s="47" t="s">
        <v>824</v>
      </c>
      <c r="B686" s="2">
        <v>6.0990000000000003E-2</v>
      </c>
      <c r="C686" s="2">
        <f>LOG('SNe Ia Data'!RedShift)</f>
        <v>-1.214741366642299</v>
      </c>
      <c r="D686">
        <v>0.16056999999999999</v>
      </c>
      <c r="E686">
        <v>37.192500000000003</v>
      </c>
      <c r="F686" s="2">
        <f t="shared" si="91"/>
        <v>274.47323434785392</v>
      </c>
      <c r="G686" s="1">
        <f t="shared" si="92"/>
        <v>8.2686604590088118E+24</v>
      </c>
      <c r="H686" s="2">
        <f t="shared" si="99"/>
        <v>267.96903579954756</v>
      </c>
      <c r="I686" s="2">
        <f t="shared" si="93"/>
        <v>37.14042306793673</v>
      </c>
      <c r="J686" s="2">
        <f t="shared" si="94"/>
        <v>5.2076932063272352E-2</v>
      </c>
      <c r="K686" s="2">
        <f t="shared" si="95"/>
        <v>0.10518697552882333</v>
      </c>
      <c r="L686" s="2">
        <v>283.63251295640839</v>
      </c>
      <c r="M686" s="2">
        <f t="shared" si="96"/>
        <v>37.263780063941326</v>
      </c>
      <c r="N686" s="2">
        <f t="shared" si="97"/>
        <v>-7.1280063941323135E-2</v>
      </c>
      <c r="O686" s="2">
        <f t="shared" si="98"/>
        <v>0.19706402388364758</v>
      </c>
    </row>
    <row r="687" spans="1:15" x14ac:dyDescent="0.25">
      <c r="A687" s="47" t="s">
        <v>825</v>
      </c>
      <c r="B687" s="2">
        <v>6.1210000000000001E-2</v>
      </c>
      <c r="C687" s="2">
        <f>LOG('SNe Ia Data'!RedShift)</f>
        <v>-1.2131776205008125</v>
      </c>
      <c r="D687">
        <v>0.19800899999999999</v>
      </c>
      <c r="E687">
        <v>37.138300000000001</v>
      </c>
      <c r="F687" s="2">
        <f t="shared" si="91"/>
        <v>267.7071681199422</v>
      </c>
      <c r="G687" s="1">
        <f t="shared" si="92"/>
        <v>8.2993215577317939E+24</v>
      </c>
      <c r="H687" s="2">
        <f t="shared" si="99"/>
        <v>268.9626943373583</v>
      </c>
      <c r="I687" s="2">
        <f t="shared" si="93"/>
        <v>37.148460233339598</v>
      </c>
      <c r="J687" s="2">
        <f t="shared" si="94"/>
        <v>-1.0160233339597369E-2</v>
      </c>
      <c r="K687" s="2">
        <f t="shared" si="95"/>
        <v>2.6329190281191525E-3</v>
      </c>
      <c r="L687" s="2">
        <v>284.69930686370577</v>
      </c>
      <c r="M687" s="2">
        <f t="shared" si="96"/>
        <v>37.271932049018332</v>
      </c>
      <c r="N687" s="2">
        <f t="shared" si="97"/>
        <v>-0.13363204901833114</v>
      </c>
      <c r="O687" s="2">
        <f t="shared" si="98"/>
        <v>0.45546120865721984</v>
      </c>
    </row>
    <row r="688" spans="1:15" x14ac:dyDescent="0.25">
      <c r="A688" s="47" t="s">
        <v>826</v>
      </c>
      <c r="B688" s="2">
        <v>6.1370000000000001E-2</v>
      </c>
      <c r="C688" s="2">
        <f>LOG('SNe Ia Data'!RedShift)</f>
        <v>-1.2120438767160682</v>
      </c>
      <c r="D688">
        <v>0.19614500000000001</v>
      </c>
      <c r="E688">
        <v>36.960799999999999</v>
      </c>
      <c r="F688" s="2">
        <f t="shared" si="91"/>
        <v>246.69480270775807</v>
      </c>
      <c r="G688" s="1">
        <f t="shared" si="92"/>
        <v>8.3216241955846655E+24</v>
      </c>
      <c r="H688" s="2">
        <f t="shared" si="99"/>
        <v>269.68547360624325</v>
      </c>
      <c r="I688" s="2">
        <f t="shared" si="93"/>
        <v>37.154287770778453</v>
      </c>
      <c r="J688" s="2">
        <f t="shared" si="94"/>
        <v>-0.19348777077845369</v>
      </c>
      <c r="K688" s="2">
        <f t="shared" si="95"/>
        <v>0.97308898905356178</v>
      </c>
      <c r="L688" s="2">
        <v>285.47534962218543</v>
      </c>
      <c r="M688" s="2">
        <f t="shared" si="96"/>
        <v>37.277843067545909</v>
      </c>
      <c r="N688" s="2">
        <f t="shared" si="97"/>
        <v>-0.31704306754591016</v>
      </c>
      <c r="O688" s="2">
        <f t="shared" si="98"/>
        <v>2.6126548429451133</v>
      </c>
    </row>
    <row r="689" spans="1:15" x14ac:dyDescent="0.25">
      <c r="A689" s="47" t="s">
        <v>826</v>
      </c>
      <c r="B689" s="2">
        <v>6.1370000000000001E-2</v>
      </c>
      <c r="C689" s="2">
        <f>LOG('SNe Ia Data'!RedShift)</f>
        <v>-1.2120438767160682</v>
      </c>
      <c r="D689">
        <v>0.141986</v>
      </c>
      <c r="E689">
        <v>36.969099999999997</v>
      </c>
      <c r="F689" s="2">
        <f t="shared" si="91"/>
        <v>247.63954648737135</v>
      </c>
      <c r="G689" s="1">
        <f t="shared" si="92"/>
        <v>8.3216241955846655E+24</v>
      </c>
      <c r="H689" s="2">
        <f t="shared" si="99"/>
        <v>269.68547360624325</v>
      </c>
      <c r="I689" s="2">
        <f t="shared" si="93"/>
        <v>37.154287770778453</v>
      </c>
      <c r="J689" s="2">
        <f t="shared" si="94"/>
        <v>-0.18518777077845527</v>
      </c>
      <c r="K689" s="2">
        <f t="shared" si="95"/>
        <v>1.7011145479030798</v>
      </c>
      <c r="L689" s="2">
        <v>285.47534962218543</v>
      </c>
      <c r="M689" s="2">
        <f t="shared" si="96"/>
        <v>37.277843067545909</v>
      </c>
      <c r="N689" s="2">
        <f t="shared" si="97"/>
        <v>-0.30874306754591174</v>
      </c>
      <c r="O689" s="2">
        <f t="shared" si="98"/>
        <v>4.7282821107215014</v>
      </c>
    </row>
    <row r="690" spans="1:15" x14ac:dyDescent="0.25">
      <c r="A690" s="47" t="s">
        <v>894</v>
      </c>
      <c r="B690" s="2">
        <v>6.1530000000000001E-2</v>
      </c>
      <c r="C690" s="2">
        <f>LOG('SNe Ia Data'!RedShift)</f>
        <v>-1.2109130849119714</v>
      </c>
      <c r="D690">
        <v>0.18331600000000001</v>
      </c>
      <c r="E690">
        <v>37.0747</v>
      </c>
      <c r="F690" s="2">
        <f t="shared" si="91"/>
        <v>259.98003626595641</v>
      </c>
      <c r="G690" s="1">
        <f t="shared" si="92"/>
        <v>8.3439299121790335E+24</v>
      </c>
      <c r="H690" s="2">
        <f t="shared" si="99"/>
        <v>270.40835265034508</v>
      </c>
      <c r="I690" s="2">
        <f t="shared" si="93"/>
        <v>37.160100512049326</v>
      </c>
      <c r="J690" s="2">
        <f t="shared" si="94"/>
        <v>-8.5400512049325528E-2</v>
      </c>
      <c r="K690" s="2">
        <f t="shared" si="95"/>
        <v>0.21703021707818221</v>
      </c>
      <c r="L690" s="2">
        <v>286.25155457330175</v>
      </c>
      <c r="M690" s="2">
        <f t="shared" si="96"/>
        <v>37.283739269591656</v>
      </c>
      <c r="N690" s="2">
        <f t="shared" si="97"/>
        <v>-0.20903926959165631</v>
      </c>
      <c r="O690" s="2">
        <f t="shared" si="98"/>
        <v>1.3003342865712608</v>
      </c>
    </row>
    <row r="691" spans="1:15" x14ac:dyDescent="0.25">
      <c r="A691" s="47" t="s">
        <v>827</v>
      </c>
      <c r="B691" s="2">
        <v>6.3719999999999999E-2</v>
      </c>
      <c r="C691" s="2">
        <f>LOG('SNe Ia Data'!RedShift)</f>
        <v>-1.1957242328709061</v>
      </c>
      <c r="D691">
        <v>0.20651800000000001</v>
      </c>
      <c r="E691">
        <v>37.351700000000001</v>
      </c>
      <c r="F691" s="2">
        <f t="shared" si="91"/>
        <v>295.35205708260128</v>
      </c>
      <c r="G691" s="1">
        <f t="shared" si="92"/>
        <v>8.6495484993126847E+24</v>
      </c>
      <c r="H691" s="2">
        <f t="shared" si="99"/>
        <v>280.31277653165193</v>
      </c>
      <c r="I691" s="2">
        <f t="shared" si="93"/>
        <v>37.238214465803516</v>
      </c>
      <c r="J691" s="2">
        <f t="shared" si="94"/>
        <v>0.1134855341964851</v>
      </c>
      <c r="K691" s="2">
        <f t="shared" si="95"/>
        <v>0.30197096827312941</v>
      </c>
      <c r="L691" s="2">
        <v>296.89214719202096</v>
      </c>
      <c r="M691" s="2">
        <f t="shared" si="96"/>
        <v>37.362993553216413</v>
      </c>
      <c r="N691" s="2">
        <f t="shared" si="97"/>
        <v>-1.1293553216411567E-2</v>
      </c>
      <c r="O691" s="2">
        <f t="shared" si="98"/>
        <v>2.9905108624719125E-3</v>
      </c>
    </row>
    <row r="692" spans="1:15" x14ac:dyDescent="0.25">
      <c r="A692" s="47" t="s">
        <v>828</v>
      </c>
      <c r="B692" s="2">
        <v>6.3839999999999994E-2</v>
      </c>
      <c r="C692" s="2">
        <f>LOG('SNe Ia Data'!RedShift)</f>
        <v>-1.194907121657327</v>
      </c>
      <c r="D692">
        <v>0.15585499999999999</v>
      </c>
      <c r="E692">
        <v>37.0197</v>
      </c>
      <c r="F692" s="2">
        <f t="shared" si="91"/>
        <v>253.47784137269784</v>
      </c>
      <c r="G692" s="1">
        <f t="shared" si="92"/>
        <v>8.6663113515664333E+24</v>
      </c>
      <c r="H692" s="2">
        <f t="shared" si="99"/>
        <v>280.85602357607411</v>
      </c>
      <c r="I692" s="2">
        <f t="shared" si="93"/>
        <v>37.242418713569208</v>
      </c>
      <c r="J692" s="2">
        <f t="shared" si="94"/>
        <v>-0.22271871356920769</v>
      </c>
      <c r="K692" s="2">
        <f t="shared" si="95"/>
        <v>2.0420761820244016</v>
      </c>
      <c r="L692" s="2">
        <v>297.47606978928513</v>
      </c>
      <c r="M692" s="2">
        <f t="shared" si="96"/>
        <v>37.367260175088028</v>
      </c>
      <c r="N692" s="2">
        <f t="shared" si="97"/>
        <v>-0.34756017508802728</v>
      </c>
      <c r="O692" s="2">
        <f t="shared" si="98"/>
        <v>4.9730008756365294</v>
      </c>
    </row>
    <row r="693" spans="1:15" x14ac:dyDescent="0.25">
      <c r="A693" s="47" t="s">
        <v>829</v>
      </c>
      <c r="B693" s="2">
        <v>6.4460000000000003E-2</v>
      </c>
      <c r="C693" s="2">
        <f>LOG('SNe Ia Data'!RedShift)</f>
        <v>-1.1907096988236843</v>
      </c>
      <c r="D693">
        <v>0.15442900000000001</v>
      </c>
      <c r="E693">
        <v>37.078600000000002</v>
      </c>
      <c r="F693" s="2">
        <f t="shared" si="91"/>
        <v>260.44738422428895</v>
      </c>
      <c r="G693" s="1">
        <f t="shared" si="92"/>
        <v>8.7529469043615937E+24</v>
      </c>
      <c r="H693" s="2">
        <f t="shared" si="99"/>
        <v>283.66369062971233</v>
      </c>
      <c r="I693" s="2">
        <f t="shared" si="93"/>
        <v>37.26401874509947</v>
      </c>
      <c r="J693" s="2">
        <f t="shared" si="94"/>
        <v>-0.18541874509946865</v>
      </c>
      <c r="K693" s="2">
        <f t="shared" si="95"/>
        <v>1.4416158765740723</v>
      </c>
      <c r="L693" s="2">
        <v>300.49445215221812</v>
      </c>
      <c r="M693" s="2">
        <f t="shared" si="96"/>
        <v>37.389182291478818</v>
      </c>
      <c r="N693" s="2">
        <f t="shared" si="97"/>
        <v>-0.31058229147881633</v>
      </c>
      <c r="O693" s="2">
        <f t="shared" si="98"/>
        <v>4.0447870455254007</v>
      </c>
    </row>
    <row r="694" spans="1:15" x14ac:dyDescent="0.25">
      <c r="A694" s="47" t="s">
        <v>830</v>
      </c>
      <c r="B694" s="2">
        <v>6.5329999999999999E-2</v>
      </c>
      <c r="C694" s="2">
        <f>LOG('SNe Ia Data'!RedShift)</f>
        <v>-1.1848873418101875</v>
      </c>
      <c r="D694">
        <v>0.153034</v>
      </c>
      <c r="E694">
        <v>37.085099999999997</v>
      </c>
      <c r="F694" s="2">
        <f t="shared" si="91"/>
        <v>261.22816516450331</v>
      </c>
      <c r="G694" s="1">
        <f t="shared" si="92"/>
        <v>8.8745937376092531E+24</v>
      </c>
      <c r="H694" s="2">
        <f t="shared" si="99"/>
        <v>287.60599600977281</v>
      </c>
      <c r="I694" s="2">
        <f t="shared" si="93"/>
        <v>37.293989679882685</v>
      </c>
      <c r="J694" s="2">
        <f t="shared" si="94"/>
        <v>-0.20888967988268803</v>
      </c>
      <c r="K694" s="2">
        <f t="shared" si="95"/>
        <v>1.8631941362657842</v>
      </c>
      <c r="L694" s="2">
        <v>304.73401548412591</v>
      </c>
      <c r="M694" s="2">
        <f t="shared" si="96"/>
        <v>37.419604672041032</v>
      </c>
      <c r="N694" s="2">
        <f t="shared" si="97"/>
        <v>-0.33450467204103518</v>
      </c>
      <c r="O694" s="2">
        <f t="shared" si="98"/>
        <v>4.7778060489556742</v>
      </c>
    </row>
    <row r="695" spans="1:15" x14ac:dyDescent="0.25">
      <c r="A695" s="47" t="s">
        <v>831</v>
      </c>
      <c r="B695" s="2">
        <v>6.6269999999999996E-2</v>
      </c>
      <c r="C695" s="2">
        <f>LOG('SNe Ia Data'!RedShift)</f>
        <v>-1.1786830294089026</v>
      </c>
      <c r="D695">
        <v>0.20331199999999999</v>
      </c>
      <c r="E695">
        <v>37.361699999999999</v>
      </c>
      <c r="F695" s="2">
        <f t="shared" si="91"/>
        <v>296.71534023638702</v>
      </c>
      <c r="G695" s="1">
        <f t="shared" si="92"/>
        <v>9.0061299643304346E+24</v>
      </c>
      <c r="H695" s="2">
        <f t="shared" si="99"/>
        <v>291.86879480552972</v>
      </c>
      <c r="I695" s="2">
        <f t="shared" si="93"/>
        <v>37.325938324062896</v>
      </c>
      <c r="J695" s="2">
        <f t="shared" si="94"/>
        <v>3.5761675937102666E-2</v>
      </c>
      <c r="K695" s="2">
        <f t="shared" si="95"/>
        <v>3.0939244294384553E-2</v>
      </c>
      <c r="L695" s="2">
        <v>309.3200578976834</v>
      </c>
      <c r="M695" s="2">
        <f t="shared" si="96"/>
        <v>37.45204041398037</v>
      </c>
      <c r="N695" s="2">
        <f t="shared" si="97"/>
        <v>-9.0340413980371181E-2</v>
      </c>
      <c r="O695" s="2">
        <f t="shared" si="98"/>
        <v>0.19744135715063191</v>
      </c>
    </row>
    <row r="696" spans="1:15" x14ac:dyDescent="0.25">
      <c r="A696" s="47">
        <v>6057</v>
      </c>
      <c r="B696" s="2">
        <v>6.6540000000000002E-2</v>
      </c>
      <c r="C696" s="2">
        <f>LOG('SNe Ia Data'!RedShift)</f>
        <v>-1.1769172034671962</v>
      </c>
      <c r="D696">
        <v>0.29618899999999998</v>
      </c>
      <c r="E696">
        <v>37.162700000000001</v>
      </c>
      <c r="F696" s="2">
        <f t="shared" si="91"/>
        <v>270.7322546060015</v>
      </c>
      <c r="G696" s="1">
        <f t="shared" si="92"/>
        <v>9.0439311583893989E+24</v>
      </c>
      <c r="H696" s="2">
        <f t="shared" si="99"/>
        <v>293.09384807434742</v>
      </c>
      <c r="I696" s="2">
        <f t="shared" si="93"/>
        <v>37.335033514310851</v>
      </c>
      <c r="J696" s="2">
        <f t="shared" si="94"/>
        <v>-0.17233351431084998</v>
      </c>
      <c r="K696" s="2">
        <f t="shared" si="95"/>
        <v>0.33853348962388286</v>
      </c>
      <c r="L696" s="2">
        <v>310.63835470475811</v>
      </c>
      <c r="M696" s="2">
        <f t="shared" si="96"/>
        <v>37.461275386522416</v>
      </c>
      <c r="N696" s="2">
        <f t="shared" si="97"/>
        <v>-0.29857538652241544</v>
      </c>
      <c r="O696" s="2">
        <f t="shared" si="98"/>
        <v>1.0161788590885121</v>
      </c>
    </row>
    <row r="697" spans="1:15" x14ac:dyDescent="0.25">
      <c r="A697" s="47" t="s">
        <v>832</v>
      </c>
      <c r="B697" s="2">
        <v>6.7110000000000003E-2</v>
      </c>
      <c r="C697" s="2">
        <f>LOG('SNe Ia Data'!RedShift)</f>
        <v>-1.1732127611837078</v>
      </c>
      <c r="D697">
        <v>0.194412</v>
      </c>
      <c r="E697">
        <v>37.423699999999997</v>
      </c>
      <c r="F697" s="2">
        <f t="shared" si="91"/>
        <v>305.30927644487923</v>
      </c>
      <c r="G697" s="1">
        <f t="shared" si="92"/>
        <v>9.1237622505319272E+24</v>
      </c>
      <c r="H697" s="2">
        <f t="shared" si="99"/>
        <v>295.68099757629011</v>
      </c>
      <c r="I697" s="2">
        <f t="shared" si="93"/>
        <v>37.354117073882882</v>
      </c>
      <c r="J697" s="2">
        <f t="shared" si="94"/>
        <v>6.9582926117114141E-2</v>
      </c>
      <c r="K697" s="2">
        <f t="shared" si="95"/>
        <v>0.12810298203875001</v>
      </c>
      <c r="L697" s="2">
        <v>313.42293321125931</v>
      </c>
      <c r="M697" s="2">
        <f t="shared" si="96"/>
        <v>37.480653853494928</v>
      </c>
      <c r="N697" s="2">
        <f t="shared" si="97"/>
        <v>-5.695385349493165E-2</v>
      </c>
      <c r="O697" s="2">
        <f t="shared" si="98"/>
        <v>8.5822288562629412E-2</v>
      </c>
    </row>
    <row r="698" spans="1:15" x14ac:dyDescent="0.25">
      <c r="A698" s="47" t="s">
        <v>833</v>
      </c>
      <c r="B698" s="2">
        <v>6.7250000000000004E-2</v>
      </c>
      <c r="C698" s="2">
        <f>LOG('SNe Ia Data'!RedShift)</f>
        <v>-1.1723077113255544</v>
      </c>
      <c r="D698">
        <v>0.20300599999999999</v>
      </c>
      <c r="E698">
        <v>37.234400000000001</v>
      </c>
      <c r="F698" s="2">
        <f t="shared" si="91"/>
        <v>279.82080393524456</v>
      </c>
      <c r="G698" s="1">
        <f t="shared" si="92"/>
        <v>9.1433758158660209E+24</v>
      </c>
      <c r="H698" s="2">
        <f t="shared" si="99"/>
        <v>296.31662993986629</v>
      </c>
      <c r="I698" s="2">
        <f t="shared" si="93"/>
        <v>37.358780128619443</v>
      </c>
      <c r="J698" s="2">
        <f t="shared" si="94"/>
        <v>-0.12438012861944259</v>
      </c>
      <c r="K698" s="2">
        <f t="shared" si="95"/>
        <v>0.37539134481688513</v>
      </c>
      <c r="L698" s="2">
        <v>314.1071776090975</v>
      </c>
      <c r="M698" s="2">
        <f t="shared" si="96"/>
        <v>37.485389302502057</v>
      </c>
      <c r="N698" s="2">
        <f t="shared" si="97"/>
        <v>-0.25098930250205598</v>
      </c>
      <c r="O698" s="2">
        <f t="shared" si="98"/>
        <v>1.5285958469255747</v>
      </c>
    </row>
    <row r="699" spans="1:15" x14ac:dyDescent="0.25">
      <c r="A699" s="47" t="s">
        <v>834</v>
      </c>
      <c r="B699" s="2">
        <v>6.7860000000000004E-2</v>
      </c>
      <c r="C699" s="2">
        <f>LOG('SNe Ia Data'!RedShift)</f>
        <v>-1.168386144690901</v>
      </c>
      <c r="D699">
        <v>0.190499</v>
      </c>
      <c r="E699">
        <v>37.493499999999997</v>
      </c>
      <c r="F699" s="2">
        <f t="shared" si="91"/>
        <v>315.28259759551838</v>
      </c>
      <c r="G699" s="1">
        <f t="shared" si="92"/>
        <v>9.2288621919240224E+24</v>
      </c>
      <c r="H699" s="2">
        <f t="shared" si="99"/>
        <v>299.08705471178951</v>
      </c>
      <c r="I699" s="2">
        <f t="shared" si="93"/>
        <v>37.378988080052885</v>
      </c>
      <c r="J699" s="2">
        <f t="shared" si="94"/>
        <v>0.11451191994711252</v>
      </c>
      <c r="K699" s="2">
        <f t="shared" si="95"/>
        <v>0.36133995991036966</v>
      </c>
      <c r="L699" s="2">
        <v>317.08996731861697</v>
      </c>
      <c r="M699" s="2">
        <f t="shared" si="96"/>
        <v>37.505912506144711</v>
      </c>
      <c r="N699" s="2">
        <f t="shared" si="97"/>
        <v>-1.241250614471312E-2</v>
      </c>
      <c r="O699" s="2">
        <f t="shared" si="98"/>
        <v>4.2455460169419567E-3</v>
      </c>
    </row>
    <row r="700" spans="1:15" x14ac:dyDescent="0.25">
      <c r="A700" s="47" t="s">
        <v>835</v>
      </c>
      <c r="B700" s="2">
        <v>6.8440000000000001E-2</v>
      </c>
      <c r="C700" s="2">
        <f>LOG('SNe Ia Data'!RedShift)</f>
        <v>-1.1646899991309374</v>
      </c>
      <c r="D700">
        <v>0.191221</v>
      </c>
      <c r="E700">
        <v>37.238100000000003</v>
      </c>
      <c r="F700" s="2">
        <f t="shared" si="91"/>
        <v>280.29800066741012</v>
      </c>
      <c r="G700" s="1">
        <f t="shared" si="92"/>
        <v>9.3101854339107815E+24</v>
      </c>
      <c r="H700" s="2">
        <f t="shared" si="99"/>
        <v>301.7225614968749</v>
      </c>
      <c r="I700" s="2">
        <f t="shared" si="93"/>
        <v>37.398038930179695</v>
      </c>
      <c r="J700" s="2">
        <f t="shared" si="94"/>
        <v>-0.15993893017969185</v>
      </c>
      <c r="K700" s="2">
        <f t="shared" si="95"/>
        <v>0.69957970726693275</v>
      </c>
      <c r="L700" s="2">
        <v>319.92823243188025</v>
      </c>
      <c r="M700" s="2">
        <f t="shared" si="96"/>
        <v>37.525262832936306</v>
      </c>
      <c r="N700" s="2">
        <f t="shared" si="97"/>
        <v>-0.2871628329363034</v>
      </c>
      <c r="O700" s="2">
        <f t="shared" si="98"/>
        <v>2.2552011699392653</v>
      </c>
    </row>
    <row r="701" spans="1:15" x14ac:dyDescent="0.25">
      <c r="A701" s="47" t="s">
        <v>836</v>
      </c>
      <c r="B701" s="2">
        <v>6.8860000000000005E-2</v>
      </c>
      <c r="C701" s="2">
        <f>LOG('SNe Ia Data'!RedShift)</f>
        <v>-1.1620329816313453</v>
      </c>
      <c r="D701">
        <v>0.15932399999999999</v>
      </c>
      <c r="E701">
        <v>37.421300000000002</v>
      </c>
      <c r="F701" s="2">
        <f t="shared" si="91"/>
        <v>304.97202257001646</v>
      </c>
      <c r="G701" s="1">
        <f t="shared" si="92"/>
        <v>9.3690996772580769E+24</v>
      </c>
      <c r="H701" s="2">
        <f t="shared" si="99"/>
        <v>303.63184209472973</v>
      </c>
      <c r="I701" s="2">
        <f t="shared" si="93"/>
        <v>37.411736571968454</v>
      </c>
      <c r="J701" s="2">
        <f t="shared" si="94"/>
        <v>9.5634280315479714E-3</v>
      </c>
      <c r="K701" s="2">
        <f t="shared" si="95"/>
        <v>3.6030043409027309E-3</v>
      </c>
      <c r="L701" s="2">
        <v>321.98484750537597</v>
      </c>
      <c r="M701" s="2">
        <f t="shared" si="96"/>
        <v>37.539177172149323</v>
      </c>
      <c r="N701" s="2">
        <f t="shared" si="97"/>
        <v>-0.11787717214932059</v>
      </c>
      <c r="O701" s="2">
        <f t="shared" si="98"/>
        <v>0.54739019597388427</v>
      </c>
    </row>
    <row r="702" spans="1:15" x14ac:dyDescent="0.25">
      <c r="A702" s="47" t="s">
        <v>837</v>
      </c>
      <c r="B702" s="2">
        <v>6.8970000000000004E-2</v>
      </c>
      <c r="C702" s="2">
        <f>LOG('SNe Ia Data'!RedShift)</f>
        <v>-1.1613397740110585</v>
      </c>
      <c r="D702">
        <v>0.17414399999999999</v>
      </c>
      <c r="E702">
        <v>37.281700000000001</v>
      </c>
      <c r="F702" s="2">
        <f t="shared" si="91"/>
        <v>285.98285667429121</v>
      </c>
      <c r="G702" s="1">
        <f t="shared" si="92"/>
        <v>9.3845330663931384E+24</v>
      </c>
      <c r="H702" s="2">
        <f t="shared" si="99"/>
        <v>304.13200417371991</v>
      </c>
      <c r="I702" s="2">
        <f t="shared" si="93"/>
        <v>37.415310619377387</v>
      </c>
      <c r="J702" s="2">
        <f t="shared" si="94"/>
        <v>-0.13361061937738583</v>
      </c>
      <c r="K702" s="2">
        <f t="shared" si="95"/>
        <v>0.58866053795302731</v>
      </c>
      <c r="L702" s="2">
        <v>322.5236678868518</v>
      </c>
      <c r="M702" s="2">
        <f t="shared" si="96"/>
        <v>37.542807950755673</v>
      </c>
      <c r="N702" s="2">
        <f t="shared" si="97"/>
        <v>-0.26110795075567239</v>
      </c>
      <c r="O702" s="2">
        <f t="shared" si="98"/>
        <v>2.2481390074143426</v>
      </c>
    </row>
    <row r="703" spans="1:15" x14ac:dyDescent="0.25">
      <c r="A703" s="47" t="s">
        <v>838</v>
      </c>
      <c r="B703" s="2">
        <v>7.0230000000000001E-2</v>
      </c>
      <c r="C703" s="2">
        <f>LOG('SNe Ia Data'!RedShift)</f>
        <v>-1.1534773315837132</v>
      </c>
      <c r="D703">
        <v>0.27768100000000001</v>
      </c>
      <c r="E703">
        <v>37.294400000000003</v>
      </c>
      <c r="F703" s="2">
        <f t="shared" si="91"/>
        <v>287.66034700028422</v>
      </c>
      <c r="G703" s="1">
        <f t="shared" si="92"/>
        <v>9.5614181263505877E+24</v>
      </c>
      <c r="H703" s="2">
        <f t="shared" si="99"/>
        <v>309.86445856571277</v>
      </c>
      <c r="I703" s="2">
        <f t="shared" si="93"/>
        <v>37.455858827727901</v>
      </c>
      <c r="J703" s="2">
        <f t="shared" si="94"/>
        <v>-0.16145882772789832</v>
      </c>
      <c r="K703" s="2">
        <f t="shared" si="95"/>
        <v>0.33808917104067426</v>
      </c>
      <c r="L703" s="2">
        <v>328.7010280604527</v>
      </c>
      <c r="M703" s="2">
        <f t="shared" si="96"/>
        <v>37.584005312015719</v>
      </c>
      <c r="N703" s="2">
        <f t="shared" si="97"/>
        <v>-0.28960531201571627</v>
      </c>
      <c r="O703" s="2">
        <f t="shared" si="98"/>
        <v>1.0877290258043026</v>
      </c>
    </row>
    <row r="704" spans="1:15" x14ac:dyDescent="0.25">
      <c r="A704" s="47" t="s">
        <v>839</v>
      </c>
      <c r="B704" s="2">
        <v>7.0559999999999998E-2</v>
      </c>
      <c r="C704" s="2">
        <f>LOG('SNe Ia Data'!RedShift)</f>
        <v>-1.1514414278762366</v>
      </c>
      <c r="D704">
        <v>0.226908</v>
      </c>
      <c r="E704">
        <v>37.296100000000003</v>
      </c>
      <c r="F704" s="2">
        <f t="shared" si="91"/>
        <v>287.88563840185157</v>
      </c>
      <c r="G704" s="1">
        <f t="shared" si="92"/>
        <v>9.6077763275938043E+24</v>
      </c>
      <c r="H704" s="2">
        <f t="shared" si="99"/>
        <v>311.366825551288</v>
      </c>
      <c r="I704" s="2">
        <f t="shared" si="93"/>
        <v>37.466361694861405</v>
      </c>
      <c r="J704" s="2">
        <f t="shared" si="94"/>
        <v>-0.17026169486140219</v>
      </c>
      <c r="K704" s="2">
        <f t="shared" si="95"/>
        <v>0.56303356862456899</v>
      </c>
      <c r="L704" s="2">
        <v>330.32055376861126</v>
      </c>
      <c r="M704" s="2">
        <f t="shared" si="96"/>
        <v>37.594677989719074</v>
      </c>
      <c r="N704" s="2">
        <f t="shared" si="97"/>
        <v>-0.29857798971907101</v>
      </c>
      <c r="O704" s="2">
        <f t="shared" si="98"/>
        <v>1.7314739562904857</v>
      </c>
    </row>
    <row r="705" spans="1:15" x14ac:dyDescent="0.25">
      <c r="A705" s="47" t="s">
        <v>839</v>
      </c>
      <c r="B705" s="2">
        <v>7.0559999999999998E-2</v>
      </c>
      <c r="C705" s="2">
        <f>LOG('SNe Ia Data'!RedShift)</f>
        <v>-1.1514414278762366</v>
      </c>
      <c r="D705">
        <v>0.21232200000000001</v>
      </c>
      <c r="E705">
        <v>37.277500000000003</v>
      </c>
      <c r="F705" s="2">
        <f t="shared" si="91"/>
        <v>285.43025137865862</v>
      </c>
      <c r="G705" s="1">
        <f t="shared" si="92"/>
        <v>9.6077763275938043E+24</v>
      </c>
      <c r="H705" s="2">
        <f t="shared" si="99"/>
        <v>311.366825551288</v>
      </c>
      <c r="I705" s="2">
        <f t="shared" si="93"/>
        <v>37.466361694861405</v>
      </c>
      <c r="J705" s="2">
        <f t="shared" si="94"/>
        <v>-0.18886169486140147</v>
      </c>
      <c r="K705" s="2">
        <f t="shared" si="95"/>
        <v>0.79122094020214562</v>
      </c>
      <c r="L705" s="2">
        <v>330.32055376861126</v>
      </c>
      <c r="M705" s="2">
        <f t="shared" si="96"/>
        <v>37.594677989719074</v>
      </c>
      <c r="N705" s="2">
        <f t="shared" si="97"/>
        <v>-0.3171779897190703</v>
      </c>
      <c r="O705" s="2">
        <f t="shared" si="98"/>
        <v>2.2315986578763098</v>
      </c>
    </row>
    <row r="706" spans="1:15" x14ac:dyDescent="0.25">
      <c r="A706" s="47" t="s">
        <v>840</v>
      </c>
      <c r="B706" s="2">
        <v>7.0730000000000001E-2</v>
      </c>
      <c r="C706" s="2">
        <f>LOG('SNe Ia Data'!RedShift)</f>
        <v>-1.1503963419175529</v>
      </c>
      <c r="D706">
        <v>0.17618200000000001</v>
      </c>
      <c r="E706">
        <v>37.478700000000003</v>
      </c>
      <c r="F706" s="2">
        <f t="shared" si="91"/>
        <v>313.14104748811462</v>
      </c>
      <c r="G706" s="1">
        <f t="shared" si="92"/>
        <v>9.6316628690305443E+24</v>
      </c>
      <c r="H706" s="2">
        <f t="shared" si="99"/>
        <v>312.14093563950854</v>
      </c>
      <c r="I706" s="2">
        <f t="shared" si="93"/>
        <v>37.471753639170096</v>
      </c>
      <c r="J706" s="2">
        <f t="shared" si="94"/>
        <v>6.9463608299074053E-3</v>
      </c>
      <c r="K706" s="2">
        <f t="shared" si="95"/>
        <v>1.554503150763785E-3</v>
      </c>
      <c r="L706" s="2">
        <v>331.15512130101581</v>
      </c>
      <c r="M706" s="2">
        <f t="shared" si="96"/>
        <v>37.600157378910204</v>
      </c>
      <c r="N706" s="2">
        <f t="shared" si="97"/>
        <v>-0.12145737891020048</v>
      </c>
      <c r="O706" s="2">
        <f t="shared" si="98"/>
        <v>0.47525285867517286</v>
      </c>
    </row>
    <row r="707" spans="1:15" x14ac:dyDescent="0.25">
      <c r="A707" s="47" t="s">
        <v>841</v>
      </c>
      <c r="B707" s="2">
        <v>7.0830000000000004E-2</v>
      </c>
      <c r="C707" s="2">
        <f>LOG('SNe Ia Data'!RedShift)</f>
        <v>-1.1497827582016105</v>
      </c>
      <c r="D707">
        <v>0.44706800000000002</v>
      </c>
      <c r="E707">
        <v>37.481400000000001</v>
      </c>
      <c r="F707" s="2">
        <f t="shared" si="91"/>
        <v>313.53064796203898</v>
      </c>
      <c r="G707" s="1">
        <f t="shared" si="92"/>
        <v>9.6457153774505163E+24</v>
      </c>
      <c r="H707" s="2">
        <f t="shared" si="99"/>
        <v>312.59634642225052</v>
      </c>
      <c r="I707" s="2">
        <f t="shared" si="93"/>
        <v>37.474919488730485</v>
      </c>
      <c r="J707" s="2">
        <f t="shared" si="94"/>
        <v>6.4805112695154321E-3</v>
      </c>
      <c r="K707" s="2">
        <f t="shared" si="95"/>
        <v>2.1012192449128449E-4</v>
      </c>
      <c r="L707" s="2">
        <v>331.64612798345399</v>
      </c>
      <c r="M707" s="2">
        <f t="shared" si="96"/>
        <v>37.603374656065292</v>
      </c>
      <c r="N707" s="2">
        <f t="shared" si="97"/>
        <v>-0.12197465606529079</v>
      </c>
      <c r="O707" s="2">
        <f t="shared" si="98"/>
        <v>7.443754370868999E-2</v>
      </c>
    </row>
    <row r="708" spans="1:15" x14ac:dyDescent="0.25">
      <c r="A708" s="47" t="s">
        <v>895</v>
      </c>
      <c r="B708" s="2">
        <v>7.0889999999999995E-2</v>
      </c>
      <c r="C708" s="2">
        <f>LOG('SNe Ia Data'!RedShift)</f>
        <v>-1.1494150236479685</v>
      </c>
      <c r="D708">
        <v>0.24781</v>
      </c>
      <c r="E708">
        <v>37.454300000000003</v>
      </c>
      <c r="F708" s="2">
        <f t="shared" si="91"/>
        <v>309.64209701261507</v>
      </c>
      <c r="G708" s="1">
        <f t="shared" si="92"/>
        <v>9.6541474519024068E+24</v>
      </c>
      <c r="H708" s="2">
        <f t="shared" si="99"/>
        <v>312.86961134489002</v>
      </c>
      <c r="I708" s="2">
        <f t="shared" si="93"/>
        <v>37.476816913427662</v>
      </c>
      <c r="J708" s="2">
        <f t="shared" si="94"/>
        <v>-2.251691342765838E-2</v>
      </c>
      <c r="K708" s="2">
        <f t="shared" si="95"/>
        <v>8.2561972601739708E-3</v>
      </c>
      <c r="L708" s="2">
        <v>331.94076207066274</v>
      </c>
      <c r="M708" s="2">
        <f t="shared" si="96"/>
        <v>37.605302933561155</v>
      </c>
      <c r="N708" s="2">
        <f t="shared" si="97"/>
        <v>-0.15100293356115202</v>
      </c>
      <c r="O708" s="2">
        <f t="shared" si="98"/>
        <v>0.37130698019161296</v>
      </c>
    </row>
    <row r="709" spans="1:15" x14ac:dyDescent="0.25">
      <c r="A709" s="47">
        <v>470043</v>
      </c>
      <c r="B709" s="2">
        <v>7.0900000000000005E-2</v>
      </c>
      <c r="C709" s="2">
        <f>LOG('SNe Ia Data'!RedShift)</f>
        <v>-1.1493537648169334</v>
      </c>
      <c r="D709">
        <v>0.50182700000000002</v>
      </c>
      <c r="E709">
        <v>37.729100000000003</v>
      </c>
      <c r="F709" s="2">
        <f t="shared" si="91"/>
        <v>351.41476111058051</v>
      </c>
      <c r="G709" s="1">
        <f t="shared" si="92"/>
        <v>9.6555528391597256E+24</v>
      </c>
      <c r="H709" s="2">
        <f t="shared" si="99"/>
        <v>312.9151568440837</v>
      </c>
      <c r="I709" s="2">
        <f t="shared" si="93"/>
        <v>37.47713299908547</v>
      </c>
      <c r="J709" s="2">
        <f t="shared" si="94"/>
        <v>0.25196700091453295</v>
      </c>
      <c r="K709" s="2">
        <f t="shared" si="95"/>
        <v>0.25210373806417086</v>
      </c>
      <c r="L709" s="2">
        <v>331.98986994488786</v>
      </c>
      <c r="M709" s="2">
        <f t="shared" si="96"/>
        <v>37.605624161078069</v>
      </c>
      <c r="N709" s="2">
        <f t="shared" si="97"/>
        <v>0.1234758389219337</v>
      </c>
      <c r="O709" s="2">
        <f t="shared" si="98"/>
        <v>6.0541882772574405E-2</v>
      </c>
    </row>
    <row r="710" spans="1:15" x14ac:dyDescent="0.25">
      <c r="A710" s="47" t="s">
        <v>842</v>
      </c>
      <c r="B710" s="2">
        <v>7.0910000000000001E-2</v>
      </c>
      <c r="C710" s="2">
        <f>LOG('SNe Ia Data'!RedShift)</f>
        <v>-1.1492925146254627</v>
      </c>
      <c r="D710">
        <v>0.22825699999999999</v>
      </c>
      <c r="E710">
        <v>37.371200000000002</v>
      </c>
      <c r="F710" s="2">
        <f t="shared" ref="F710:F773" si="100">10^((ObservedDistanceModuli-25)/5)</f>
        <v>298.0162873323668</v>
      </c>
      <c r="G710" s="1">
        <f t="shared" ref="G710:G773" si="101">-(RedShift*Age*(-2*InitialTangentVelocity+UniverseAcceleration*Age))/(2+RedShift)*(1+RedShift)</f>
        <v>9.6569582382781089E+24</v>
      </c>
      <c r="H710" s="2">
        <f t="shared" si="99"/>
        <v>312.96070272766832</v>
      </c>
      <c r="I710" s="2">
        <f t="shared" ref="I710:I773" si="102">(LOG10(T2LuminousDistance)*5+25)</f>
        <v>37.477449041406757</v>
      </c>
      <c r="J710" s="2">
        <f t="shared" ref="J710:J773" si="103">ObservedDistanceModuli-T2DistanceModuli</f>
        <v>-0.1062490414067554</v>
      </c>
      <c r="K710" s="2">
        <f t="shared" ref="K710:K773" si="104">(ObservedDistanceModuli-T2DistanceModuli)^2/TotalError^2</f>
        <v>0.2166715204695733</v>
      </c>
      <c r="L710" s="2">
        <v>332.03897844567132</v>
      </c>
      <c r="M710" s="2">
        <f t="shared" ref="M710:M773" si="105">(LOG10(ΛCDMLuminousDistance)*5+25)</f>
        <v>37.605945345180167</v>
      </c>
      <c r="N710" s="2">
        <f t="shared" ref="N710:N773" si="106">ObservedDistanceModuli-ΛCDMDistanceModuli</f>
        <v>-0.23474534518016554</v>
      </c>
      <c r="O710" s="2">
        <f t="shared" ref="O710:O773" si="107">(ObservedDistanceModuli-ΛCDMDistanceModuli)^2/TotalError^2</f>
        <v>1.0576592417774207</v>
      </c>
    </row>
    <row r="711" spans="1:15" x14ac:dyDescent="0.25">
      <c r="A711" s="47" t="s">
        <v>843</v>
      </c>
      <c r="B711" s="2">
        <v>7.1160000000000001E-2</v>
      </c>
      <c r="C711" s="2">
        <f>LOG('SNe Ia Data'!RedShift)</f>
        <v>-1.1477640605881125</v>
      </c>
      <c r="D711">
        <v>0.19601199999999999</v>
      </c>
      <c r="E711">
        <v>37.355200000000004</v>
      </c>
      <c r="F711" s="2">
        <f t="shared" si="100"/>
        <v>295.82849221148166</v>
      </c>
      <c r="G711" s="1">
        <f t="shared" si="101"/>
        <v>9.6920970705816463E+24</v>
      </c>
      <c r="H711" s="2">
        <f t="shared" si="99"/>
        <v>314.09947472806431</v>
      </c>
      <c r="I711" s="2">
        <f t="shared" si="102"/>
        <v>37.485336050618855</v>
      </c>
      <c r="J711" s="2">
        <f t="shared" si="103"/>
        <v>-0.13013605061885158</v>
      </c>
      <c r="K711" s="2">
        <f t="shared" si="104"/>
        <v>0.44078816481860428</v>
      </c>
      <c r="L711" s="2">
        <v>333.2668945753482</v>
      </c>
      <c r="M711" s="2">
        <f t="shared" si="105"/>
        <v>37.613960873473275</v>
      </c>
      <c r="N711" s="2">
        <f t="shared" si="106"/>
        <v>-0.25876087347327115</v>
      </c>
      <c r="O711" s="2">
        <f t="shared" si="107"/>
        <v>1.7427371812264576</v>
      </c>
    </row>
    <row r="712" spans="1:15" x14ac:dyDescent="0.25">
      <c r="A712" s="47" t="s">
        <v>844</v>
      </c>
      <c r="B712" s="2">
        <v>7.1580000000000005E-2</v>
      </c>
      <c r="C712" s="2">
        <f>LOG('SNe Ia Data'!RedShift)</f>
        <v>-1.1452083059460145</v>
      </c>
      <c r="D712">
        <v>0.16106999999999999</v>
      </c>
      <c r="E712">
        <v>37.249400000000001</v>
      </c>
      <c r="F712" s="2">
        <f t="shared" si="100"/>
        <v>281.76042908596935</v>
      </c>
      <c r="G712" s="1">
        <f t="shared" si="101"/>
        <v>9.7511469897187272E+24</v>
      </c>
      <c r="H712" s="2">
        <f t="shared" si="99"/>
        <v>316.01315227881742</v>
      </c>
      <c r="I712" s="2">
        <f t="shared" si="102"/>
        <v>37.498525790358613</v>
      </c>
      <c r="J712" s="2">
        <f t="shared" si="103"/>
        <v>-0.24912579035861171</v>
      </c>
      <c r="K712" s="2">
        <f t="shared" si="104"/>
        <v>2.3922582538750499</v>
      </c>
      <c r="L712" s="2">
        <v>335.33067491437976</v>
      </c>
      <c r="M712" s="2">
        <f t="shared" si="105"/>
        <v>37.627366415171331</v>
      </c>
      <c r="N712" s="2">
        <f t="shared" si="106"/>
        <v>-0.37796641517132912</v>
      </c>
      <c r="O712" s="2">
        <f t="shared" si="107"/>
        <v>5.5065185404738406</v>
      </c>
    </row>
    <row r="713" spans="1:15" x14ac:dyDescent="0.25">
      <c r="A713" s="47">
        <v>370566</v>
      </c>
      <c r="B713" s="2">
        <v>7.1669999999999998E-2</v>
      </c>
      <c r="C713" s="2">
        <f>LOG('SNe Ia Data'!RedShift)</f>
        <v>-1.1446625955304597</v>
      </c>
      <c r="D713">
        <v>0.208957</v>
      </c>
      <c r="E713">
        <v>37.415500000000002</v>
      </c>
      <c r="F713" s="2">
        <f t="shared" si="100"/>
        <v>304.15852959477473</v>
      </c>
      <c r="G713" s="1">
        <f t="shared" si="101"/>
        <v>9.7638032636877552E+24</v>
      </c>
      <c r="H713" s="2">
        <f t="shared" si="99"/>
        <v>316.42331418461924</v>
      </c>
      <c r="I713" s="2">
        <f t="shared" si="102"/>
        <v>37.501342374897888</v>
      </c>
      <c r="J713" s="2">
        <f t="shared" si="103"/>
        <v>-8.5842374897886486E-2</v>
      </c>
      <c r="K713" s="2">
        <f t="shared" si="104"/>
        <v>0.16876780404678371</v>
      </c>
      <c r="L713" s="2">
        <v>335.7730572577218</v>
      </c>
      <c r="M713" s="2">
        <f t="shared" si="105"/>
        <v>37.630229225035478</v>
      </c>
      <c r="N713" s="2">
        <f t="shared" si="106"/>
        <v>-0.21472922503547665</v>
      </c>
      <c r="O713" s="2">
        <f t="shared" si="107"/>
        <v>1.0560110545652959</v>
      </c>
    </row>
    <row r="714" spans="1:15" x14ac:dyDescent="0.25">
      <c r="A714" s="47" t="s">
        <v>845</v>
      </c>
      <c r="B714" s="2">
        <v>7.1929999999999994E-2</v>
      </c>
      <c r="C714" s="2">
        <f>LOG('SNe Ia Data'!RedShift)</f>
        <v>-1.1430899396992138</v>
      </c>
      <c r="D714">
        <v>0.180815</v>
      </c>
      <c r="E714">
        <v>37.561799999999998</v>
      </c>
      <c r="F714" s="2">
        <f t="shared" si="100"/>
        <v>325.35688392362493</v>
      </c>
      <c r="G714" s="1">
        <f t="shared" si="101"/>
        <v>9.800371223258993E+24</v>
      </c>
      <c r="H714" s="2">
        <f t="shared" si="99"/>
        <v>317.6084010455491</v>
      </c>
      <c r="I714" s="2">
        <f t="shared" si="102"/>
        <v>37.509459907054108</v>
      </c>
      <c r="J714" s="2">
        <f t="shared" si="103"/>
        <v>5.2340092945890149E-2</v>
      </c>
      <c r="K714" s="2">
        <f t="shared" si="104"/>
        <v>8.3791519791829125E-2</v>
      </c>
      <c r="L714" s="2">
        <v>337.05133550238543</v>
      </c>
      <c r="M714" s="2">
        <f t="shared" si="105"/>
        <v>37.638480261441217</v>
      </c>
      <c r="N714" s="2">
        <f t="shared" si="106"/>
        <v>-7.6680261441218533E-2</v>
      </c>
      <c r="O714" s="2">
        <f t="shared" si="107"/>
        <v>0.17984495455286659</v>
      </c>
    </row>
    <row r="715" spans="1:15" x14ac:dyDescent="0.25">
      <c r="A715" s="47" t="s">
        <v>896</v>
      </c>
      <c r="B715" s="2">
        <v>7.2220000000000006E-2</v>
      </c>
      <c r="C715" s="2">
        <f>LOG('SNe Ia Data'!RedShift)</f>
        <v>-1.1413425159091921</v>
      </c>
      <c r="D715">
        <v>0.19969500000000001</v>
      </c>
      <c r="E715">
        <v>37.631900000000002</v>
      </c>
      <c r="F715" s="2">
        <f t="shared" si="100"/>
        <v>336.03150728158465</v>
      </c>
      <c r="G715" s="1">
        <f t="shared" si="101"/>
        <v>9.8411680077442883E+24</v>
      </c>
      <c r="H715" s="2">
        <f t="shared" si="99"/>
        <v>318.93053478854682</v>
      </c>
      <c r="I715" s="2">
        <f t="shared" si="102"/>
        <v>37.518480505517644</v>
      </c>
      <c r="J715" s="2">
        <f t="shared" si="103"/>
        <v>0.11341949448235766</v>
      </c>
      <c r="K715" s="2">
        <f t="shared" si="104"/>
        <v>0.3225826701534848</v>
      </c>
      <c r="L715" s="2">
        <v>338.47760646297917</v>
      </c>
      <c r="M715" s="2">
        <f t="shared" si="105"/>
        <v>37.647649706150645</v>
      </c>
      <c r="N715" s="2">
        <f t="shared" si="106"/>
        <v>-1.5749706150643306E-2</v>
      </c>
      <c r="O715" s="2">
        <f t="shared" si="107"/>
        <v>6.2202885096863661E-3</v>
      </c>
    </row>
    <row r="716" spans="1:15" x14ac:dyDescent="0.25">
      <c r="A716" s="47" t="s">
        <v>846</v>
      </c>
      <c r="B716" s="2">
        <v>7.2520000000000001E-2</v>
      </c>
      <c r="C716" s="2">
        <f>LOG('SNe Ia Data'!RedShift)</f>
        <v>-1.1395422045765289</v>
      </c>
      <c r="D716">
        <v>0.30476399999999998</v>
      </c>
      <c r="E716">
        <v>37.622500000000002</v>
      </c>
      <c r="F716" s="2">
        <f t="shared" si="100"/>
        <v>334.58001785330163</v>
      </c>
      <c r="G716" s="1">
        <f t="shared" si="101"/>
        <v>9.8833820548476351E+24</v>
      </c>
      <c r="H716" s="2">
        <f t="shared" si="99"/>
        <v>320.29859888496958</v>
      </c>
      <c r="I716" s="2">
        <f t="shared" si="102"/>
        <v>37.527775194445283</v>
      </c>
      <c r="J716" s="2">
        <f t="shared" si="103"/>
        <v>9.4724805554719183E-2</v>
      </c>
      <c r="K716" s="2">
        <f t="shared" si="104"/>
        <v>9.6605113453305011E-2</v>
      </c>
      <c r="L716" s="2">
        <v>339.9536128265002</v>
      </c>
      <c r="M716" s="2">
        <f t="shared" si="105"/>
        <v>37.657098304801359</v>
      </c>
      <c r="N716" s="2">
        <f t="shared" si="106"/>
        <v>-3.4598304801356505E-2</v>
      </c>
      <c r="O716" s="2">
        <f t="shared" si="107"/>
        <v>1.2887904542443079E-2</v>
      </c>
    </row>
    <row r="717" spans="1:15" x14ac:dyDescent="0.25">
      <c r="A717" s="47" t="s">
        <v>847</v>
      </c>
      <c r="B717" s="2">
        <v>7.3929999999999996E-2</v>
      </c>
      <c r="C717" s="2">
        <f>LOG('SNe Ia Data'!RedShift)</f>
        <v>-1.1311792938024827</v>
      </c>
      <c r="D717">
        <v>0.17650199999999999</v>
      </c>
      <c r="E717">
        <v>37.5535</v>
      </c>
      <c r="F717" s="2">
        <f t="shared" si="100"/>
        <v>324.11564884384387</v>
      </c>
      <c r="G717" s="1">
        <f t="shared" si="101"/>
        <v>1.0081930655918999E+25</v>
      </c>
      <c r="H717" s="2">
        <f t="shared" si="99"/>
        <v>326.73312083108175</v>
      </c>
      <c r="I717" s="2">
        <f t="shared" si="102"/>
        <v>37.570965804992582</v>
      </c>
      <c r="J717" s="2">
        <f t="shared" si="103"/>
        <v>-1.7465804992582434E-2</v>
      </c>
      <c r="K717" s="2">
        <f t="shared" si="104"/>
        <v>9.7921476215531173E-3</v>
      </c>
      <c r="L717" s="2">
        <v>346.89837862566441</v>
      </c>
      <c r="M717" s="2">
        <f t="shared" si="105"/>
        <v>37.701011349951543</v>
      </c>
      <c r="N717" s="2">
        <f t="shared" si="106"/>
        <v>-0.14751134995154302</v>
      </c>
      <c r="O717" s="2">
        <f t="shared" si="107"/>
        <v>0.69847620115833275</v>
      </c>
    </row>
    <row r="718" spans="1:15" x14ac:dyDescent="0.25">
      <c r="A718" s="47" t="s">
        <v>848</v>
      </c>
      <c r="B718" s="2">
        <v>7.4399999999999994E-2</v>
      </c>
      <c r="C718" s="2">
        <f>LOG('SNe Ia Data'!RedShift)</f>
        <v>-1.1284270644541214</v>
      </c>
      <c r="D718">
        <v>0.222054</v>
      </c>
      <c r="E718">
        <v>37.434600000000003</v>
      </c>
      <c r="F718" s="2">
        <f t="shared" si="100"/>
        <v>306.84567057147763</v>
      </c>
      <c r="G718" s="1">
        <f t="shared" si="101"/>
        <v>1.0148165719456196E+25</v>
      </c>
      <c r="H718" s="2">
        <f t="shared" si="99"/>
        <v>328.87965305358301</v>
      </c>
      <c r="I718" s="2">
        <f t="shared" si="102"/>
        <v>37.585185028102011</v>
      </c>
      <c r="J718" s="2">
        <f t="shared" si="103"/>
        <v>-0.15058502810200736</v>
      </c>
      <c r="K718" s="2">
        <f t="shared" si="104"/>
        <v>0.45988197421582477</v>
      </c>
      <c r="L718" s="2">
        <v>349.21605989782995</v>
      </c>
      <c r="M718" s="2">
        <f t="shared" si="105"/>
        <v>37.715471040067811</v>
      </c>
      <c r="N718" s="2">
        <f t="shared" si="106"/>
        <v>-0.28087104006780805</v>
      </c>
      <c r="O718" s="2">
        <f t="shared" si="107"/>
        <v>1.5999143117012571</v>
      </c>
    </row>
    <row r="719" spans="1:15" x14ac:dyDescent="0.25">
      <c r="A719" s="47" t="s">
        <v>849</v>
      </c>
      <c r="B719" s="2">
        <v>7.4459999999999998E-2</v>
      </c>
      <c r="C719" s="2">
        <f>LOG('SNe Ia Data'!RedShift)</f>
        <v>-1.1280769681176266</v>
      </c>
      <c r="D719">
        <v>0.19211800000000001</v>
      </c>
      <c r="E719">
        <v>37.450099999999999</v>
      </c>
      <c r="F719" s="2">
        <f t="shared" si="100"/>
        <v>309.04377491544449</v>
      </c>
      <c r="G719" s="1">
        <f t="shared" si="101"/>
        <v>1.0156623136232857E+25</v>
      </c>
      <c r="H719" s="2">
        <f t="shared" si="99"/>
        <v>329.15373926503548</v>
      </c>
      <c r="I719" s="2">
        <f t="shared" si="102"/>
        <v>37.586993965725433</v>
      </c>
      <c r="J719" s="2">
        <f t="shared" si="103"/>
        <v>-0.13689396572543444</v>
      </c>
      <c r="K719" s="2">
        <f t="shared" si="104"/>
        <v>0.50772961529083105</v>
      </c>
      <c r="L719" s="2">
        <v>349.51203333371689</v>
      </c>
      <c r="M719" s="2">
        <f t="shared" si="105"/>
        <v>37.717310663219202</v>
      </c>
      <c r="N719" s="2">
        <f t="shared" si="106"/>
        <v>-0.26721066321920262</v>
      </c>
      <c r="O719" s="2">
        <f t="shared" si="107"/>
        <v>1.9345121253384319</v>
      </c>
    </row>
    <row r="720" spans="1:15" x14ac:dyDescent="0.25">
      <c r="A720" s="47">
        <v>7876</v>
      </c>
      <c r="B720" s="2">
        <v>7.5200000000000003E-2</v>
      </c>
      <c r="C720" s="2">
        <f>LOG('SNe Ia Data'!RedShift)</f>
        <v>-1.1237821594083577</v>
      </c>
      <c r="D720">
        <v>0.179761</v>
      </c>
      <c r="E720">
        <v>37.476300000000002</v>
      </c>
      <c r="F720" s="2">
        <f t="shared" si="100"/>
        <v>312.79514240172506</v>
      </c>
      <c r="G720" s="1">
        <f t="shared" si="101"/>
        <v>1.0260966193347397E+25</v>
      </c>
      <c r="H720" s="2">
        <f t="shared" si="99"/>
        <v>332.53526745161099</v>
      </c>
      <c r="I720" s="2">
        <f t="shared" si="102"/>
        <v>37.609188558682732</v>
      </c>
      <c r="J720" s="2">
        <f t="shared" si="103"/>
        <v>-0.13288855868272975</v>
      </c>
      <c r="K720" s="2">
        <f t="shared" si="104"/>
        <v>0.54649253179039026</v>
      </c>
      <c r="L720" s="2">
        <v>353.16421877690914</v>
      </c>
      <c r="M720" s="2">
        <f t="shared" si="105"/>
        <v>37.739883480545167</v>
      </c>
      <c r="N720" s="2">
        <f t="shared" si="106"/>
        <v>-0.26358348054516512</v>
      </c>
      <c r="O720" s="2">
        <f t="shared" si="107"/>
        <v>2.1500344867723893</v>
      </c>
    </row>
    <row r="721" spans="1:15" x14ac:dyDescent="0.25">
      <c r="A721" s="47" t="s">
        <v>897</v>
      </c>
      <c r="B721" s="2">
        <v>7.5200000000000003E-2</v>
      </c>
      <c r="C721" s="2">
        <f>LOG('SNe Ia Data'!RedShift)</f>
        <v>-1.1237821594083577</v>
      </c>
      <c r="D721">
        <v>0.15499399999999999</v>
      </c>
      <c r="E721">
        <v>37.565600000000003</v>
      </c>
      <c r="F721" s="2">
        <f t="shared" si="100"/>
        <v>325.92674544919402</v>
      </c>
      <c r="G721" s="1">
        <f t="shared" si="101"/>
        <v>1.0260966193347397E+25</v>
      </c>
      <c r="H721" s="2">
        <f t="shared" si="99"/>
        <v>332.53526745161099</v>
      </c>
      <c r="I721" s="2">
        <f t="shared" si="102"/>
        <v>37.609188558682732</v>
      </c>
      <c r="J721" s="2">
        <f t="shared" si="103"/>
        <v>-4.3588558682728262E-2</v>
      </c>
      <c r="K721" s="2">
        <f t="shared" si="104"/>
        <v>7.9088847052901798E-2</v>
      </c>
      <c r="L721" s="2">
        <v>353.16421877690914</v>
      </c>
      <c r="M721" s="2">
        <f t="shared" si="105"/>
        <v>37.739883480545167</v>
      </c>
      <c r="N721" s="2">
        <f t="shared" si="106"/>
        <v>-0.17428348054516363</v>
      </c>
      <c r="O721" s="2">
        <f t="shared" si="107"/>
        <v>1.2643947271430056</v>
      </c>
    </row>
    <row r="722" spans="1:15" x14ac:dyDescent="0.25">
      <c r="A722" s="47" t="s">
        <v>850</v>
      </c>
      <c r="B722" s="2">
        <v>7.5600000000000001E-2</v>
      </c>
      <c r="C722" s="2">
        <f>LOG('SNe Ia Data'!RedShift)</f>
        <v>-1.1214782044987934</v>
      </c>
      <c r="D722">
        <v>0.28914800000000002</v>
      </c>
      <c r="E722">
        <v>37.8142</v>
      </c>
      <c r="F722" s="2">
        <f t="shared" si="100"/>
        <v>365.46012632215246</v>
      </c>
      <c r="G722" s="1">
        <f t="shared" si="101"/>
        <v>1.0317394725718407E+25</v>
      </c>
      <c r="H722" s="2">
        <f t="shared" si="99"/>
        <v>334.36399164291197</v>
      </c>
      <c r="I722" s="2">
        <f t="shared" si="102"/>
        <v>37.621097506023702</v>
      </c>
      <c r="J722" s="2">
        <f t="shared" si="103"/>
        <v>0.19310249397629775</v>
      </c>
      <c r="K722" s="2">
        <f t="shared" si="104"/>
        <v>0.44600053568379011</v>
      </c>
      <c r="L722" s="2">
        <v>355.13979463049242</v>
      </c>
      <c r="M722" s="2">
        <f t="shared" si="105"/>
        <v>37.751996696063266</v>
      </c>
      <c r="N722" s="2">
        <f t="shared" si="106"/>
        <v>6.2203303936733789E-2</v>
      </c>
      <c r="O722" s="2">
        <f t="shared" si="107"/>
        <v>4.6279272193627603E-2</v>
      </c>
    </row>
    <row r="723" spans="1:15" x14ac:dyDescent="0.25">
      <c r="A723" s="47" t="s">
        <v>851</v>
      </c>
      <c r="B723" s="2">
        <v>7.5749999999999998E-2</v>
      </c>
      <c r="C723" s="2">
        <f>LOG('SNe Ia Data'!RedShift)</f>
        <v>-1.1206173628256575</v>
      </c>
      <c r="D723">
        <v>0.217171</v>
      </c>
      <c r="E723">
        <v>37.546100000000003</v>
      </c>
      <c r="F723" s="2">
        <f t="shared" si="100"/>
        <v>323.01299901537931</v>
      </c>
      <c r="G723" s="1">
        <f t="shared" si="101"/>
        <v>1.033856028547086E+25</v>
      </c>
      <c r="H723" s="2">
        <f t="shared" si="99"/>
        <v>335.04992072019593</v>
      </c>
      <c r="I723" s="2">
        <f t="shared" si="102"/>
        <v>37.625547597544035</v>
      </c>
      <c r="J723" s="2">
        <f t="shared" si="103"/>
        <v>-7.9447597544032078E-2</v>
      </c>
      <c r="K723" s="2">
        <f t="shared" si="104"/>
        <v>0.13383135513529329</v>
      </c>
      <c r="L723" s="2">
        <v>355.88089263590967</v>
      </c>
      <c r="M723" s="2">
        <f t="shared" si="105"/>
        <v>37.756523356069366</v>
      </c>
      <c r="N723" s="2">
        <f t="shared" si="106"/>
        <v>-0.21042335606936291</v>
      </c>
      <c r="O723" s="2">
        <f t="shared" si="107"/>
        <v>0.93882408708063791</v>
      </c>
    </row>
    <row r="724" spans="1:15" x14ac:dyDescent="0.25">
      <c r="A724" s="47">
        <v>370333</v>
      </c>
      <c r="B724" s="2">
        <v>7.5880000000000003E-2</v>
      </c>
      <c r="C724" s="2">
        <f>LOG('SNe Ia Data'!RedShift)</f>
        <v>-1.119872677783375</v>
      </c>
      <c r="D724">
        <v>0.198325</v>
      </c>
      <c r="E724">
        <v>37.6342</v>
      </c>
      <c r="F724" s="2">
        <f t="shared" si="100"/>
        <v>336.38761676608499</v>
      </c>
      <c r="G724" s="1">
        <f t="shared" si="101"/>
        <v>1.0356905914228138E+25</v>
      </c>
      <c r="H724" s="2">
        <f t="shared" si="99"/>
        <v>335.6444620577675</v>
      </c>
      <c r="I724" s="2">
        <f t="shared" si="102"/>
        <v>37.629397429843721</v>
      </c>
      <c r="J724" s="2">
        <f t="shared" si="103"/>
        <v>4.8025701562792733E-3</v>
      </c>
      <c r="K724" s="2">
        <f t="shared" si="104"/>
        <v>5.863980394860104E-4</v>
      </c>
      <c r="L724" s="2">
        <v>356.52329096188549</v>
      </c>
      <c r="M724" s="2">
        <f t="shared" si="105"/>
        <v>37.760439533573603</v>
      </c>
      <c r="N724" s="2">
        <f t="shared" si="106"/>
        <v>-0.12623953357360307</v>
      </c>
      <c r="O724" s="2">
        <f t="shared" si="107"/>
        <v>0.40516865206156666</v>
      </c>
    </row>
    <row r="725" spans="1:15" x14ac:dyDescent="0.25">
      <c r="A725" s="47" t="s">
        <v>852</v>
      </c>
      <c r="B725" s="2">
        <v>7.8450000000000006E-2</v>
      </c>
      <c r="C725" s="2">
        <f>LOG('SNe Ia Data'!RedShift)</f>
        <v>-1.1054070520770445</v>
      </c>
      <c r="D725">
        <v>0.150392</v>
      </c>
      <c r="E725">
        <v>37.5715</v>
      </c>
      <c r="F725" s="2">
        <f t="shared" si="100"/>
        <v>326.81350899154802</v>
      </c>
      <c r="G725" s="1">
        <f t="shared" si="101"/>
        <v>1.0719992968205262E+25</v>
      </c>
      <c r="H725" s="2">
        <f t="shared" si="99"/>
        <v>347.41131211139896</v>
      </c>
      <c r="I725" s="2">
        <f t="shared" si="102"/>
        <v>37.704219777342608</v>
      </c>
      <c r="J725" s="2">
        <f t="shared" si="103"/>
        <v>-0.13271977734260787</v>
      </c>
      <c r="K725" s="2">
        <f t="shared" si="104"/>
        <v>0.77879260511657022</v>
      </c>
      <c r="L725" s="2">
        <v>369.24460296494783</v>
      </c>
      <c r="M725" s="2">
        <f t="shared" si="105"/>
        <v>37.836570780994123</v>
      </c>
      <c r="N725" s="2">
        <f t="shared" si="106"/>
        <v>-0.2650707809941224</v>
      </c>
      <c r="O725" s="2">
        <f t="shared" si="107"/>
        <v>3.1065206554384197</v>
      </c>
    </row>
    <row r="726" spans="1:15" x14ac:dyDescent="0.25">
      <c r="A726" s="47" t="s">
        <v>853</v>
      </c>
      <c r="B726" s="2">
        <v>7.8589999999999993E-2</v>
      </c>
      <c r="C726" s="2">
        <f>LOG('SNe Ia Data'!RedShift)</f>
        <v>-1.1046327112266383</v>
      </c>
      <c r="D726">
        <v>0.14607800000000001</v>
      </c>
      <c r="E726">
        <v>37.831499999999998</v>
      </c>
      <c r="F726" s="2">
        <f t="shared" si="100"/>
        <v>368.3833559790649</v>
      </c>
      <c r="G726" s="1">
        <f t="shared" si="101"/>
        <v>1.0739794311696715E+25</v>
      </c>
      <c r="H726" s="2">
        <f t="shared" si="99"/>
        <v>348.05302995061191</v>
      </c>
      <c r="I726" s="2">
        <f t="shared" si="102"/>
        <v>37.708227094163156</v>
      </c>
      <c r="J726" s="2">
        <f t="shared" si="103"/>
        <v>0.12327290583684203</v>
      </c>
      <c r="K726" s="2">
        <f t="shared" si="104"/>
        <v>0.71214042364925612</v>
      </c>
      <c r="L726" s="2">
        <v>369.93877194434401</v>
      </c>
      <c r="M726" s="2">
        <f t="shared" si="105"/>
        <v>37.840649252671355</v>
      </c>
      <c r="N726" s="2">
        <f t="shared" si="106"/>
        <v>-9.149252671356578E-3</v>
      </c>
      <c r="O726" s="2">
        <f t="shared" si="107"/>
        <v>3.9228492101754508E-3</v>
      </c>
    </row>
    <row r="727" spans="1:15" x14ac:dyDescent="0.25">
      <c r="A727" s="47">
        <v>17186</v>
      </c>
      <c r="B727" s="2">
        <v>7.8750000000000001E-2</v>
      </c>
      <c r="C727" s="2">
        <f>LOG('SNe Ia Data'!RedShift)</f>
        <v>-1.1037494375383619</v>
      </c>
      <c r="D727">
        <v>0.23925199999999999</v>
      </c>
      <c r="E727">
        <v>38.0154</v>
      </c>
      <c r="F727" s="2">
        <f t="shared" si="100"/>
        <v>400.94056680711788</v>
      </c>
      <c r="G727" s="1">
        <f t="shared" si="101"/>
        <v>1.0762427233694968E+25</v>
      </c>
      <c r="H727" s="2">
        <f t="shared" si="99"/>
        <v>348.78651299968186</v>
      </c>
      <c r="I727" s="2">
        <f t="shared" si="102"/>
        <v>37.712798415662441</v>
      </c>
      <c r="J727" s="2">
        <f t="shared" si="103"/>
        <v>0.3026015843375589</v>
      </c>
      <c r="K727" s="2">
        <f t="shared" si="104"/>
        <v>1.5996730980770364</v>
      </c>
      <c r="L727" s="2">
        <v>370.73225694274345</v>
      </c>
      <c r="M727" s="2">
        <f t="shared" si="105"/>
        <v>37.845301875423857</v>
      </c>
      <c r="N727" s="2">
        <f t="shared" si="106"/>
        <v>0.1700981245761426</v>
      </c>
      <c r="O727" s="2">
        <f t="shared" si="107"/>
        <v>0.50546128465892803</v>
      </c>
    </row>
    <row r="728" spans="1:15" x14ac:dyDescent="0.25">
      <c r="A728" s="47" t="s">
        <v>898</v>
      </c>
      <c r="B728" s="2">
        <v>7.8750000000000001E-2</v>
      </c>
      <c r="C728" s="2">
        <f>LOG('SNe Ia Data'!RedShift)</f>
        <v>-1.1037494375383619</v>
      </c>
      <c r="D728">
        <v>0.180119</v>
      </c>
      <c r="E728">
        <v>38.094200000000001</v>
      </c>
      <c r="F728" s="2">
        <f t="shared" si="100"/>
        <v>415.75741158455855</v>
      </c>
      <c r="G728" s="1">
        <f t="shared" si="101"/>
        <v>1.0762427233694968E+25</v>
      </c>
      <c r="H728" s="2">
        <f t="shared" si="99"/>
        <v>348.78651299968186</v>
      </c>
      <c r="I728" s="2">
        <f t="shared" si="102"/>
        <v>37.712798415662441</v>
      </c>
      <c r="J728" s="2">
        <f t="shared" si="103"/>
        <v>0.38140158433756</v>
      </c>
      <c r="K728" s="2">
        <f t="shared" si="104"/>
        <v>4.4837968883165953</v>
      </c>
      <c r="L728" s="2">
        <v>370.73225694274345</v>
      </c>
      <c r="M728" s="2">
        <f t="shared" si="105"/>
        <v>37.845301875423857</v>
      </c>
      <c r="N728" s="2">
        <f t="shared" si="106"/>
        <v>0.24889812457614369</v>
      </c>
      <c r="O728" s="2">
        <f t="shared" si="107"/>
        <v>1.9095199241746377</v>
      </c>
    </row>
    <row r="729" spans="1:15" x14ac:dyDescent="0.25">
      <c r="A729" s="47">
        <v>560033</v>
      </c>
      <c r="B729" s="2">
        <v>7.8950000000000006E-2</v>
      </c>
      <c r="C729" s="2">
        <f>LOG('SNe Ia Data'!RedShift)</f>
        <v>-1.1026478656556868</v>
      </c>
      <c r="D729">
        <v>0.50333799999999995</v>
      </c>
      <c r="E729">
        <v>37.598799999999997</v>
      </c>
      <c r="F729" s="2">
        <f t="shared" si="100"/>
        <v>330.94818221503749</v>
      </c>
      <c r="G729" s="1">
        <f t="shared" si="101"/>
        <v>1.07907226079035E+25</v>
      </c>
      <c r="H729" s="2">
        <f t="shared" si="99"/>
        <v>349.70350362734592</v>
      </c>
      <c r="I729" s="2">
        <f t="shared" si="102"/>
        <v>37.718499917314034</v>
      </c>
      <c r="J729" s="2">
        <f t="shared" si="103"/>
        <v>-0.11969991731403695</v>
      </c>
      <c r="K729" s="2">
        <f t="shared" si="104"/>
        <v>5.6554642648791578E-2</v>
      </c>
      <c r="L729" s="2">
        <v>371.72433667983455</v>
      </c>
      <c r="M729" s="2">
        <f t="shared" si="105"/>
        <v>37.851104975774142</v>
      </c>
      <c r="N729" s="2">
        <f t="shared" si="106"/>
        <v>-0.25230497577414468</v>
      </c>
      <c r="O729" s="2">
        <f t="shared" si="107"/>
        <v>0.25126511278685548</v>
      </c>
    </row>
    <row r="730" spans="1:15" x14ac:dyDescent="0.25">
      <c r="A730" s="47">
        <v>12779</v>
      </c>
      <c r="B730" s="2">
        <v>7.9060000000000005E-2</v>
      </c>
      <c r="C730" s="2">
        <f>LOG('SNe Ia Data'!RedShift)</f>
        <v>-1.1020431899930481</v>
      </c>
      <c r="D730">
        <v>0.23819899999999999</v>
      </c>
      <c r="E730">
        <v>37.784300000000002</v>
      </c>
      <c r="F730" s="2">
        <f t="shared" si="100"/>
        <v>360.46242493363377</v>
      </c>
      <c r="G730" s="1">
        <f t="shared" si="101"/>
        <v>1.0806287062715289E+25</v>
      </c>
      <c r="H730" s="2">
        <f t="shared" si="99"/>
        <v>350.20791325564511</v>
      </c>
      <c r="I730" s="2">
        <f t="shared" si="102"/>
        <v>37.721629775619391</v>
      </c>
      <c r="J730" s="2">
        <f t="shared" si="103"/>
        <v>6.2670224380610762E-2</v>
      </c>
      <c r="K730" s="2">
        <f t="shared" si="104"/>
        <v>6.9221759069964625E-2</v>
      </c>
      <c r="L730" s="2">
        <v>372.27008636264179</v>
      </c>
      <c r="M730" s="2">
        <f t="shared" si="105"/>
        <v>37.854290700168228</v>
      </c>
      <c r="N730" s="2">
        <f t="shared" si="106"/>
        <v>-6.9990700168226283E-2</v>
      </c>
      <c r="O730" s="2">
        <f t="shared" si="107"/>
        <v>8.6337766266591912E-2</v>
      </c>
    </row>
    <row r="731" spans="1:15" x14ac:dyDescent="0.25">
      <c r="A731" s="47" t="s">
        <v>854</v>
      </c>
      <c r="B731" s="2">
        <v>7.9310000000000005E-2</v>
      </c>
      <c r="C731" s="2">
        <f>LOG('SNe Ia Data'!RedShift)</f>
        <v>-1.1006720501223459</v>
      </c>
      <c r="D731">
        <v>0.14721699999999999</v>
      </c>
      <c r="E731">
        <v>37.53</v>
      </c>
      <c r="F731" s="2">
        <f t="shared" si="100"/>
        <v>320.6269324505468</v>
      </c>
      <c r="G731" s="1">
        <f t="shared" si="101"/>
        <v>1.0841666098175693E+25</v>
      </c>
      <c r="H731" s="2">
        <f t="shared" si="99"/>
        <v>351.35446971020525</v>
      </c>
      <c r="I731" s="2">
        <f t="shared" si="102"/>
        <v>37.728727413645835</v>
      </c>
      <c r="J731" s="2">
        <f t="shared" si="103"/>
        <v>-0.19872741364583391</v>
      </c>
      <c r="K731" s="2">
        <f t="shared" si="104"/>
        <v>1.82221507015739</v>
      </c>
      <c r="L731" s="2">
        <v>373.51070579936521</v>
      </c>
      <c r="M731" s="2">
        <f t="shared" si="105"/>
        <v>37.861515271760503</v>
      </c>
      <c r="N731" s="2">
        <f t="shared" si="106"/>
        <v>-0.33151527176050166</v>
      </c>
      <c r="O731" s="2">
        <f t="shared" si="107"/>
        <v>5.0709712988360716</v>
      </c>
    </row>
    <row r="732" spans="1:15" x14ac:dyDescent="0.25">
      <c r="A732" s="47">
        <v>350316</v>
      </c>
      <c r="B732" s="2">
        <v>7.9909999999999995E-2</v>
      </c>
      <c r="C732" s="2">
        <f>LOG('SNe Ia Data'!RedShift)</f>
        <v>-1.0973988693334686</v>
      </c>
      <c r="D732">
        <v>0.157805</v>
      </c>
      <c r="E732">
        <v>37.600299999999997</v>
      </c>
      <c r="F732" s="2">
        <f t="shared" si="100"/>
        <v>331.17687209790768</v>
      </c>
      <c r="G732" s="1">
        <f t="shared" si="101"/>
        <v>1.0926605658457372E+25</v>
      </c>
      <c r="H732" s="2">
        <f t="shared" si="99"/>
        <v>354.10717338968942</v>
      </c>
      <c r="I732" s="2">
        <f t="shared" si="102"/>
        <v>37.745673623228612</v>
      </c>
      <c r="J732" s="2">
        <f t="shared" si="103"/>
        <v>-0.14537362322861469</v>
      </c>
      <c r="K732" s="2">
        <f t="shared" si="104"/>
        <v>0.84865213929823669</v>
      </c>
      <c r="L732" s="2">
        <v>376.48977425995878</v>
      </c>
      <c r="M732" s="2">
        <f t="shared" si="105"/>
        <v>37.878765924691791</v>
      </c>
      <c r="N732" s="2">
        <f t="shared" si="106"/>
        <v>-0.27846592469179399</v>
      </c>
      <c r="O732" s="2">
        <f t="shared" si="107"/>
        <v>3.1138852113320379</v>
      </c>
    </row>
    <row r="733" spans="1:15" x14ac:dyDescent="0.25">
      <c r="A733" s="47" t="s">
        <v>855</v>
      </c>
      <c r="B733" s="2">
        <v>8.0089999999999995E-2</v>
      </c>
      <c r="C733" s="2">
        <f>LOG('SNe Ia Data'!RedShift)</f>
        <v>-1.0964217063369457</v>
      </c>
      <c r="D733">
        <v>0.11928900000000001</v>
      </c>
      <c r="E733">
        <v>37.666800000000002</v>
      </c>
      <c r="F733" s="2">
        <f t="shared" si="100"/>
        <v>341.4758541319535</v>
      </c>
      <c r="G733" s="1">
        <f t="shared" si="101"/>
        <v>1.0952095746929775E+25</v>
      </c>
      <c r="H733" s="2">
        <f t="shared" si="99"/>
        <v>354.93325089816335</v>
      </c>
      <c r="I733" s="2">
        <f t="shared" si="102"/>
        <v>37.750733434398612</v>
      </c>
      <c r="J733" s="2">
        <f t="shared" si="103"/>
        <v>-8.3933434398609563E-2</v>
      </c>
      <c r="K733" s="2">
        <f t="shared" si="104"/>
        <v>0.49507294356008935</v>
      </c>
      <c r="L733" s="2">
        <v>377.38393008583347</v>
      </c>
      <c r="M733" s="2">
        <f t="shared" si="105"/>
        <v>37.88391701460246</v>
      </c>
      <c r="N733" s="2">
        <f t="shared" si="106"/>
        <v>-0.21711701460245791</v>
      </c>
      <c r="O733" s="2">
        <f t="shared" si="107"/>
        <v>3.3127367198457671</v>
      </c>
    </row>
    <row r="734" spans="1:15" x14ac:dyDescent="0.25">
      <c r="A734" s="47">
        <v>12950</v>
      </c>
      <c r="B734" s="2">
        <v>8.1670000000000006E-2</v>
      </c>
      <c r="C734" s="2">
        <f>LOG('SNe Ia Data'!RedShift)</f>
        <v>-1.0879374444114975</v>
      </c>
      <c r="D734">
        <v>0.21964800000000001</v>
      </c>
      <c r="E734">
        <v>37.721499999999999</v>
      </c>
      <c r="F734" s="2">
        <f t="shared" si="100"/>
        <v>350.18698409688767</v>
      </c>
      <c r="G734" s="1">
        <f t="shared" si="101"/>
        <v>1.1176004709696212E+25</v>
      </c>
      <c r="H734" s="2">
        <f t="shared" si="99"/>
        <v>362.1896461942149</v>
      </c>
      <c r="I734" s="2">
        <f t="shared" si="102"/>
        <v>37.794680155552953</v>
      </c>
      <c r="J734" s="2">
        <f t="shared" si="103"/>
        <v>-7.3180155552954318E-2</v>
      </c>
      <c r="K734" s="2">
        <f t="shared" si="104"/>
        <v>0.11100234413594871</v>
      </c>
      <c r="L734" s="2">
        <v>385.2412446659319</v>
      </c>
      <c r="M734" s="2">
        <f t="shared" si="105"/>
        <v>37.928663886705934</v>
      </c>
      <c r="N734" s="2">
        <f t="shared" si="106"/>
        <v>-0.20716388670593489</v>
      </c>
      <c r="O734" s="2">
        <f t="shared" si="107"/>
        <v>0.88955661703165712</v>
      </c>
    </row>
    <row r="735" spans="1:15" x14ac:dyDescent="0.25">
      <c r="A735" s="47">
        <v>130308</v>
      </c>
      <c r="B735" s="2">
        <v>8.2449999999999996E-2</v>
      </c>
      <c r="C735" s="2">
        <f>LOG('SNe Ia Data'!RedShift)</f>
        <v>-1.0838093400194624</v>
      </c>
      <c r="D735">
        <v>0.21760599999999999</v>
      </c>
      <c r="E735">
        <v>37.819200000000002</v>
      </c>
      <c r="F735" s="2">
        <f t="shared" si="100"/>
        <v>366.30259892130459</v>
      </c>
      <c r="G735" s="1">
        <f t="shared" si="101"/>
        <v>1.1286649570665493E+25</v>
      </c>
      <c r="H735" s="2">
        <f t="shared" si="99"/>
        <v>365.77540193507497</v>
      </c>
      <c r="I735" s="2">
        <f t="shared" si="102"/>
        <v>37.816072481056572</v>
      </c>
      <c r="J735" s="2">
        <f t="shared" si="103"/>
        <v>3.1275189434296635E-3</v>
      </c>
      <c r="K735" s="2">
        <f t="shared" si="104"/>
        <v>2.0656567952557009E-4</v>
      </c>
      <c r="L735" s="2">
        <v>389.1258682528624</v>
      </c>
      <c r="M735" s="2">
        <f t="shared" si="105"/>
        <v>37.950450513644071</v>
      </c>
      <c r="N735" s="2">
        <f t="shared" si="106"/>
        <v>-0.13125051364406914</v>
      </c>
      <c r="O735" s="2">
        <f t="shared" si="107"/>
        <v>0.36379798692605397</v>
      </c>
    </row>
    <row r="736" spans="1:15" x14ac:dyDescent="0.25">
      <c r="A736" s="47">
        <v>12898</v>
      </c>
      <c r="B736" s="2">
        <v>8.2820000000000005E-2</v>
      </c>
      <c r="C736" s="2">
        <f>LOG('SNe Ia Data'!RedShift)</f>
        <v>-1.0818647738336407</v>
      </c>
      <c r="D736">
        <v>0.26563799999999999</v>
      </c>
      <c r="E736">
        <v>37.677399999999999</v>
      </c>
      <c r="F736" s="2">
        <f t="shared" si="100"/>
        <v>343.14683693676818</v>
      </c>
      <c r="G736" s="1">
        <f t="shared" si="101"/>
        <v>1.1339159775187364E+25</v>
      </c>
      <c r="H736" s="2">
        <f t="shared" si="99"/>
        <v>367.47714176888707</v>
      </c>
      <c r="I736" s="2">
        <f t="shared" si="102"/>
        <v>37.826151648905373</v>
      </c>
      <c r="J736" s="2">
        <f t="shared" si="103"/>
        <v>-0.14875164890537462</v>
      </c>
      <c r="K736" s="2">
        <f t="shared" si="104"/>
        <v>0.31357625826647417</v>
      </c>
      <c r="L736" s="2">
        <v>390.96988956050325</v>
      </c>
      <c r="M736" s="2">
        <f t="shared" si="105"/>
        <v>37.960716558062948</v>
      </c>
      <c r="N736" s="2">
        <f t="shared" si="106"/>
        <v>-0.28331655806294975</v>
      </c>
      <c r="O736" s="2">
        <f t="shared" si="107"/>
        <v>1.1375317063155199</v>
      </c>
    </row>
    <row r="737" spans="1:15" x14ac:dyDescent="0.25">
      <c r="A737" s="47">
        <v>12781</v>
      </c>
      <c r="B737" s="2">
        <v>8.3089999999999997E-2</v>
      </c>
      <c r="C737" s="2">
        <f>LOG('SNe Ia Data'!RedShift)</f>
        <v>-1.080451241031152</v>
      </c>
      <c r="D737">
        <v>0.19511800000000001</v>
      </c>
      <c r="E737">
        <v>37.993899999999996</v>
      </c>
      <c r="F737" s="2">
        <f t="shared" si="100"/>
        <v>396.99039560787656</v>
      </c>
      <c r="G737" s="1">
        <f t="shared" si="101"/>
        <v>1.1377488106043617E+25</v>
      </c>
      <c r="H737" s="2">
        <f t="shared" si="99"/>
        <v>368.7192783778666</v>
      </c>
      <c r="I737" s="2">
        <f t="shared" si="102"/>
        <v>37.833479225788203</v>
      </c>
      <c r="J737" s="2">
        <f t="shared" si="103"/>
        <v>0.16042077421179357</v>
      </c>
      <c r="K737" s="2">
        <f t="shared" si="104"/>
        <v>0.67596863405614005</v>
      </c>
      <c r="L737" s="2">
        <v>392.31606056847181</v>
      </c>
      <c r="M737" s="2">
        <f t="shared" si="105"/>
        <v>37.968180437837212</v>
      </c>
      <c r="N737" s="2">
        <f t="shared" si="106"/>
        <v>2.5719562162784371E-2</v>
      </c>
      <c r="O737" s="2">
        <f t="shared" si="107"/>
        <v>1.7375306359313818E-2</v>
      </c>
    </row>
    <row r="738" spans="1:15" x14ac:dyDescent="0.25">
      <c r="A738" s="47" t="s">
        <v>856</v>
      </c>
      <c r="B738" s="2">
        <v>8.4099999999999994E-2</v>
      </c>
      <c r="C738" s="2">
        <f>LOG('SNe Ia Data'!RedShift)</f>
        <v>-1.0752040042020878</v>
      </c>
      <c r="D738">
        <v>0.22159400000000001</v>
      </c>
      <c r="E738">
        <v>37.968600000000002</v>
      </c>
      <c r="F738" s="2">
        <f t="shared" si="100"/>
        <v>392.39186944216692</v>
      </c>
      <c r="G738" s="1">
        <f t="shared" si="101"/>
        <v>1.1520939759857432E+25</v>
      </c>
      <c r="H738" s="2">
        <f t="shared" ref="H738:H801" si="108">G738/Mpc</f>
        <v>373.36822986727708</v>
      </c>
      <c r="I738" s="2">
        <f t="shared" si="102"/>
        <v>37.860686804000792</v>
      </c>
      <c r="J738" s="2">
        <f t="shared" si="103"/>
        <v>0.10791319599920968</v>
      </c>
      <c r="K738" s="2">
        <f t="shared" si="104"/>
        <v>0.23715545348743958</v>
      </c>
      <c r="L738" s="2">
        <v>397.355728606936</v>
      </c>
      <c r="M738" s="2">
        <f t="shared" si="105"/>
        <v>37.995897392722121</v>
      </c>
      <c r="N738" s="2">
        <f t="shared" si="106"/>
        <v>-2.729739272211873E-2</v>
      </c>
      <c r="O738" s="2">
        <f t="shared" si="107"/>
        <v>1.517491760816044E-2</v>
      </c>
    </row>
    <row r="739" spans="1:15" x14ac:dyDescent="0.25">
      <c r="A739" s="47">
        <v>3592</v>
      </c>
      <c r="B739" s="2">
        <v>8.5720000000000005E-2</v>
      </c>
      <c r="C739" s="2">
        <f>LOG('SNe Ia Data'!RedShift)</f>
        <v>-1.0669178376302089</v>
      </c>
      <c r="D739">
        <v>0.12856300000000001</v>
      </c>
      <c r="E739">
        <v>37.840600000000002</v>
      </c>
      <c r="F739" s="2">
        <f t="shared" si="100"/>
        <v>369.93038120171252</v>
      </c>
      <c r="G739" s="1">
        <f t="shared" si="101"/>
        <v>1.1751278364407102E+25</v>
      </c>
      <c r="H739" s="2">
        <f t="shared" si="108"/>
        <v>380.83299566272581</v>
      </c>
      <c r="I739" s="2">
        <f t="shared" si="102"/>
        <v>37.903672844747277</v>
      </c>
      <c r="J739" s="2">
        <f t="shared" si="103"/>
        <v>-6.3072844747274814E-2</v>
      </c>
      <c r="K739" s="2">
        <f t="shared" si="104"/>
        <v>0.24068711557409861</v>
      </c>
      <c r="L739" s="2">
        <v>405.45229544463871</v>
      </c>
      <c r="M739" s="2">
        <f t="shared" si="105"/>
        <v>38.039698817471852</v>
      </c>
      <c r="N739" s="2">
        <f t="shared" si="106"/>
        <v>-0.19909881747184954</v>
      </c>
      <c r="O739" s="2">
        <f t="shared" si="107"/>
        <v>2.3983102580452349</v>
      </c>
    </row>
    <row r="740" spans="1:15" x14ac:dyDescent="0.25">
      <c r="A740" s="47" t="s">
        <v>857</v>
      </c>
      <c r="B740" s="2">
        <v>8.7040000000000006E-2</v>
      </c>
      <c r="C740" s="2">
        <f>LOG('SNe Ia Data'!RedShift)</f>
        <v>-1.0602811176458953</v>
      </c>
      <c r="D740">
        <v>0.21681</v>
      </c>
      <c r="E740">
        <v>37.848399999999998</v>
      </c>
      <c r="F740" s="2">
        <f t="shared" si="100"/>
        <v>371.26157265469925</v>
      </c>
      <c r="G740" s="1">
        <f t="shared" si="101"/>
        <v>1.1939186985230036E+25</v>
      </c>
      <c r="H740" s="2">
        <f t="shared" si="108"/>
        <v>386.92269933237924</v>
      </c>
      <c r="I740" s="2">
        <f t="shared" si="102"/>
        <v>37.93812104464677</v>
      </c>
      <c r="J740" s="2">
        <f t="shared" si="103"/>
        <v>-8.9721044646772441E-2</v>
      </c>
      <c r="K740" s="2">
        <f t="shared" si="104"/>
        <v>0.17124978078350472</v>
      </c>
      <c r="L740" s="2">
        <v>412.06144711819451</v>
      </c>
      <c r="M740" s="2">
        <f t="shared" si="105"/>
        <v>38.07480991699245</v>
      </c>
      <c r="N740" s="2">
        <f t="shared" si="106"/>
        <v>-0.22640991699245205</v>
      </c>
      <c r="O740" s="2">
        <f t="shared" si="107"/>
        <v>1.0905165780097952</v>
      </c>
    </row>
    <row r="741" spans="1:15" x14ac:dyDescent="0.25">
      <c r="A741" s="47">
        <v>1241</v>
      </c>
      <c r="B741" s="2">
        <v>8.8700000000000001E-2</v>
      </c>
      <c r="C741" s="2">
        <f>LOG('SNe Ia Data'!RedShift)</f>
        <v>-1.0520763801682735</v>
      </c>
      <c r="D741">
        <v>0.25318099999999999</v>
      </c>
      <c r="E741">
        <v>37.777200000000001</v>
      </c>
      <c r="F741" s="2">
        <f t="shared" si="100"/>
        <v>359.28575616484233</v>
      </c>
      <c r="G741" s="1">
        <f t="shared" si="101"/>
        <v>1.2175782882668942E+25</v>
      </c>
      <c r="H741" s="2">
        <f t="shared" si="108"/>
        <v>394.59025017996026</v>
      </c>
      <c r="I741" s="2">
        <f t="shared" si="102"/>
        <v>37.980731750939782</v>
      </c>
      <c r="J741" s="2">
        <f t="shared" si="103"/>
        <v>-0.20353175093978138</v>
      </c>
      <c r="K741" s="2">
        <f t="shared" si="104"/>
        <v>0.64625232082497519</v>
      </c>
      <c r="L741" s="2">
        <v>420.38815975745342</v>
      </c>
      <c r="M741" s="2">
        <f t="shared" si="105"/>
        <v>38.118252378070082</v>
      </c>
      <c r="N741" s="2">
        <f t="shared" si="106"/>
        <v>-0.34105237807008137</v>
      </c>
      <c r="O741" s="2">
        <f t="shared" si="107"/>
        <v>1.8145959717010871</v>
      </c>
    </row>
    <row r="742" spans="1:15" x14ac:dyDescent="0.25">
      <c r="A742" s="47">
        <v>590194</v>
      </c>
      <c r="B742" s="2">
        <v>9.0389999999999998E-2</v>
      </c>
      <c r="C742" s="2">
        <f>LOG('SNe Ia Data'!RedShift)</f>
        <v>-1.0438796136069803</v>
      </c>
      <c r="D742">
        <v>0.21704000000000001</v>
      </c>
      <c r="E742">
        <v>37.920200000000001</v>
      </c>
      <c r="F742" s="2">
        <f t="shared" si="100"/>
        <v>383.74258786317239</v>
      </c>
      <c r="G742" s="1">
        <f t="shared" si="101"/>
        <v>1.2416981851149806E+25</v>
      </c>
      <c r="H742" s="2">
        <f t="shared" si="108"/>
        <v>402.4069764006195</v>
      </c>
      <c r="I742" s="2">
        <f t="shared" si="102"/>
        <v>38.023327506686037</v>
      </c>
      <c r="J742" s="2">
        <f t="shared" si="103"/>
        <v>-0.10312750668603599</v>
      </c>
      <c r="K742" s="2">
        <f t="shared" si="104"/>
        <v>0.22577168505576953</v>
      </c>
      <c r="L742" s="2">
        <v>428.88272344041758</v>
      </c>
      <c r="M742" s="2">
        <f t="shared" si="105"/>
        <v>38.161692760157671</v>
      </c>
      <c r="N742" s="2">
        <f t="shared" si="106"/>
        <v>-0.2414927601576693</v>
      </c>
      <c r="O742" s="2">
        <f t="shared" si="107"/>
        <v>1.2380228747823643</v>
      </c>
    </row>
    <row r="743" spans="1:15" x14ac:dyDescent="0.25">
      <c r="A743" s="47">
        <v>370066</v>
      </c>
      <c r="B743" s="2">
        <v>9.0889999999999999E-2</v>
      </c>
      <c r="C743" s="2">
        <f>LOG('SNe Ia Data'!RedShift)</f>
        <v>-1.0414838965769588</v>
      </c>
      <c r="D743">
        <v>0.16755300000000001</v>
      </c>
      <c r="E743">
        <v>38.026899999999998</v>
      </c>
      <c r="F743" s="2">
        <f t="shared" si="100"/>
        <v>403.06955882049527</v>
      </c>
      <c r="G743" s="1">
        <f t="shared" si="101"/>
        <v>1.2488405668499461E+25</v>
      </c>
      <c r="H743" s="2">
        <f t="shared" si="108"/>
        <v>404.72166468213641</v>
      </c>
      <c r="I743" s="2">
        <f t="shared" si="102"/>
        <v>38.035782263619218</v>
      </c>
      <c r="J743" s="2">
        <f t="shared" si="103"/>
        <v>-8.8822636192205096E-3</v>
      </c>
      <c r="K743" s="2">
        <f t="shared" si="104"/>
        <v>2.8102366978766773E-3</v>
      </c>
      <c r="L743" s="2">
        <v>431.39926208833987</v>
      </c>
      <c r="M743" s="2">
        <f t="shared" si="105"/>
        <v>38.174396989516026</v>
      </c>
      <c r="N743" s="2">
        <f t="shared" si="106"/>
        <v>-0.14749698951602852</v>
      </c>
      <c r="O743" s="2">
        <f t="shared" si="107"/>
        <v>0.77492896861405958</v>
      </c>
    </row>
    <row r="744" spans="1:15" x14ac:dyDescent="0.25">
      <c r="A744" s="47">
        <v>300105</v>
      </c>
      <c r="B744" s="2">
        <v>9.2050000000000007E-2</v>
      </c>
      <c r="C744" s="2">
        <f>LOG('SNe Ia Data'!RedShift)</f>
        <v>-1.0359762071599665</v>
      </c>
      <c r="D744">
        <v>0.26634099999999999</v>
      </c>
      <c r="E744">
        <v>38.160200000000003</v>
      </c>
      <c r="F744" s="2">
        <f t="shared" si="100"/>
        <v>428.58799299258038</v>
      </c>
      <c r="G744" s="1">
        <f t="shared" si="101"/>
        <v>1.2654219843924829E+25</v>
      </c>
      <c r="H744" s="2">
        <f t="shared" si="108"/>
        <v>410.0953361408819</v>
      </c>
      <c r="I744" s="2">
        <f t="shared" si="102"/>
        <v>38.064424151243607</v>
      </c>
      <c r="J744" s="2">
        <f t="shared" si="103"/>
        <v>9.5775848756396442E-2</v>
      </c>
      <c r="K744" s="2">
        <f t="shared" si="104"/>
        <v>0.12931114781264569</v>
      </c>
      <c r="L744" s="2">
        <v>437.24352231137584</v>
      </c>
      <c r="M744" s="2">
        <f t="shared" si="105"/>
        <v>38.20361692099641</v>
      </c>
      <c r="N744" s="2">
        <f t="shared" si="106"/>
        <v>-4.3416920996406816E-2</v>
      </c>
      <c r="O744" s="2">
        <f t="shared" si="107"/>
        <v>2.6573085847327437E-2</v>
      </c>
    </row>
    <row r="745" spans="1:15" x14ac:dyDescent="0.25">
      <c r="A745" s="47" t="s">
        <v>858</v>
      </c>
      <c r="B745" s="2">
        <v>9.2929999999999999E-2</v>
      </c>
      <c r="C745" s="2">
        <f>LOG('SNe Ia Data'!RedShift)</f>
        <v>-1.0318440628500296</v>
      </c>
      <c r="D745">
        <v>0.49329299999999998</v>
      </c>
      <c r="E745">
        <v>38.2226</v>
      </c>
      <c r="F745" s="2">
        <f t="shared" si="100"/>
        <v>441.08267526158579</v>
      </c>
      <c r="G745" s="1">
        <f t="shared" si="101"/>
        <v>1.2780113190365605E+25</v>
      </c>
      <c r="H745" s="2">
        <f t="shared" si="108"/>
        <v>414.17526164109489</v>
      </c>
      <c r="I745" s="2">
        <f t="shared" si="102"/>
        <v>38.085920776340828</v>
      </c>
      <c r="J745" s="2">
        <f t="shared" si="103"/>
        <v>0.13667922365917207</v>
      </c>
      <c r="K745" s="2">
        <f t="shared" si="104"/>
        <v>7.6770629412571886E-2</v>
      </c>
      <c r="L745" s="2">
        <v>441.68258517724433</v>
      </c>
      <c r="M745" s="2">
        <f t="shared" si="105"/>
        <v>38.22555138037022</v>
      </c>
      <c r="N745" s="2">
        <f t="shared" si="106"/>
        <v>-2.9513803702201358E-3</v>
      </c>
      <c r="O745" s="2">
        <f t="shared" si="107"/>
        <v>3.5796491579078815E-5</v>
      </c>
    </row>
    <row r="746" spans="1:15" x14ac:dyDescent="0.25">
      <c r="A746" s="47">
        <v>10010</v>
      </c>
      <c r="B746" s="2">
        <v>9.9500000000000005E-2</v>
      </c>
      <c r="C746" s="2">
        <f>LOG('SNe Ia Data'!RedShift)</f>
        <v>-1.0021769192542744</v>
      </c>
      <c r="D746">
        <v>0.194713</v>
      </c>
      <c r="E746">
        <v>38.4377</v>
      </c>
      <c r="F746" s="2">
        <f t="shared" si="100"/>
        <v>487.01237859797709</v>
      </c>
      <c r="G746" s="1">
        <f t="shared" si="101"/>
        <v>1.3722825935628378E+25</v>
      </c>
      <c r="H746" s="2">
        <f t="shared" si="108"/>
        <v>444.72650106328928</v>
      </c>
      <c r="I746" s="2">
        <f t="shared" si="102"/>
        <v>38.240465048218681</v>
      </c>
      <c r="J746" s="2">
        <f t="shared" si="103"/>
        <v>0.19723495178131856</v>
      </c>
      <c r="K746" s="2">
        <f t="shared" si="104"/>
        <v>1.0260720560917349</v>
      </c>
      <c r="L746" s="2">
        <v>474.97329718666799</v>
      </c>
      <c r="M746" s="2">
        <f t="shared" si="105"/>
        <v>38.383345972224738</v>
      </c>
      <c r="N746" s="2">
        <f t="shared" si="106"/>
        <v>5.4354027775261216E-2</v>
      </c>
      <c r="O746" s="2">
        <f t="shared" si="107"/>
        <v>7.7924418065787773E-2</v>
      </c>
    </row>
    <row r="747" spans="1:15" x14ac:dyDescent="0.25">
      <c r="A747" s="47">
        <v>160099</v>
      </c>
      <c r="B747" s="2">
        <v>0.10165</v>
      </c>
      <c r="C747" s="2">
        <f>LOG('SNe Ia Data'!RedShift)</f>
        <v>-0.99289261702594256</v>
      </c>
      <c r="D747">
        <v>0.16555700000000001</v>
      </c>
      <c r="E747">
        <v>38.298200000000001</v>
      </c>
      <c r="F747" s="2">
        <f t="shared" si="100"/>
        <v>456.7094522075094</v>
      </c>
      <c r="G747" s="1">
        <f t="shared" si="101"/>
        <v>1.4032393307138619E+25</v>
      </c>
      <c r="H747" s="2">
        <f t="shared" si="108"/>
        <v>454.7588963309193</v>
      </c>
      <c r="I747" s="2">
        <f t="shared" si="102"/>
        <v>38.288906019047431</v>
      </c>
      <c r="J747" s="2">
        <f t="shared" si="103"/>
        <v>9.2939809525702799E-3</v>
      </c>
      <c r="K747" s="2">
        <f t="shared" si="104"/>
        <v>3.1514357688985145E-3</v>
      </c>
      <c r="L747" s="2">
        <v>485.92440031350617</v>
      </c>
      <c r="M747" s="2">
        <f t="shared" si="105"/>
        <v>38.432843536840551</v>
      </c>
      <c r="N747" s="2">
        <f t="shared" si="106"/>
        <v>-0.13464353684054942</v>
      </c>
      <c r="O747" s="2">
        <f t="shared" si="107"/>
        <v>0.66141787289191822</v>
      </c>
    </row>
    <row r="748" spans="1:15" x14ac:dyDescent="0.25">
      <c r="A748" s="47">
        <v>190</v>
      </c>
      <c r="B748" s="2">
        <v>0.10221</v>
      </c>
      <c r="C748" s="2">
        <f>LOG('SNe Ia Data'!RedShift)</f>
        <v>-0.99050661171246013</v>
      </c>
      <c r="D748">
        <v>0.187412</v>
      </c>
      <c r="E748">
        <v>38.408499999999997</v>
      </c>
      <c r="F748" s="2">
        <f t="shared" si="100"/>
        <v>480.50731108981284</v>
      </c>
      <c r="G748" s="1">
        <f t="shared" si="101"/>
        <v>1.4113110982517857E+25</v>
      </c>
      <c r="H748" s="2">
        <f t="shared" si="108"/>
        <v>457.37477803879489</v>
      </c>
      <c r="I748" s="2">
        <f t="shared" si="102"/>
        <v>38.301361058671191</v>
      </c>
      <c r="J748" s="2">
        <f t="shared" si="103"/>
        <v>0.10713894132880597</v>
      </c>
      <c r="K748" s="2">
        <f t="shared" si="104"/>
        <v>0.32681344175764021</v>
      </c>
      <c r="L748" s="2">
        <v>488.78136818614792</v>
      </c>
      <c r="M748" s="2">
        <f t="shared" si="105"/>
        <v>38.445573213584879</v>
      </c>
      <c r="N748" s="2">
        <f t="shared" si="106"/>
        <v>-3.7073213584882581E-2</v>
      </c>
      <c r="O748" s="2">
        <f t="shared" si="107"/>
        <v>3.9131426120206945E-2</v>
      </c>
    </row>
    <row r="749" spans="1:15" x14ac:dyDescent="0.25">
      <c r="A749" s="47">
        <v>140181</v>
      </c>
      <c r="B749" s="2">
        <v>0.10246</v>
      </c>
      <c r="C749" s="2">
        <f>LOG('SNe Ia Data'!RedShift)</f>
        <v>-0.98944564845967775</v>
      </c>
      <c r="D749">
        <v>0.19955300000000001</v>
      </c>
      <c r="E749">
        <v>38.251100000000001</v>
      </c>
      <c r="F749" s="2">
        <f t="shared" si="100"/>
        <v>446.90992540852352</v>
      </c>
      <c r="G749" s="1">
        <f t="shared" si="101"/>
        <v>1.4149157141406322E+25</v>
      </c>
      <c r="H749" s="2">
        <f t="shared" si="108"/>
        <v>458.54295449125709</v>
      </c>
      <c r="I749" s="2">
        <f t="shared" si="102"/>
        <v>38.306900124509369</v>
      </c>
      <c r="J749" s="2">
        <f t="shared" si="103"/>
        <v>-5.5800124509367777E-2</v>
      </c>
      <c r="K749" s="2">
        <f t="shared" si="104"/>
        <v>7.8190468195375493E-2</v>
      </c>
      <c r="L749" s="2">
        <v>490.05741168527027</v>
      </c>
      <c r="M749" s="2">
        <f t="shared" si="105"/>
        <v>38.451234809505131</v>
      </c>
      <c r="N749" s="2">
        <f t="shared" si="106"/>
        <v>-0.20013480950512985</v>
      </c>
      <c r="O749" s="2">
        <f t="shared" si="107"/>
        <v>1.0058396281338671</v>
      </c>
    </row>
    <row r="750" spans="1:15" x14ac:dyDescent="0.25">
      <c r="A750" s="47">
        <v>100405</v>
      </c>
      <c r="B750" s="2">
        <v>0.10294</v>
      </c>
      <c r="C750" s="2">
        <f>LOG('SNe Ia Data'!RedShift)</f>
        <v>-0.98741583608584926</v>
      </c>
      <c r="D750">
        <v>0.18625</v>
      </c>
      <c r="E750">
        <v>38.1815</v>
      </c>
      <c r="F750" s="2">
        <f t="shared" si="100"/>
        <v>432.81270422022214</v>
      </c>
      <c r="G750" s="1">
        <f t="shared" si="101"/>
        <v>1.4218385623054056E+25</v>
      </c>
      <c r="H750" s="2">
        <f t="shared" si="108"/>
        <v>460.78649678797797</v>
      </c>
      <c r="I750" s="2">
        <f t="shared" si="102"/>
        <v>38.31749871865135</v>
      </c>
      <c r="J750" s="2">
        <f t="shared" si="103"/>
        <v>-0.13599871865135071</v>
      </c>
      <c r="K750" s="2">
        <f t="shared" si="104"/>
        <v>0.53318395314976441</v>
      </c>
      <c r="L750" s="2">
        <v>492.5084726319389</v>
      </c>
      <c r="M750" s="2">
        <f t="shared" si="105"/>
        <v>38.462068530367624</v>
      </c>
      <c r="N750" s="2">
        <f t="shared" si="106"/>
        <v>-0.28056853036762419</v>
      </c>
      <c r="O750" s="2">
        <f t="shared" si="107"/>
        <v>2.2692657154585385</v>
      </c>
    </row>
    <row r="751" spans="1:15" x14ac:dyDescent="0.25">
      <c r="A751" s="47">
        <v>13135</v>
      </c>
      <c r="B751" s="2">
        <v>0.10360999999999999</v>
      </c>
      <c r="C751" s="2">
        <f>LOG('SNe Ia Data'!RedShift)</f>
        <v>-0.98459832629705091</v>
      </c>
      <c r="D751">
        <v>0.12637999999999999</v>
      </c>
      <c r="E751">
        <v>38.333799999999997</v>
      </c>
      <c r="F751" s="2">
        <f t="shared" si="100"/>
        <v>464.25864551112267</v>
      </c>
      <c r="G751" s="1">
        <f t="shared" si="101"/>
        <v>1.43150606792415E+25</v>
      </c>
      <c r="H751" s="2">
        <f t="shared" si="108"/>
        <v>463.9195219884736</v>
      </c>
      <c r="I751" s="2">
        <f t="shared" si="102"/>
        <v>38.33221324126896</v>
      </c>
      <c r="J751" s="2">
        <f t="shared" si="103"/>
        <v>1.5867587310367526E-3</v>
      </c>
      <c r="K751" s="2">
        <f t="shared" si="104"/>
        <v>1.5763951545573774E-4</v>
      </c>
      <c r="L751" s="2">
        <v>495.9320691040092</v>
      </c>
      <c r="M751" s="2">
        <f t="shared" si="105"/>
        <v>38.477110962756186</v>
      </c>
      <c r="N751" s="2">
        <f t="shared" si="106"/>
        <v>-0.14331096275618904</v>
      </c>
      <c r="O751" s="2">
        <f t="shared" si="107"/>
        <v>1.2858849847677405</v>
      </c>
    </row>
    <row r="752" spans="1:15" x14ac:dyDescent="0.25">
      <c r="A752" s="47">
        <v>20064</v>
      </c>
      <c r="B752" s="2">
        <v>0.10374</v>
      </c>
      <c r="C752" s="2">
        <f>LOG('SNe Ia Data'!RedShift)</f>
        <v>-0.98405375634243386</v>
      </c>
      <c r="D752">
        <v>0.19645599999999999</v>
      </c>
      <c r="E752">
        <v>38.207900000000002</v>
      </c>
      <c r="F752" s="2">
        <f t="shared" si="100"/>
        <v>438.10680599391435</v>
      </c>
      <c r="G752" s="1">
        <f t="shared" si="101"/>
        <v>1.4333824411964754E+25</v>
      </c>
      <c r="H752" s="2">
        <f t="shared" si="108"/>
        <v>464.52761315278946</v>
      </c>
      <c r="I752" s="2">
        <f t="shared" si="102"/>
        <v>38.335057675431372</v>
      </c>
      <c r="J752" s="2">
        <f t="shared" si="103"/>
        <v>-0.12715767543136991</v>
      </c>
      <c r="K752" s="2">
        <f t="shared" si="104"/>
        <v>0.41894264038418344</v>
      </c>
      <c r="L752" s="2">
        <v>496.59666253054246</v>
      </c>
      <c r="M752" s="2">
        <f t="shared" si="105"/>
        <v>38.480018982360953</v>
      </c>
      <c r="N752" s="2">
        <f t="shared" si="106"/>
        <v>-0.27211898236095067</v>
      </c>
      <c r="O752" s="2">
        <f t="shared" si="107"/>
        <v>1.9186116706417247</v>
      </c>
    </row>
    <row r="753" spans="1:15" x14ac:dyDescent="0.25">
      <c r="A753" s="47">
        <v>13038</v>
      </c>
      <c r="B753" s="2">
        <v>0.10507</v>
      </c>
      <c r="C753" s="2">
        <f>LOG('SNe Ia Data'!RedShift)</f>
        <v>-0.97852126774247283</v>
      </c>
      <c r="D753">
        <v>0.236183</v>
      </c>
      <c r="E753">
        <v>38.429499999999997</v>
      </c>
      <c r="F753" s="2">
        <f t="shared" si="100"/>
        <v>485.17677121925664</v>
      </c>
      <c r="G753" s="1">
        <f t="shared" si="101"/>
        <v>1.4525901618581718E+25</v>
      </c>
      <c r="H753" s="2">
        <f t="shared" si="108"/>
        <v>470.75241148758386</v>
      </c>
      <c r="I753" s="2">
        <f t="shared" si="102"/>
        <v>38.363962767108603</v>
      </c>
      <c r="J753" s="2">
        <f t="shared" si="103"/>
        <v>6.5537232891394126E-2</v>
      </c>
      <c r="K753" s="2">
        <f t="shared" si="104"/>
        <v>7.6997909097272124E-2</v>
      </c>
      <c r="L753" s="2">
        <v>503.40181321663584</v>
      </c>
      <c r="M753" s="2">
        <f t="shared" si="105"/>
        <v>38.509573877561138</v>
      </c>
      <c r="N753" s="2">
        <f t="shared" si="106"/>
        <v>-8.0073877561140705E-2</v>
      </c>
      <c r="O753" s="2">
        <f t="shared" si="107"/>
        <v>0.11494350865107271</v>
      </c>
    </row>
    <row r="754" spans="1:15" x14ac:dyDescent="0.25">
      <c r="A754" s="47">
        <v>18697</v>
      </c>
      <c r="B754" s="2">
        <v>0.10661</v>
      </c>
      <c r="C754" s="2">
        <f>LOG('SNe Ia Data'!RedShift)</f>
        <v>-0.97220205664970061</v>
      </c>
      <c r="D754">
        <v>0.19553699999999999</v>
      </c>
      <c r="E754">
        <v>38.261099999999999</v>
      </c>
      <c r="F754" s="2">
        <f t="shared" si="100"/>
        <v>448.97276789754233</v>
      </c>
      <c r="G754" s="1">
        <f t="shared" si="101"/>
        <v>1.4748556339912506E+25</v>
      </c>
      <c r="H754" s="2">
        <f t="shared" si="108"/>
        <v>477.96815958692963</v>
      </c>
      <c r="I754" s="2">
        <f t="shared" si="102"/>
        <v>38.396994832681138</v>
      </c>
      <c r="J754" s="2">
        <f t="shared" si="103"/>
        <v>-0.13589483268113867</v>
      </c>
      <c r="K754" s="2">
        <f t="shared" si="104"/>
        <v>0.4830009566490675</v>
      </c>
      <c r="L754" s="2">
        <v>511.29475793123692</v>
      </c>
      <c r="M754" s="2">
        <f t="shared" si="105"/>
        <v>38.543356700644146</v>
      </c>
      <c r="N754" s="2">
        <f t="shared" si="106"/>
        <v>-0.28225670064414743</v>
      </c>
      <c r="O754" s="2">
        <f t="shared" si="107"/>
        <v>2.0836780930264123</v>
      </c>
    </row>
    <row r="755" spans="1:15" x14ac:dyDescent="0.25">
      <c r="A755" s="47">
        <v>20625</v>
      </c>
      <c r="B755" s="2">
        <v>0.10707</v>
      </c>
      <c r="C755" s="2">
        <f>LOG('SNe Ia Data'!RedShift)</f>
        <v>-0.97033219732467713</v>
      </c>
      <c r="D755">
        <v>0.15112200000000001</v>
      </c>
      <c r="E755">
        <v>38.462400000000002</v>
      </c>
      <c r="F755" s="2">
        <f t="shared" si="100"/>
        <v>492.58365851146158</v>
      </c>
      <c r="G755" s="1">
        <f t="shared" si="101"/>
        <v>1.4815115453951785E+25</v>
      </c>
      <c r="H755" s="2">
        <f t="shared" si="108"/>
        <v>480.12519357099472</v>
      </c>
      <c r="I755" s="2">
        <f t="shared" si="102"/>
        <v>38.406772476333984</v>
      </c>
      <c r="J755" s="2">
        <f t="shared" si="103"/>
        <v>5.5627523666018419E-2</v>
      </c>
      <c r="K755" s="2">
        <f t="shared" si="104"/>
        <v>0.13549524957356501</v>
      </c>
      <c r="L755" s="2">
        <v>513.65515483011177</v>
      </c>
      <c r="M755" s="2">
        <f t="shared" si="105"/>
        <v>38.553358254356709</v>
      </c>
      <c r="N755" s="2">
        <f t="shared" si="106"/>
        <v>-9.0958254356706902E-2</v>
      </c>
      <c r="O755" s="2">
        <f t="shared" si="107"/>
        <v>0.36226706179604534</v>
      </c>
    </row>
    <row r="756" spans="1:15" x14ac:dyDescent="0.25">
      <c r="A756" s="47">
        <v>3256</v>
      </c>
      <c r="B756" s="2">
        <v>0.10711</v>
      </c>
      <c r="C756" s="2">
        <f>LOG('SNe Ia Data'!RedShift)</f>
        <v>-0.97016998068934146</v>
      </c>
      <c r="D756">
        <v>0.21046599999999999</v>
      </c>
      <c r="E756">
        <v>38.429499999999997</v>
      </c>
      <c r="F756" s="2">
        <f t="shared" si="100"/>
        <v>485.17677121925664</v>
      </c>
      <c r="G756" s="1">
        <f t="shared" si="101"/>
        <v>1.4820904329290154E+25</v>
      </c>
      <c r="H756" s="2">
        <f t="shared" si="108"/>
        <v>480.31279824414304</v>
      </c>
      <c r="I756" s="2">
        <f t="shared" si="102"/>
        <v>38.407620794247876</v>
      </c>
      <c r="J756" s="2">
        <f t="shared" si="103"/>
        <v>2.1879205752121322E-2</v>
      </c>
      <c r="K756" s="2">
        <f t="shared" si="104"/>
        <v>1.0806852164743459E-2</v>
      </c>
      <c r="L756" s="2">
        <v>513.86046677380079</v>
      </c>
      <c r="M756" s="2">
        <f t="shared" si="105"/>
        <v>38.554226035279207</v>
      </c>
      <c r="N756" s="2">
        <f t="shared" si="106"/>
        <v>-0.12472603527920967</v>
      </c>
      <c r="O756" s="2">
        <f t="shared" si="107"/>
        <v>0.3511966305551677</v>
      </c>
    </row>
    <row r="757" spans="1:15" x14ac:dyDescent="0.25">
      <c r="A757" s="47">
        <v>120225</v>
      </c>
      <c r="B757" s="2">
        <v>0.10713</v>
      </c>
      <c r="C757" s="2">
        <f>LOG('SNe Ia Data'!RedShift)</f>
        <v>-0.97008889508755558</v>
      </c>
      <c r="D757">
        <v>0.46854099999999999</v>
      </c>
      <c r="E757">
        <v>38.780099999999997</v>
      </c>
      <c r="F757" s="2">
        <f t="shared" si="100"/>
        <v>570.19052992042521</v>
      </c>
      <c r="G757" s="1">
        <f t="shared" si="101"/>
        <v>1.482379883452015E+25</v>
      </c>
      <c r="H757" s="2">
        <f t="shared" si="108"/>
        <v>480.40660277021396</v>
      </c>
      <c r="I757" s="2">
        <f t="shared" si="102"/>
        <v>38.408044838855872</v>
      </c>
      <c r="J757" s="2">
        <f t="shared" si="103"/>
        <v>0.37205516114412518</v>
      </c>
      <c r="K757" s="2">
        <f t="shared" si="104"/>
        <v>0.63054990797265953</v>
      </c>
      <c r="L757" s="2">
        <v>513.96312634726428</v>
      </c>
      <c r="M757" s="2">
        <f t="shared" si="105"/>
        <v>38.554659810945736</v>
      </c>
      <c r="N757" s="2">
        <f t="shared" si="106"/>
        <v>0.225440189054261</v>
      </c>
      <c r="O757" s="2">
        <f t="shared" si="107"/>
        <v>0.23150878711471629</v>
      </c>
    </row>
    <row r="758" spans="1:15" x14ac:dyDescent="0.25">
      <c r="A758" s="47">
        <v>21034</v>
      </c>
      <c r="B758" s="2">
        <v>0.10774</v>
      </c>
      <c r="C758" s="2">
        <f>LOG('SNe Ia Data'!RedShift)</f>
        <v>-0.9676230287900639</v>
      </c>
      <c r="D758">
        <v>0.180059</v>
      </c>
      <c r="E758">
        <v>38.498399999999997</v>
      </c>
      <c r="F758" s="2">
        <f t="shared" si="100"/>
        <v>500.81808124379353</v>
      </c>
      <c r="G758" s="1">
        <f t="shared" si="101"/>
        <v>1.4912102873507306E+25</v>
      </c>
      <c r="H758" s="2">
        <f t="shared" si="108"/>
        <v>483.26834177883575</v>
      </c>
      <c r="I758" s="2">
        <f t="shared" si="102"/>
        <v>38.42094173028692</v>
      </c>
      <c r="J758" s="2">
        <f t="shared" si="103"/>
        <v>7.7458269713076788E-2</v>
      </c>
      <c r="K758" s="2">
        <f t="shared" si="104"/>
        <v>0.18505716939758449</v>
      </c>
      <c r="L758" s="2">
        <v>517.0953964482319</v>
      </c>
      <c r="M758" s="2">
        <f t="shared" si="105"/>
        <v>38.567853356951339</v>
      </c>
      <c r="N758" s="2">
        <f t="shared" si="106"/>
        <v>-6.9453356951342471E-2</v>
      </c>
      <c r="O758" s="2">
        <f t="shared" si="107"/>
        <v>0.14878420053930047</v>
      </c>
    </row>
    <row r="759" spans="1:15" x14ac:dyDescent="0.25">
      <c r="A759" s="47">
        <v>500038</v>
      </c>
      <c r="B759" s="2">
        <v>0.10793999999999999</v>
      </c>
      <c r="C759" s="2">
        <f>LOG('SNe Ia Data'!RedShift)</f>
        <v>-0.96681758627080505</v>
      </c>
      <c r="D759">
        <v>0.187108</v>
      </c>
      <c r="E759">
        <v>38.401699999999998</v>
      </c>
      <c r="F759" s="2">
        <f t="shared" si="100"/>
        <v>479.00494845229326</v>
      </c>
      <c r="G759" s="1">
        <f t="shared" si="101"/>
        <v>1.4941064131657711E+25</v>
      </c>
      <c r="H759" s="2">
        <f t="shared" si="108"/>
        <v>484.20691223539018</v>
      </c>
      <c r="I759" s="2">
        <f t="shared" si="102"/>
        <v>38.425154924333413</v>
      </c>
      <c r="J759" s="2">
        <f t="shared" si="103"/>
        <v>-2.345492433341434E-2</v>
      </c>
      <c r="K759" s="2">
        <f t="shared" si="104"/>
        <v>1.5713877356097094E-2</v>
      </c>
      <c r="L759" s="2">
        <v>518.1228561795499</v>
      </c>
      <c r="M759" s="2">
        <f t="shared" si="105"/>
        <v>38.572163754658064</v>
      </c>
      <c r="N759" s="2">
        <f t="shared" si="106"/>
        <v>-0.17046375465806562</v>
      </c>
      <c r="O759" s="2">
        <f t="shared" si="107"/>
        <v>0.830002473935461</v>
      </c>
    </row>
    <row r="760" spans="1:15" x14ac:dyDescent="0.25">
      <c r="A760" s="47">
        <v>7147</v>
      </c>
      <c r="B760" s="2">
        <v>0.10908</v>
      </c>
      <c r="C760" s="2">
        <f>LOG('SNe Ia Data'!RedShift)</f>
        <v>-0.96225487073040772</v>
      </c>
      <c r="D760">
        <v>0.133183</v>
      </c>
      <c r="E760">
        <v>38.401600000000002</v>
      </c>
      <c r="F760" s="2">
        <f t="shared" si="100"/>
        <v>478.98288996713785</v>
      </c>
      <c r="G760" s="1">
        <f t="shared" si="101"/>
        <v>1.5106229167374475E+25</v>
      </c>
      <c r="H760" s="2">
        <f t="shared" si="108"/>
        <v>489.55954650888947</v>
      </c>
      <c r="I760" s="2">
        <f t="shared" si="102"/>
        <v>38.449027619075835</v>
      </c>
      <c r="J760" s="2">
        <f t="shared" si="103"/>
        <v>-4.742761907583315E-2</v>
      </c>
      <c r="K760" s="2">
        <f t="shared" si="104"/>
        <v>0.12681337457750846</v>
      </c>
      <c r="L760" s="2">
        <v>523.98395520219162</v>
      </c>
      <c r="M760" s="2">
        <f t="shared" si="105"/>
        <v>38.596589943756079</v>
      </c>
      <c r="N760" s="2">
        <f t="shared" si="106"/>
        <v>-0.19498994375607737</v>
      </c>
      <c r="O760" s="2">
        <f t="shared" si="107"/>
        <v>2.143516551702676</v>
      </c>
    </row>
    <row r="761" spans="1:15" x14ac:dyDescent="0.25">
      <c r="A761" s="47">
        <v>20027</v>
      </c>
      <c r="B761" s="2">
        <v>0.11001</v>
      </c>
      <c r="C761" s="2">
        <f>LOG('SNe Ia Data'!RedShift)</f>
        <v>-0.95856783531973488</v>
      </c>
      <c r="D761">
        <v>0.17974100000000001</v>
      </c>
      <c r="E761">
        <v>38.570099999999996</v>
      </c>
      <c r="F761" s="2">
        <f t="shared" si="100"/>
        <v>517.63066917494098</v>
      </c>
      <c r="G761" s="1">
        <f t="shared" si="101"/>
        <v>1.5241077155699471E+25</v>
      </c>
      <c r="H761" s="2">
        <f t="shared" si="108"/>
        <v>493.92967218887048</v>
      </c>
      <c r="I761" s="2">
        <f t="shared" si="102"/>
        <v>38.468325583134281</v>
      </c>
      <c r="J761" s="2">
        <f t="shared" si="103"/>
        <v>0.10177441686571598</v>
      </c>
      <c r="K761" s="2">
        <f t="shared" si="104"/>
        <v>0.32061433648023591</v>
      </c>
      <c r="L761" s="2">
        <v>528.77114281189279</v>
      </c>
      <c r="M761" s="2">
        <f t="shared" si="105"/>
        <v>38.616338729555778</v>
      </c>
      <c r="N761" s="2">
        <f t="shared" si="106"/>
        <v>-4.6238729555781788E-2</v>
      </c>
      <c r="O761" s="2">
        <f t="shared" si="107"/>
        <v>6.6178585274631357E-2</v>
      </c>
    </row>
    <row r="762" spans="1:15" x14ac:dyDescent="0.25">
      <c r="A762" s="47">
        <v>18650</v>
      </c>
      <c r="B762" s="2">
        <v>0.11259</v>
      </c>
      <c r="C762" s="2">
        <f>LOG('SNe Ia Data'!RedShift)</f>
        <v>-0.94850018086725518</v>
      </c>
      <c r="D762">
        <v>0.16320100000000001</v>
      </c>
      <c r="E762">
        <v>38.621400000000001</v>
      </c>
      <c r="F762" s="2">
        <f t="shared" si="100"/>
        <v>530.00504063966537</v>
      </c>
      <c r="G762" s="1">
        <f t="shared" si="101"/>
        <v>1.5615678921986664E+25</v>
      </c>
      <c r="H762" s="2">
        <f t="shared" si="108"/>
        <v>506.06968865446612</v>
      </c>
      <c r="I762" s="2">
        <f t="shared" si="102"/>
        <v>38.52105162880504</v>
      </c>
      <c r="J762" s="2">
        <f t="shared" si="103"/>
        <v>0.10034837119496132</v>
      </c>
      <c r="K762" s="2">
        <f t="shared" si="104"/>
        <v>0.37807244352600644</v>
      </c>
      <c r="L762" s="2">
        <v>542.07879511430951</v>
      </c>
      <c r="M762" s="2">
        <f t="shared" si="105"/>
        <v>38.670312095017962</v>
      </c>
      <c r="N762" s="2">
        <f t="shared" si="106"/>
        <v>-4.8912095017961121E-2</v>
      </c>
      <c r="O762" s="2">
        <f t="shared" si="107"/>
        <v>8.9822864131786057E-2</v>
      </c>
    </row>
    <row r="763" spans="1:15" x14ac:dyDescent="0.25">
      <c r="A763" s="47">
        <v>18612</v>
      </c>
      <c r="B763" s="2">
        <v>0.11388</v>
      </c>
      <c r="C763" s="2">
        <f>LOG('SNe Ia Data'!RedShift)</f>
        <v>-0.9435525415250825</v>
      </c>
      <c r="D763">
        <v>0.19492300000000001</v>
      </c>
      <c r="E763">
        <v>38.387599999999999</v>
      </c>
      <c r="F763" s="2">
        <f t="shared" si="100"/>
        <v>475.90470670585199</v>
      </c>
      <c r="G763" s="1">
        <f t="shared" si="101"/>
        <v>1.5803258861363094E+25</v>
      </c>
      <c r="H763" s="2">
        <f t="shared" si="108"/>
        <v>512.14874048386787</v>
      </c>
      <c r="I763" s="2">
        <f t="shared" si="102"/>
        <v>38.546980545017576</v>
      </c>
      <c r="J763" s="2">
        <f t="shared" si="103"/>
        <v>-0.15938054501757648</v>
      </c>
      <c r="K763" s="2">
        <f t="shared" si="104"/>
        <v>0.66856623827234229</v>
      </c>
      <c r="L763" s="2">
        <v>548.74751438382759</v>
      </c>
      <c r="M763" s="2">
        <f t="shared" si="105"/>
        <v>38.696862830334418</v>
      </c>
      <c r="N763" s="2">
        <f t="shared" si="106"/>
        <v>-0.30926283033441848</v>
      </c>
      <c r="O763" s="2">
        <f t="shared" si="107"/>
        <v>2.517266977749407</v>
      </c>
    </row>
    <row r="764" spans="1:15" x14ac:dyDescent="0.25">
      <c r="A764" s="47">
        <v>8719</v>
      </c>
      <c r="B764" s="2">
        <v>0.11650000000000001</v>
      </c>
      <c r="C764" s="2">
        <f>LOG('SNe Ia Data'!RedShift)</f>
        <v>-0.93367407463796215</v>
      </c>
      <c r="D764">
        <v>0.15989700000000001</v>
      </c>
      <c r="E764">
        <v>38.540799999999997</v>
      </c>
      <c r="F764" s="2">
        <f t="shared" si="100"/>
        <v>510.69311161717803</v>
      </c>
      <c r="G764" s="1">
        <f t="shared" si="101"/>
        <v>1.6184806039874016E+25</v>
      </c>
      <c r="H764" s="2">
        <f t="shared" si="108"/>
        <v>524.51384243048551</v>
      </c>
      <c r="I764" s="2">
        <f t="shared" si="102"/>
        <v>38.598784770673127</v>
      </c>
      <c r="J764" s="2">
        <f t="shared" si="103"/>
        <v>-5.7984770673130015E-2</v>
      </c>
      <c r="K764" s="2">
        <f t="shared" si="104"/>
        <v>0.1315065113076406</v>
      </c>
      <c r="L764" s="2">
        <v>562.32221631510652</v>
      </c>
      <c r="M764" s="2">
        <f t="shared" si="105"/>
        <v>38.749926210117358</v>
      </c>
      <c r="N764" s="2">
        <f t="shared" si="106"/>
        <v>-0.20912621011736121</v>
      </c>
      <c r="O764" s="2">
        <f t="shared" si="107"/>
        <v>1.7105520862330414</v>
      </c>
    </row>
    <row r="765" spans="1:15" x14ac:dyDescent="0.25">
      <c r="A765" s="47">
        <v>5395</v>
      </c>
      <c r="B765" s="2">
        <v>0.11652999999999999</v>
      </c>
      <c r="C765" s="2">
        <f>LOG('SNe Ia Data'!RedShift)</f>
        <v>-0.93356225354600775</v>
      </c>
      <c r="D765">
        <v>0.18574199999999999</v>
      </c>
      <c r="E765">
        <v>38.630200000000002</v>
      </c>
      <c r="F765" s="2">
        <f t="shared" si="100"/>
        <v>532.15727050563714</v>
      </c>
      <c r="G765" s="1">
        <f t="shared" si="101"/>
        <v>1.6189179322660752E+25</v>
      </c>
      <c r="H765" s="2">
        <f t="shared" si="108"/>
        <v>524.65557087337538</v>
      </c>
      <c r="I765" s="2">
        <f t="shared" si="102"/>
        <v>38.599371443142509</v>
      </c>
      <c r="J765" s="2">
        <f t="shared" si="103"/>
        <v>3.0828556857493083E-2</v>
      </c>
      <c r="K765" s="2">
        <f t="shared" si="104"/>
        <v>2.7547751393655846E-2</v>
      </c>
      <c r="L765" s="2">
        <v>562.47788801085153</v>
      </c>
      <c r="M765" s="2">
        <f t="shared" si="105"/>
        <v>38.750527271218104</v>
      </c>
      <c r="N765" s="2">
        <f t="shared" si="106"/>
        <v>-0.12032727121810183</v>
      </c>
      <c r="O765" s="2">
        <f t="shared" si="107"/>
        <v>0.41966997657399652</v>
      </c>
    </row>
    <row r="766" spans="1:15" x14ac:dyDescent="0.25">
      <c r="A766" s="47">
        <v>2561</v>
      </c>
      <c r="B766" s="2">
        <v>0.1176</v>
      </c>
      <c r="C766" s="2">
        <f>LOG('SNe Ia Data'!RedShift)</f>
        <v>-0.92959267825988035</v>
      </c>
      <c r="D766">
        <v>0.23963499999999999</v>
      </c>
      <c r="E766">
        <v>38.572699999999998</v>
      </c>
      <c r="F766" s="2">
        <f t="shared" si="100"/>
        <v>518.25082247385433</v>
      </c>
      <c r="G766" s="1">
        <f t="shared" si="101"/>
        <v>1.6345225094365314E+25</v>
      </c>
      <c r="H766" s="2">
        <f t="shared" si="108"/>
        <v>529.71266992727465</v>
      </c>
      <c r="I766" s="2">
        <f t="shared" si="102"/>
        <v>38.620201803640569</v>
      </c>
      <c r="J766" s="2">
        <f t="shared" si="103"/>
        <v>-4.7501803640571438E-2</v>
      </c>
      <c r="K766" s="2">
        <f t="shared" si="104"/>
        <v>3.9293408322590283E-2</v>
      </c>
      <c r="L766" s="2">
        <v>568.03366989581605</v>
      </c>
      <c r="M766" s="2">
        <f t="shared" si="105"/>
        <v>38.771870395250303</v>
      </c>
      <c r="N766" s="2">
        <f t="shared" si="106"/>
        <v>-0.19917039525030589</v>
      </c>
      <c r="O766" s="2">
        <f t="shared" si="107"/>
        <v>0.6907948188417431</v>
      </c>
    </row>
    <row r="767" spans="1:15" x14ac:dyDescent="0.25">
      <c r="A767" s="47">
        <v>16259</v>
      </c>
      <c r="B767" s="2">
        <v>0.11792</v>
      </c>
      <c r="C767" s="2">
        <f>LOG('SNe Ia Data'!RedShift)</f>
        <v>-0.92841252948502373</v>
      </c>
      <c r="D767">
        <v>0.214419</v>
      </c>
      <c r="E767">
        <v>38.608800000000002</v>
      </c>
      <c r="F767" s="2">
        <f t="shared" si="100"/>
        <v>526.93858392450511</v>
      </c>
      <c r="G767" s="1">
        <f t="shared" si="101"/>
        <v>1.6391917669435959E+25</v>
      </c>
      <c r="H767" s="2">
        <f t="shared" si="108"/>
        <v>531.22587323060372</v>
      </c>
      <c r="I767" s="2">
        <f t="shared" si="102"/>
        <v>38.626396095425918</v>
      </c>
      <c r="J767" s="2">
        <f t="shared" si="103"/>
        <v>-1.7596095425915337E-2</v>
      </c>
      <c r="K767" s="2">
        <f t="shared" si="104"/>
        <v>6.7345112792308688E-3</v>
      </c>
      <c r="L767" s="2">
        <v>569.69653082660273</v>
      </c>
      <c r="M767" s="2">
        <f t="shared" si="105"/>
        <v>38.778217874118134</v>
      </c>
      <c r="N767" s="2">
        <f t="shared" si="106"/>
        <v>-0.16941787411813181</v>
      </c>
      <c r="O767" s="2">
        <f t="shared" si="107"/>
        <v>0.62429797066677239</v>
      </c>
    </row>
    <row r="768" spans="1:15" x14ac:dyDescent="0.25">
      <c r="A768" s="47">
        <v>1371</v>
      </c>
      <c r="B768" s="2">
        <v>0.11817999999999999</v>
      </c>
      <c r="C768" s="2">
        <f>LOG('SNe Ia Data'!RedShift)</f>
        <v>-0.92745601435635239</v>
      </c>
      <c r="D768">
        <v>0.127058</v>
      </c>
      <c r="E768">
        <v>38.415700000000001</v>
      </c>
      <c r="F768" s="2">
        <f t="shared" si="100"/>
        <v>482.10318428317044</v>
      </c>
      <c r="G768" s="1">
        <f t="shared" si="101"/>
        <v>1.642986374764023E+25</v>
      </c>
      <c r="H768" s="2">
        <f t="shared" si="108"/>
        <v>532.45562187479845</v>
      </c>
      <c r="I768" s="2">
        <f t="shared" si="102"/>
        <v>38.631417084234229</v>
      </c>
      <c r="J768" s="2">
        <f t="shared" si="103"/>
        <v>-0.2157170842342282</v>
      </c>
      <c r="K768" s="2">
        <f t="shared" si="104"/>
        <v>2.8824717069065744</v>
      </c>
      <c r="L768" s="2">
        <v>571.04805210910899</v>
      </c>
      <c r="M768" s="2">
        <f t="shared" si="105"/>
        <v>38.783363272295624</v>
      </c>
      <c r="N768" s="2">
        <f t="shared" si="106"/>
        <v>-0.36766327229562279</v>
      </c>
      <c r="O768" s="2">
        <f t="shared" si="107"/>
        <v>8.3732964364965969</v>
      </c>
    </row>
    <row r="769" spans="1:15" x14ac:dyDescent="0.25">
      <c r="A769" s="47">
        <v>137</v>
      </c>
      <c r="B769" s="2">
        <v>0.11901</v>
      </c>
      <c r="C769" s="2">
        <f>LOG('SNe Ia Data'!RedShift)</f>
        <v>-0.92441654480618707</v>
      </c>
      <c r="D769">
        <v>0.21238099999999999</v>
      </c>
      <c r="E769">
        <v>38.562899999999999</v>
      </c>
      <c r="F769" s="2">
        <f t="shared" si="100"/>
        <v>515.91719177855498</v>
      </c>
      <c r="G769" s="1">
        <f t="shared" si="101"/>
        <v>1.6551049431819674E+25</v>
      </c>
      <c r="H769" s="2">
        <f t="shared" si="108"/>
        <v>536.38298243135546</v>
      </c>
      <c r="I769" s="2">
        <f t="shared" si="102"/>
        <v>38.647374953714774</v>
      </c>
      <c r="J769" s="2">
        <f t="shared" si="103"/>
        <v>-8.447495371477487E-2</v>
      </c>
      <c r="K769" s="2">
        <f t="shared" si="104"/>
        <v>0.15820660182448593</v>
      </c>
      <c r="L769" s="2">
        <v>575.36520274060842</v>
      </c>
      <c r="M769" s="2">
        <f t="shared" si="105"/>
        <v>38.799717964216498</v>
      </c>
      <c r="N769" s="2">
        <f t="shared" si="106"/>
        <v>-0.23681796421649892</v>
      </c>
      <c r="O769" s="2">
        <f t="shared" si="107"/>
        <v>1.2433630705755434</v>
      </c>
    </row>
    <row r="770" spans="1:15" x14ac:dyDescent="0.25">
      <c r="A770" s="47">
        <v>5549</v>
      </c>
      <c r="B770" s="2">
        <v>0.12014</v>
      </c>
      <c r="C770" s="2">
        <f>LOG('SNe Ia Data'!RedShift)</f>
        <v>-0.92031237238866359</v>
      </c>
      <c r="D770">
        <v>0.20019500000000001</v>
      </c>
      <c r="E770">
        <v>38.595799999999997</v>
      </c>
      <c r="F770" s="2">
        <f t="shared" si="100"/>
        <v>523.79337365348363</v>
      </c>
      <c r="G770" s="1">
        <f t="shared" si="101"/>
        <v>1.6716159757748635E+25</v>
      </c>
      <c r="H770" s="2">
        <f t="shared" si="108"/>
        <v>541.73384368138147</v>
      </c>
      <c r="I770" s="2">
        <f t="shared" si="102"/>
        <v>38.668929840340894</v>
      </c>
      <c r="J770" s="2">
        <f t="shared" si="103"/>
        <v>-7.312984034089709E-2</v>
      </c>
      <c r="K770" s="2">
        <f t="shared" si="104"/>
        <v>0.1334390057953716</v>
      </c>
      <c r="L770" s="2">
        <v>581.24932151376618</v>
      </c>
      <c r="M770" s="2">
        <f t="shared" si="105"/>
        <v>38.821812294754572</v>
      </c>
      <c r="N770" s="2">
        <f t="shared" si="106"/>
        <v>-0.22601229475457529</v>
      </c>
      <c r="O770" s="2">
        <f t="shared" si="107"/>
        <v>1.274552345810072</v>
      </c>
    </row>
    <row r="771" spans="1:15" x14ac:dyDescent="0.25">
      <c r="A771" s="47">
        <v>12860</v>
      </c>
      <c r="B771" s="2">
        <v>0.12058000000000001</v>
      </c>
      <c r="C771" s="2">
        <f>LOG('SNe Ia Data'!RedShift)</f>
        <v>-0.91872472047066622</v>
      </c>
      <c r="D771">
        <v>0.25225700000000001</v>
      </c>
      <c r="E771">
        <v>38.7926</v>
      </c>
      <c r="F771" s="2">
        <f t="shared" si="100"/>
        <v>573.48227577265084</v>
      </c>
      <c r="G771" s="1">
        <f t="shared" si="101"/>
        <v>1.6780488696025605E+25</v>
      </c>
      <c r="H771" s="2">
        <f t="shared" si="108"/>
        <v>543.81860259118855</v>
      </c>
      <c r="I771" s="2">
        <f t="shared" si="102"/>
        <v>38.677270297836301</v>
      </c>
      <c r="J771" s="2">
        <f t="shared" si="103"/>
        <v>0.11532970216369876</v>
      </c>
      <c r="K771" s="2">
        <f t="shared" si="104"/>
        <v>0.20902387174493542</v>
      </c>
      <c r="L771" s="2">
        <v>583.54252449567275</v>
      </c>
      <c r="M771" s="2">
        <f t="shared" si="105"/>
        <v>38.830362549386678</v>
      </c>
      <c r="N771" s="2">
        <f t="shared" si="106"/>
        <v>-3.7762549386677335E-2</v>
      </c>
      <c r="O771" s="2">
        <f t="shared" si="107"/>
        <v>2.2409706028598184E-2</v>
      </c>
    </row>
    <row r="772" spans="1:15" x14ac:dyDescent="0.25">
      <c r="A772" s="47">
        <v>490008</v>
      </c>
      <c r="B772" s="2">
        <v>0.12086</v>
      </c>
      <c r="C772" s="2">
        <f>LOG('SNe Ia Data'!RedShift)</f>
        <v>-0.91771741008756236</v>
      </c>
      <c r="D772">
        <v>0.30262699999999998</v>
      </c>
      <c r="E772">
        <v>38.634799999999998</v>
      </c>
      <c r="F772" s="2">
        <f t="shared" si="100"/>
        <v>533.28577579050398</v>
      </c>
      <c r="G772" s="1">
        <f t="shared" si="101"/>
        <v>1.6821436429142182E+25</v>
      </c>
      <c r="H772" s="2">
        <f t="shared" si="108"/>
        <v>545.14562824616894</v>
      </c>
      <c r="I772" s="2">
        <f t="shared" si="102"/>
        <v>38.682562668221507</v>
      </c>
      <c r="J772" s="2">
        <f t="shared" si="103"/>
        <v>-4.7762668221508875E-2</v>
      </c>
      <c r="K772" s="2">
        <f t="shared" si="104"/>
        <v>2.4909316757298183E-2</v>
      </c>
      <c r="L772" s="2">
        <v>585.00243087911247</v>
      </c>
      <c r="M772" s="2">
        <f t="shared" si="105"/>
        <v>38.835788353617666</v>
      </c>
      <c r="N772" s="2">
        <f t="shared" si="106"/>
        <v>-0.20098835361766731</v>
      </c>
      <c r="O772" s="2">
        <f t="shared" si="107"/>
        <v>0.44108921615397123</v>
      </c>
    </row>
    <row r="773" spans="1:15" x14ac:dyDescent="0.25">
      <c r="A773" s="47">
        <v>19953</v>
      </c>
      <c r="B773" s="2">
        <v>0.12207</v>
      </c>
      <c r="C773" s="2">
        <f>LOG('SNe Ia Data'!RedShift)</f>
        <v>-0.91339105542705235</v>
      </c>
      <c r="D773">
        <v>0.157915</v>
      </c>
      <c r="E773">
        <v>38.594499999999996</v>
      </c>
      <c r="F773" s="2">
        <f t="shared" si="100"/>
        <v>523.47988700906853</v>
      </c>
      <c r="G773" s="1">
        <f t="shared" si="101"/>
        <v>1.6998488631433473E+25</v>
      </c>
      <c r="H773" s="2">
        <f t="shared" si="108"/>
        <v>550.88349935230349</v>
      </c>
      <c r="I773" s="2">
        <f t="shared" si="102"/>
        <v>38.705298820592645</v>
      </c>
      <c r="J773" s="2">
        <f t="shared" si="103"/>
        <v>-0.11079882059264889</v>
      </c>
      <c r="K773" s="2">
        <f t="shared" si="104"/>
        <v>0.49229282459441376</v>
      </c>
      <c r="L773" s="2">
        <v>591.31663249920609</v>
      </c>
      <c r="M773" s="2">
        <f t="shared" si="105"/>
        <v>38.859100474828395</v>
      </c>
      <c r="N773" s="2">
        <f t="shared" si="106"/>
        <v>-0.26460047482839855</v>
      </c>
      <c r="O773" s="2">
        <f t="shared" si="107"/>
        <v>2.8075950567923864</v>
      </c>
    </row>
    <row r="774" spans="1:15" x14ac:dyDescent="0.25">
      <c r="A774" s="47">
        <v>390259</v>
      </c>
      <c r="B774" s="2">
        <v>0.12231</v>
      </c>
      <c r="C774" s="2">
        <f>LOG('SNe Ia Data'!RedShift)</f>
        <v>-0.91253803382818077</v>
      </c>
      <c r="D774">
        <v>0.23114199999999999</v>
      </c>
      <c r="E774">
        <v>38.611899999999999</v>
      </c>
      <c r="F774" s="2">
        <f t="shared" ref="F774:F837" si="109">10^((ObservedDistanceModuli-25)/5)</f>
        <v>527.69138011913924</v>
      </c>
      <c r="G774" s="1">
        <f t="shared" ref="G774:G837" si="110">-(RedShift*Age*(-2*InitialTangentVelocity+UniverseAcceleration*Age))/(2+RedShift)*(1+RedShift)</f>
        <v>1.7033625613396215E+25</v>
      </c>
      <c r="H774" s="2">
        <f t="shared" si="108"/>
        <v>552.02221138723814</v>
      </c>
      <c r="I774" s="2">
        <f t="shared" ref="I774:I837" si="111">(LOG10(T2LuminousDistance)*5+25)</f>
        <v>38.709782762639151</v>
      </c>
      <c r="J774" s="2">
        <f t="shared" ref="J774:J837" si="112">ObservedDistanceModuli-T2DistanceModuli</f>
        <v>-9.7882762639152077E-2</v>
      </c>
      <c r="K774" s="2">
        <f t="shared" ref="K774:K837" si="113">(ObservedDistanceModuli-T2DistanceModuli)^2/TotalError^2</f>
        <v>0.17933072455527693</v>
      </c>
      <c r="L774" s="2">
        <v>592.57006238067436</v>
      </c>
      <c r="M774" s="2">
        <f t="shared" ref="M774:M837" si="114">(LOG10(ΛCDMLuminousDistance)*5+25)</f>
        <v>38.863698532114832</v>
      </c>
      <c r="N774" s="2">
        <f t="shared" ref="N774:N837" si="115">ObservedDistanceModuli-ΛCDMDistanceModuli</f>
        <v>-0.25179853211483305</v>
      </c>
      <c r="O774" s="2">
        <f t="shared" ref="O774:O837" si="116">(ObservedDistanceModuli-ΛCDMDistanceModuli)^2/TotalError^2</f>
        <v>1.186721073383981</v>
      </c>
    </row>
    <row r="775" spans="1:15" x14ac:dyDescent="0.25">
      <c r="A775" s="47">
        <v>18835</v>
      </c>
      <c r="B775" s="2">
        <v>0.12278</v>
      </c>
      <c r="C775" s="2">
        <f>LOG('SNe Ia Data'!RedShift)</f>
        <v>-0.91087237095572149</v>
      </c>
      <c r="D775">
        <v>0.14458399999999999</v>
      </c>
      <c r="E775">
        <v>38.685299999999998</v>
      </c>
      <c r="F775" s="2">
        <f t="shared" si="109"/>
        <v>545.83326553482505</v>
      </c>
      <c r="G775" s="1">
        <f t="shared" si="110"/>
        <v>1.7102453920990629E+25</v>
      </c>
      <c r="H775" s="2">
        <f t="shared" si="108"/>
        <v>554.25278492611108</v>
      </c>
      <c r="I775" s="2">
        <f t="shared" si="111"/>
        <v>38.718539419848312</v>
      </c>
      <c r="J775" s="2">
        <f t="shared" si="112"/>
        <v>-3.3239419848314355E-2</v>
      </c>
      <c r="K775" s="2">
        <f t="shared" si="113"/>
        <v>5.2852605169068763E-2</v>
      </c>
      <c r="L775" s="2">
        <v>595.02567922256935</v>
      </c>
      <c r="M775" s="2">
        <f t="shared" si="114"/>
        <v>38.872678543802493</v>
      </c>
      <c r="N775" s="2">
        <f t="shared" si="115"/>
        <v>-0.1873785438024953</v>
      </c>
      <c r="O775" s="2">
        <f t="shared" si="116"/>
        <v>1.67957440539272</v>
      </c>
    </row>
    <row r="776" spans="1:15" x14ac:dyDescent="0.25">
      <c r="A776" s="47">
        <v>2916</v>
      </c>
      <c r="B776" s="2">
        <v>0.12316000000000001</v>
      </c>
      <c r="C776" s="2">
        <f>LOG('SNe Ia Data'!RedShift)</f>
        <v>-0.90953031976883947</v>
      </c>
      <c r="D776">
        <v>0.27464100000000002</v>
      </c>
      <c r="E776">
        <v>38.596699999999998</v>
      </c>
      <c r="F776" s="2">
        <f t="shared" si="109"/>
        <v>524.0105128352227</v>
      </c>
      <c r="G776" s="1">
        <f t="shared" si="110"/>
        <v>1.7158120125848342E+25</v>
      </c>
      <c r="H776" s="2">
        <f t="shared" si="108"/>
        <v>556.05680376523151</v>
      </c>
      <c r="I776" s="2">
        <f t="shared" si="111"/>
        <v>38.725595795155733</v>
      </c>
      <c r="J776" s="2">
        <f t="shared" si="112"/>
        <v>-0.12889579515573502</v>
      </c>
      <c r="K776" s="2">
        <f t="shared" si="113"/>
        <v>0.22026564061504281</v>
      </c>
      <c r="L776" s="2">
        <v>597.01202293962785</v>
      </c>
      <c r="M776" s="2">
        <f t="shared" si="114"/>
        <v>38.879915386331604</v>
      </c>
      <c r="N776" s="2">
        <f t="shared" si="115"/>
        <v>-0.28321538633160515</v>
      </c>
      <c r="O776" s="2">
        <f t="shared" si="116"/>
        <v>1.0634153966411559</v>
      </c>
    </row>
    <row r="777" spans="1:15" x14ac:dyDescent="0.25">
      <c r="A777" s="47">
        <v>16021</v>
      </c>
      <c r="B777" s="2">
        <v>0.12357</v>
      </c>
      <c r="C777" s="2">
        <f>LOG('SNe Ia Data'!RedShift)</f>
        <v>-0.90808695332391998</v>
      </c>
      <c r="D777">
        <v>0.162163</v>
      </c>
      <c r="E777">
        <v>38.616399999999999</v>
      </c>
      <c r="F777" s="2">
        <f t="shared" si="109"/>
        <v>528.78606287246873</v>
      </c>
      <c r="G777" s="1">
        <f t="shared" si="110"/>
        <v>1.7218198856017001E+25</v>
      </c>
      <c r="H777" s="2">
        <f t="shared" si="108"/>
        <v>558.00382281083955</v>
      </c>
      <c r="I777" s="2">
        <f t="shared" si="111"/>
        <v>38.733185871210885</v>
      </c>
      <c r="J777" s="2">
        <f t="shared" si="112"/>
        <v>-0.11678587121088668</v>
      </c>
      <c r="K777" s="2">
        <f t="shared" si="113"/>
        <v>0.51865320915663449</v>
      </c>
      <c r="L777" s="2">
        <v>599.1561368101419</v>
      </c>
      <c r="M777" s="2">
        <f t="shared" si="114"/>
        <v>38.887700059516888</v>
      </c>
      <c r="N777" s="2">
        <f t="shared" si="115"/>
        <v>-0.27130005951688929</v>
      </c>
      <c r="O777" s="2">
        <f t="shared" si="116"/>
        <v>2.7989570723773372</v>
      </c>
    </row>
    <row r="778" spans="1:15" x14ac:dyDescent="0.25">
      <c r="A778" s="47">
        <v>13894</v>
      </c>
      <c r="B778" s="2">
        <v>0.12377000000000001</v>
      </c>
      <c r="C778" s="2">
        <f>LOG('SNe Ia Data'!RedShift)</f>
        <v>-0.90738460905844531</v>
      </c>
      <c r="D778">
        <v>0.33336700000000002</v>
      </c>
      <c r="E778">
        <v>38.800899999999999</v>
      </c>
      <c r="F778" s="2">
        <f t="shared" si="109"/>
        <v>575.67848666484576</v>
      </c>
      <c r="G778" s="1">
        <f t="shared" si="110"/>
        <v>1.724751226445813E+25</v>
      </c>
      <c r="H778" s="2">
        <f t="shared" si="108"/>
        <v>558.95380568108908</v>
      </c>
      <c r="I778" s="2">
        <f t="shared" si="111"/>
        <v>38.736879587135363</v>
      </c>
      <c r="J778" s="2">
        <f t="shared" si="112"/>
        <v>6.4020412864636E-2</v>
      </c>
      <c r="K778" s="2">
        <f t="shared" si="113"/>
        <v>3.6880069220030016E-2</v>
      </c>
      <c r="L778" s="2">
        <v>600.20240503367245</v>
      </c>
      <c r="M778" s="2">
        <f t="shared" si="114"/>
        <v>38.891488656633442</v>
      </c>
      <c r="N778" s="2">
        <f t="shared" si="115"/>
        <v>-9.0588656633443065E-2</v>
      </c>
      <c r="O778" s="2">
        <f t="shared" si="116"/>
        <v>7.3841825593836202E-2</v>
      </c>
    </row>
    <row r="779" spans="1:15" x14ac:dyDescent="0.25">
      <c r="A779" s="47">
        <v>570062</v>
      </c>
      <c r="B779" s="2">
        <v>0.12383</v>
      </c>
      <c r="C779" s="2">
        <f>LOG('SNe Ia Data'!RedShift)</f>
        <v>-0.90717412707602008</v>
      </c>
      <c r="D779">
        <v>0.15032400000000001</v>
      </c>
      <c r="E779">
        <v>38.824199999999998</v>
      </c>
      <c r="F779" s="2">
        <f t="shared" si="109"/>
        <v>581.88880251935336</v>
      </c>
      <c r="G779" s="1">
        <f t="shared" si="110"/>
        <v>1.7256307144821792E+25</v>
      </c>
      <c r="H779" s="2">
        <f t="shared" si="108"/>
        <v>559.23882834258382</v>
      </c>
      <c r="I779" s="2">
        <f t="shared" si="111"/>
        <v>38.737986585768859</v>
      </c>
      <c r="J779" s="2">
        <f t="shared" si="112"/>
        <v>8.6213414231139041E-2</v>
      </c>
      <c r="K779" s="2">
        <f t="shared" si="113"/>
        <v>0.32892209054504934</v>
      </c>
      <c r="L779" s="2">
        <v>600.51633139562557</v>
      </c>
      <c r="M779" s="2">
        <f t="shared" si="114"/>
        <v>38.892624113969873</v>
      </c>
      <c r="N779" s="2">
        <f t="shared" si="115"/>
        <v>-6.8424113969875577E-2</v>
      </c>
      <c r="O779" s="2">
        <f t="shared" si="116"/>
        <v>0.20718662590671766</v>
      </c>
    </row>
    <row r="780" spans="1:15" x14ac:dyDescent="0.25">
      <c r="A780" s="47">
        <v>6406</v>
      </c>
      <c r="B780" s="2">
        <v>0.12393</v>
      </c>
      <c r="C780" s="2">
        <f>LOG('SNe Ia Data'!RedShift)</f>
        <v>-0.9068235503037515</v>
      </c>
      <c r="D780">
        <v>0.14579700000000001</v>
      </c>
      <c r="E780">
        <v>38.650399999999998</v>
      </c>
      <c r="F780" s="2">
        <f t="shared" si="109"/>
        <v>537.13073039483606</v>
      </c>
      <c r="G780" s="1">
        <f t="shared" si="110"/>
        <v>1.7270966158439092E+25</v>
      </c>
      <c r="H780" s="2">
        <f t="shared" si="108"/>
        <v>559.71389462015964</v>
      </c>
      <c r="I780" s="2">
        <f t="shared" si="111"/>
        <v>38.739830440929602</v>
      </c>
      <c r="J780" s="2">
        <f t="shared" si="112"/>
        <v>-8.943044092960406E-2</v>
      </c>
      <c r="K780" s="2">
        <f t="shared" si="113"/>
        <v>0.37624745280985528</v>
      </c>
      <c r="L780" s="2">
        <v>601.03958906374737</v>
      </c>
      <c r="M780" s="2">
        <f t="shared" si="114"/>
        <v>38.894515394503507</v>
      </c>
      <c r="N780" s="2">
        <f t="shared" si="115"/>
        <v>-0.24411539450350972</v>
      </c>
      <c r="O780" s="2">
        <f t="shared" si="116"/>
        <v>2.8034522302750515</v>
      </c>
    </row>
    <row r="781" spans="1:15" x14ac:dyDescent="0.25">
      <c r="A781" s="47">
        <v>19543</v>
      </c>
      <c r="B781" s="2">
        <v>0.12404999999999999</v>
      </c>
      <c r="C781" s="2">
        <f>LOG('SNe Ia Data'!RedShift)</f>
        <v>-0.90640323139177215</v>
      </c>
      <c r="D781">
        <v>0.22153100000000001</v>
      </c>
      <c r="E781">
        <v>38.835000000000001</v>
      </c>
      <c r="F781" s="2">
        <f t="shared" si="109"/>
        <v>584.79008414448174</v>
      </c>
      <c r="G781" s="1">
        <f t="shared" si="110"/>
        <v>1.7288558426057002E+25</v>
      </c>
      <c r="H781" s="2">
        <f t="shared" si="108"/>
        <v>560.28402118594011</v>
      </c>
      <c r="I781" s="2">
        <f t="shared" si="111"/>
        <v>38.742041184712221</v>
      </c>
      <c r="J781" s="2">
        <f t="shared" si="112"/>
        <v>9.2958815287779828E-2</v>
      </c>
      <c r="K781" s="2">
        <f t="shared" si="113"/>
        <v>0.1760808575244201</v>
      </c>
      <c r="L781" s="2">
        <v>601.66757591377154</v>
      </c>
      <c r="M781" s="2">
        <f t="shared" si="114"/>
        <v>38.896783039167147</v>
      </c>
      <c r="N781" s="2">
        <f t="shared" si="115"/>
        <v>-6.1783039167146114E-2</v>
      </c>
      <c r="O781" s="2">
        <f t="shared" si="116"/>
        <v>7.7780283157695654E-2</v>
      </c>
    </row>
    <row r="782" spans="1:15" x14ac:dyDescent="0.25">
      <c r="A782" s="47">
        <v>13044</v>
      </c>
      <c r="B782" s="2">
        <v>0.12472</v>
      </c>
      <c r="C782" s="2">
        <f>LOG('SNe Ia Data'!RedShift)</f>
        <v>-0.9040638978192147</v>
      </c>
      <c r="D782">
        <v>0.12587000000000001</v>
      </c>
      <c r="E782">
        <v>38.761600000000001</v>
      </c>
      <c r="F782" s="2">
        <f t="shared" si="109"/>
        <v>565.35338915231455</v>
      </c>
      <c r="G782" s="1">
        <f t="shared" si="110"/>
        <v>1.7386811005076131E+25</v>
      </c>
      <c r="H782" s="2">
        <f t="shared" si="108"/>
        <v>563.46817041967597</v>
      </c>
      <c r="I782" s="2">
        <f t="shared" si="111"/>
        <v>38.75434694173741</v>
      </c>
      <c r="J782" s="2">
        <f t="shared" si="112"/>
        <v>7.253058262591594E-3</v>
      </c>
      <c r="K782" s="2">
        <f t="shared" si="113"/>
        <v>3.3204570558057534E-3</v>
      </c>
      <c r="L782" s="2">
        <v>605.17539205793594</v>
      </c>
      <c r="M782" s="2">
        <f t="shared" si="114"/>
        <v>38.909406301062354</v>
      </c>
      <c r="N782" s="2">
        <f t="shared" si="115"/>
        <v>-0.14780630106235293</v>
      </c>
      <c r="O782" s="2">
        <f t="shared" si="116"/>
        <v>1.3789275003004535</v>
      </c>
    </row>
    <row r="783" spans="1:15" x14ac:dyDescent="0.25">
      <c r="A783" s="47">
        <v>15459</v>
      </c>
      <c r="B783" s="2">
        <v>0.12559999999999999</v>
      </c>
      <c r="C783" s="2">
        <f>LOG('SNe Ia Data'!RedShift)</f>
        <v>-0.90101036059882267</v>
      </c>
      <c r="D783">
        <v>0.29894399999999999</v>
      </c>
      <c r="E783">
        <v>39.1417</v>
      </c>
      <c r="F783" s="2">
        <f t="shared" si="109"/>
        <v>673.50372181732439</v>
      </c>
      <c r="G783" s="1">
        <f t="shared" si="110"/>
        <v>1.7515934060921494E+25</v>
      </c>
      <c r="H783" s="2">
        <f t="shared" si="108"/>
        <v>567.65276367343267</v>
      </c>
      <c r="I783" s="2">
        <f t="shared" si="111"/>
        <v>38.770413783004031</v>
      </c>
      <c r="J783" s="2">
        <f t="shared" si="112"/>
        <v>0.3712862169959692</v>
      </c>
      <c r="K783" s="2">
        <f t="shared" si="113"/>
        <v>1.5425454620886767</v>
      </c>
      <c r="L783" s="2">
        <v>609.78668065888746</v>
      </c>
      <c r="M783" s="2">
        <f t="shared" si="114"/>
        <v>38.925889670009703</v>
      </c>
      <c r="N783" s="2">
        <f t="shared" si="115"/>
        <v>0.21581032999029759</v>
      </c>
      <c r="O783" s="2">
        <f t="shared" si="116"/>
        <v>0.52115243955977086</v>
      </c>
    </row>
    <row r="784" spans="1:15" x14ac:dyDescent="0.25">
      <c r="A784" s="47">
        <v>2992</v>
      </c>
      <c r="B784" s="2">
        <v>0.12623000000000001</v>
      </c>
      <c r="C784" s="2">
        <f>LOG('SNe Ia Data'!RedShift)</f>
        <v>-0.89883741778515835</v>
      </c>
      <c r="D784">
        <v>0.293348</v>
      </c>
      <c r="E784">
        <v>38.495600000000003</v>
      </c>
      <c r="F784" s="2">
        <f t="shared" si="109"/>
        <v>500.17271871483564</v>
      </c>
      <c r="G784" s="1">
        <f t="shared" si="110"/>
        <v>1.7608426609371594E+25</v>
      </c>
      <c r="H784" s="2">
        <f t="shared" si="108"/>
        <v>570.65024302933148</v>
      </c>
      <c r="I784" s="2">
        <f t="shared" si="111"/>
        <v>38.781850032800342</v>
      </c>
      <c r="J784" s="2">
        <f t="shared" si="112"/>
        <v>-0.28625003280033923</v>
      </c>
      <c r="K784" s="2">
        <f t="shared" si="113"/>
        <v>0.95219265477934723</v>
      </c>
      <c r="L784" s="2">
        <v>613.09073673897467</v>
      </c>
      <c r="M784" s="2">
        <f t="shared" si="114"/>
        <v>38.937623771848536</v>
      </c>
      <c r="N784" s="2">
        <f t="shared" si="115"/>
        <v>-0.44202377184853248</v>
      </c>
      <c r="O784" s="2">
        <f t="shared" si="116"/>
        <v>2.2705182084026982</v>
      </c>
    </row>
    <row r="785" spans="1:15" x14ac:dyDescent="0.25">
      <c r="A785" s="47">
        <v>16069</v>
      </c>
      <c r="B785" s="2">
        <v>0.12706000000000001</v>
      </c>
      <c r="C785" s="2">
        <f>LOG('SNe Ia Data'!RedShift)</f>
        <v>-0.89599114900075694</v>
      </c>
      <c r="D785">
        <v>0.25967899999999999</v>
      </c>
      <c r="E785">
        <v>38.8125</v>
      </c>
      <c r="F785" s="2">
        <f t="shared" si="109"/>
        <v>578.76198834912134</v>
      </c>
      <c r="G785" s="1">
        <f t="shared" si="110"/>
        <v>1.7730348265876076E+25</v>
      </c>
      <c r="H785" s="2">
        <f t="shared" si="108"/>
        <v>574.60145482458597</v>
      </c>
      <c r="I785" s="2">
        <f t="shared" si="111"/>
        <v>38.796833606204203</v>
      </c>
      <c r="J785" s="2">
        <f t="shared" si="112"/>
        <v>1.5666393795797262E-2</v>
      </c>
      <c r="K785" s="2">
        <f t="shared" si="113"/>
        <v>3.6396901865920765E-3</v>
      </c>
      <c r="L785" s="2">
        <v>617.44725353611136</v>
      </c>
      <c r="M785" s="2">
        <f t="shared" si="114"/>
        <v>38.952999315920586</v>
      </c>
      <c r="N785" s="2">
        <f t="shared" si="115"/>
        <v>-0.14049931592058584</v>
      </c>
      <c r="O785" s="2">
        <f t="shared" si="116"/>
        <v>0.29273507320795533</v>
      </c>
    </row>
    <row r="786" spans="1:15" x14ac:dyDescent="0.25">
      <c r="A786" s="47">
        <v>744</v>
      </c>
      <c r="B786" s="2">
        <v>0.12709999999999999</v>
      </c>
      <c r="C786" s="2">
        <f>LOG('SNe Ia Data'!RedShift)</f>
        <v>-0.89585444944599191</v>
      </c>
      <c r="D786">
        <v>0.28088400000000002</v>
      </c>
      <c r="E786">
        <v>38.684899999999999</v>
      </c>
      <c r="F786" s="2">
        <f t="shared" si="109"/>
        <v>545.73272859166593</v>
      </c>
      <c r="G786" s="1">
        <f t="shared" si="110"/>
        <v>1.7736225913698151E+25</v>
      </c>
      <c r="H786" s="2">
        <f t="shared" si="108"/>
        <v>574.79193641800236</v>
      </c>
      <c r="I786" s="2">
        <f t="shared" si="111"/>
        <v>38.797553334595818</v>
      </c>
      <c r="J786" s="2">
        <f t="shared" si="112"/>
        <v>-0.11265333459581939</v>
      </c>
      <c r="K786" s="2">
        <f t="shared" si="113"/>
        <v>0.16085482806760873</v>
      </c>
      <c r="L786" s="2">
        <v>617.65730815425627</v>
      </c>
      <c r="M786" s="2">
        <f t="shared" si="114"/>
        <v>38.953737921908029</v>
      </c>
      <c r="N786" s="2">
        <f t="shared" si="115"/>
        <v>-0.26883792190803035</v>
      </c>
      <c r="O786" s="2">
        <f t="shared" si="116"/>
        <v>0.91606661698978764</v>
      </c>
    </row>
    <row r="787" spans="1:15" x14ac:dyDescent="0.25">
      <c r="A787" s="47">
        <v>14871</v>
      </c>
      <c r="B787" s="2">
        <v>0.12720000000000001</v>
      </c>
      <c r="C787" s="2">
        <f>LOG('SNe Ia Data'!RedShift)</f>
        <v>-0.89551288868760492</v>
      </c>
      <c r="D787">
        <v>0.15950800000000001</v>
      </c>
      <c r="E787">
        <v>38.742899999999999</v>
      </c>
      <c r="F787" s="2">
        <f t="shared" si="109"/>
        <v>560.50565681278101</v>
      </c>
      <c r="G787" s="1">
        <f t="shared" si="110"/>
        <v>1.7750920799419871E+25</v>
      </c>
      <c r="H787" s="2">
        <f t="shared" si="108"/>
        <v>575.26816523130947</v>
      </c>
      <c r="I787" s="2">
        <f t="shared" si="111"/>
        <v>38.799351706326718</v>
      </c>
      <c r="J787" s="2">
        <f t="shared" si="112"/>
        <v>-5.645170632671892E-2</v>
      </c>
      <c r="K787" s="2">
        <f t="shared" si="113"/>
        <v>0.12525330893908246</v>
      </c>
      <c r="L787" s="2">
        <v>618.18248571862637</v>
      </c>
      <c r="M787" s="2">
        <f t="shared" si="114"/>
        <v>38.955583482579286</v>
      </c>
      <c r="N787" s="2">
        <f t="shared" si="115"/>
        <v>-0.21268348257928693</v>
      </c>
      <c r="O787" s="2">
        <f t="shared" si="116"/>
        <v>1.7778805828174697</v>
      </c>
    </row>
    <row r="788" spans="1:15" x14ac:dyDescent="0.25">
      <c r="A788" s="47">
        <v>18855</v>
      </c>
      <c r="B788" s="2">
        <v>0.12731999999999999</v>
      </c>
      <c r="C788" s="2">
        <f>LOG('SNe Ia Data'!RedShift)</f>
        <v>-0.89510337005103457</v>
      </c>
      <c r="D788">
        <v>0.17691299999999999</v>
      </c>
      <c r="E788">
        <v>38.784100000000002</v>
      </c>
      <c r="F788" s="2">
        <f t="shared" si="109"/>
        <v>571.24182767565799</v>
      </c>
      <c r="G788" s="1">
        <f t="shared" si="110"/>
        <v>1.7768556106880531E+25</v>
      </c>
      <c r="H788" s="2">
        <f t="shared" si="108"/>
        <v>575.83968662340067</v>
      </c>
      <c r="I788" s="2">
        <f t="shared" si="111"/>
        <v>38.801507964811712</v>
      </c>
      <c r="J788" s="2">
        <f t="shared" si="112"/>
        <v>-1.7407964811710031E-2</v>
      </c>
      <c r="K788" s="2">
        <f t="shared" si="113"/>
        <v>9.6822547698026985E-3</v>
      </c>
      <c r="L788" s="2">
        <v>618.81277613789223</v>
      </c>
      <c r="M788" s="2">
        <f t="shared" si="114"/>
        <v>38.957796358272617</v>
      </c>
      <c r="N788" s="2">
        <f t="shared" si="115"/>
        <v>-0.17369635827261476</v>
      </c>
      <c r="O788" s="2">
        <f t="shared" si="116"/>
        <v>0.96396647899793975</v>
      </c>
    </row>
    <row r="789" spans="1:15" x14ac:dyDescent="0.25">
      <c r="A789" s="47">
        <v>22075</v>
      </c>
      <c r="B789" s="2">
        <v>0.12920000000000001</v>
      </c>
      <c r="C789" s="2">
        <f>LOG('SNe Ia Data'!RedShift)</f>
        <v>-0.88873748634093463</v>
      </c>
      <c r="D789">
        <v>0.150979</v>
      </c>
      <c r="E789">
        <v>38.7547</v>
      </c>
      <c r="F789" s="2">
        <f t="shared" si="109"/>
        <v>563.55979178488644</v>
      </c>
      <c r="G789" s="1">
        <f t="shared" si="110"/>
        <v>1.804504813279851E+25</v>
      </c>
      <c r="H789" s="2">
        <f t="shared" si="108"/>
        <v>584.80018294064644</v>
      </c>
      <c r="I789" s="2">
        <f t="shared" si="111"/>
        <v>38.835037499041945</v>
      </c>
      <c r="J789" s="2">
        <f t="shared" si="112"/>
        <v>-8.0337499041945648E-2</v>
      </c>
      <c r="K789" s="2">
        <f t="shared" si="113"/>
        <v>0.28314149865504529</v>
      </c>
      <c r="L789" s="2">
        <v>628.69833209534204</v>
      </c>
      <c r="M789" s="2">
        <f t="shared" si="114"/>
        <v>38.992211540952866</v>
      </c>
      <c r="N789" s="2">
        <f t="shared" si="115"/>
        <v>-0.23751154095286608</v>
      </c>
      <c r="O789" s="2">
        <f t="shared" si="116"/>
        <v>2.4747785641016256</v>
      </c>
    </row>
    <row r="790" spans="1:15" x14ac:dyDescent="0.25">
      <c r="A790" s="47">
        <v>1032</v>
      </c>
      <c r="B790" s="2">
        <v>0.12920999999999999</v>
      </c>
      <c r="C790" s="2">
        <f>LOG('SNe Ia Data'!RedShift)</f>
        <v>-0.8887038735177375</v>
      </c>
      <c r="D790">
        <v>0.21279500000000001</v>
      </c>
      <c r="E790">
        <v>38.840299999999999</v>
      </c>
      <c r="F790" s="2">
        <f t="shared" si="109"/>
        <v>586.21914808804956</v>
      </c>
      <c r="G790" s="1">
        <f t="shared" si="110"/>
        <v>1.8046519867267092E+25</v>
      </c>
      <c r="H790" s="2">
        <f t="shared" si="108"/>
        <v>584.84787860652295</v>
      </c>
      <c r="I790" s="2">
        <f t="shared" si="111"/>
        <v>38.835214594744436</v>
      </c>
      <c r="J790" s="2">
        <f t="shared" si="112"/>
        <v>5.0854052555635576E-3</v>
      </c>
      <c r="K790" s="2">
        <f t="shared" si="113"/>
        <v>5.7112121995377336E-4</v>
      </c>
      <c r="L790" s="2">
        <v>628.75097011794958</v>
      </c>
      <c r="M790" s="2">
        <f t="shared" si="114"/>
        <v>38.992393340749715</v>
      </c>
      <c r="N790" s="2">
        <f t="shared" si="115"/>
        <v>-0.15209334074971537</v>
      </c>
      <c r="O790" s="2">
        <f t="shared" si="116"/>
        <v>0.5108548962909718</v>
      </c>
    </row>
    <row r="791" spans="1:15" x14ac:dyDescent="0.25">
      <c r="A791" s="47">
        <v>5751</v>
      </c>
      <c r="B791" s="2">
        <v>0.1295</v>
      </c>
      <c r="C791" s="2">
        <f>LOG('SNe Ia Data'!RedShift)</f>
        <v>-0.88773023158272935</v>
      </c>
      <c r="D791">
        <v>0.250442</v>
      </c>
      <c r="E791">
        <v>38.832999999999998</v>
      </c>
      <c r="F791" s="2">
        <f t="shared" si="109"/>
        <v>584.25172053602967</v>
      </c>
      <c r="G791" s="1">
        <f t="shared" si="110"/>
        <v>1.8089204913402684E+25</v>
      </c>
      <c r="H791" s="2">
        <f t="shared" si="108"/>
        <v>586.23120674204347</v>
      </c>
      <c r="I791" s="2">
        <f t="shared" si="111"/>
        <v>38.840344667195225</v>
      </c>
      <c r="J791" s="2">
        <f t="shared" si="112"/>
        <v>-7.3446671952268616E-3</v>
      </c>
      <c r="K791" s="2">
        <f t="shared" si="113"/>
        <v>8.6006231060455605E-4</v>
      </c>
      <c r="L791" s="2">
        <v>630.27772700479352</v>
      </c>
      <c r="M791" s="2">
        <f t="shared" si="114"/>
        <v>38.997659800661978</v>
      </c>
      <c r="N791" s="2">
        <f t="shared" si="115"/>
        <v>-0.16465980066197972</v>
      </c>
      <c r="O791" s="2">
        <f t="shared" si="116"/>
        <v>0.43227572109706347</v>
      </c>
    </row>
    <row r="792" spans="1:15" x14ac:dyDescent="0.25">
      <c r="A792" s="47">
        <v>18415</v>
      </c>
      <c r="B792" s="2">
        <v>0.12958</v>
      </c>
      <c r="C792" s="2">
        <f>LOG('SNe Ia Data'!RedShift)</f>
        <v>-0.88746202439069211</v>
      </c>
      <c r="D792">
        <v>0.14274800000000001</v>
      </c>
      <c r="E792">
        <v>38.8429</v>
      </c>
      <c r="F792" s="2">
        <f t="shared" si="109"/>
        <v>586.92147459268404</v>
      </c>
      <c r="G792" s="1">
        <f t="shared" si="110"/>
        <v>1.8100981713172453E+25</v>
      </c>
      <c r="H792" s="2">
        <f t="shared" si="108"/>
        <v>586.61286683012599</v>
      </c>
      <c r="I792" s="2">
        <f t="shared" si="111"/>
        <v>38.841757923055937</v>
      </c>
      <c r="J792" s="2">
        <f t="shared" si="112"/>
        <v>1.1420769440633194E-3</v>
      </c>
      <c r="K792" s="2">
        <f t="shared" si="113"/>
        <v>6.4010418118149009E-5</v>
      </c>
      <c r="L792" s="2">
        <v>630.69898780219944</v>
      </c>
      <c r="M792" s="2">
        <f t="shared" si="114"/>
        <v>38.999110670011213</v>
      </c>
      <c r="N792" s="2">
        <f t="shared" si="115"/>
        <v>-0.15621067001121247</v>
      </c>
      <c r="O792" s="2">
        <f t="shared" si="116"/>
        <v>1.1975160033100001</v>
      </c>
    </row>
    <row r="793" spans="1:15" x14ac:dyDescent="0.25">
      <c r="A793" s="47">
        <v>18809</v>
      </c>
      <c r="B793" s="2">
        <v>0.13169</v>
      </c>
      <c r="C793" s="2">
        <f>LOG('SNe Ia Data'!RedShift)</f>
        <v>-0.88044720233288276</v>
      </c>
      <c r="D793">
        <v>0.134576</v>
      </c>
      <c r="E793">
        <v>38.802</v>
      </c>
      <c r="F793" s="2">
        <f t="shared" si="109"/>
        <v>575.97018125467116</v>
      </c>
      <c r="G793" s="1">
        <f t="shared" si="110"/>
        <v>1.8411846575971504E+25</v>
      </c>
      <c r="H793" s="2">
        <f t="shared" si="108"/>
        <v>596.68731092674648</v>
      </c>
      <c r="I793" s="2">
        <f t="shared" si="111"/>
        <v>38.878734011467095</v>
      </c>
      <c r="J793" s="2">
        <f t="shared" si="112"/>
        <v>-7.6734011467095797E-2</v>
      </c>
      <c r="K793" s="2">
        <f t="shared" si="113"/>
        <v>0.32511767014299542</v>
      </c>
      <c r="L793" s="2">
        <v>641.82322893805735</v>
      </c>
      <c r="M793" s="2">
        <f t="shared" si="114"/>
        <v>39.037077155391849</v>
      </c>
      <c r="N793" s="2">
        <f t="shared" si="115"/>
        <v>-0.23507715539184915</v>
      </c>
      <c r="O793" s="2">
        <f t="shared" si="116"/>
        <v>3.0513050114361073</v>
      </c>
    </row>
    <row r="794" spans="1:15" x14ac:dyDescent="0.25">
      <c r="A794" s="47">
        <v>151034</v>
      </c>
      <c r="B794" s="2">
        <v>0.13281000000000001</v>
      </c>
      <c r="C794" s="2">
        <f>LOG('SNe Ia Data'!RedShift)</f>
        <v>-0.87676922330148954</v>
      </c>
      <c r="D794">
        <v>0.12217699999999999</v>
      </c>
      <c r="E794">
        <v>38.784100000000002</v>
      </c>
      <c r="F794" s="2">
        <f t="shared" si="109"/>
        <v>571.24182767565799</v>
      </c>
      <c r="G794" s="1">
        <f t="shared" si="110"/>
        <v>1.8577052211461246E+25</v>
      </c>
      <c r="H794" s="2">
        <f t="shared" si="108"/>
        <v>602.04126094928063</v>
      </c>
      <c r="I794" s="2">
        <f t="shared" si="111"/>
        <v>38.898131283436321</v>
      </c>
      <c r="J794" s="2">
        <f t="shared" si="112"/>
        <v>-0.11403128343631863</v>
      </c>
      <c r="K794" s="2">
        <f t="shared" si="113"/>
        <v>0.87110220031885455</v>
      </c>
      <c r="L794" s="2">
        <v>647.73858443797019</v>
      </c>
      <c r="M794" s="2">
        <f t="shared" si="114"/>
        <v>39.056998839209541</v>
      </c>
      <c r="N794" s="2">
        <f t="shared" si="115"/>
        <v>-0.27289883920953883</v>
      </c>
      <c r="O794" s="2">
        <f t="shared" si="116"/>
        <v>4.9891258914665428</v>
      </c>
    </row>
    <row r="795" spans="1:15" x14ac:dyDescent="0.25">
      <c r="A795" s="47">
        <v>1334084</v>
      </c>
      <c r="B795" s="2">
        <v>0.13366</v>
      </c>
      <c r="C795" s="2">
        <f>LOG('SNe Ia Data'!RedShift)</f>
        <v>-0.87399854321232551</v>
      </c>
      <c r="D795">
        <v>0.28371800000000003</v>
      </c>
      <c r="E795">
        <v>38.826599999999999</v>
      </c>
      <c r="F795" s="2">
        <f t="shared" si="109"/>
        <v>582.5322853271723</v>
      </c>
      <c r="G795" s="1">
        <f t="shared" si="110"/>
        <v>1.8702522407434075E+25</v>
      </c>
      <c r="H795" s="2">
        <f t="shared" si="108"/>
        <v>606.10747307675854</v>
      </c>
      <c r="I795" s="2">
        <f t="shared" si="111"/>
        <v>38.912748193651694</v>
      </c>
      <c r="J795" s="2">
        <f t="shared" si="112"/>
        <v>-8.6148193651695237E-2</v>
      </c>
      <c r="K795" s="2">
        <f t="shared" si="113"/>
        <v>9.2197378308043282E-2</v>
      </c>
      <c r="L795" s="2">
        <v>652.2327897392903</v>
      </c>
      <c r="M795" s="2">
        <f t="shared" si="114"/>
        <v>39.072013141660307</v>
      </c>
      <c r="N795" s="2">
        <f t="shared" si="115"/>
        <v>-0.24541314166030759</v>
      </c>
      <c r="O795" s="2">
        <f t="shared" si="116"/>
        <v>0.74820714425082779</v>
      </c>
    </row>
    <row r="796" spans="1:15" x14ac:dyDescent="0.25">
      <c r="A796" s="47">
        <v>15508</v>
      </c>
      <c r="B796" s="2">
        <v>0.13372000000000001</v>
      </c>
      <c r="C796" s="2">
        <f>LOG('SNe Ia Data'!RedShift)</f>
        <v>-0.87380363207946909</v>
      </c>
      <c r="D796">
        <v>0.157696</v>
      </c>
      <c r="E796">
        <v>38.843400000000003</v>
      </c>
      <c r="F796" s="2">
        <f t="shared" si="109"/>
        <v>587.05663381668364</v>
      </c>
      <c r="G796" s="1">
        <f t="shared" si="110"/>
        <v>1.8711382088903554E+25</v>
      </c>
      <c r="H796" s="2">
        <f t="shared" si="108"/>
        <v>606.394595799071</v>
      </c>
      <c r="I796" s="2">
        <f t="shared" si="111"/>
        <v>38.913776611000088</v>
      </c>
      <c r="J796" s="2">
        <f t="shared" si="112"/>
        <v>-7.0376611000085632E-2</v>
      </c>
      <c r="K796" s="2">
        <f t="shared" si="113"/>
        <v>0.1991660654799122</v>
      </c>
      <c r="L796" s="2">
        <v>652.55018652293666</v>
      </c>
      <c r="M796" s="2">
        <f t="shared" si="114"/>
        <v>39.073069590716877</v>
      </c>
      <c r="N796" s="2">
        <f t="shared" si="115"/>
        <v>-0.22966959071687398</v>
      </c>
      <c r="O796" s="2">
        <f t="shared" si="116"/>
        <v>2.1211219489406106</v>
      </c>
    </row>
    <row r="797" spans="1:15" x14ac:dyDescent="0.25">
      <c r="A797" s="47">
        <v>14108</v>
      </c>
      <c r="B797" s="2">
        <v>0.13477</v>
      </c>
      <c r="C797" s="2">
        <f>LOG('SNe Ia Data'!RedShift)</f>
        <v>-0.87040677163206659</v>
      </c>
      <c r="D797">
        <v>0.19935700000000001</v>
      </c>
      <c r="E797">
        <v>39.236600000000003</v>
      </c>
      <c r="F797" s="2">
        <f t="shared" si="109"/>
        <v>703.59055361453011</v>
      </c>
      <c r="G797" s="1">
        <f t="shared" si="110"/>
        <v>1.8866489678624127E+25</v>
      </c>
      <c r="H797" s="2">
        <f t="shared" si="108"/>
        <v>611.42129044552121</v>
      </c>
      <c r="I797" s="2">
        <f t="shared" si="111"/>
        <v>38.93170278662177</v>
      </c>
      <c r="J797" s="2">
        <f t="shared" si="112"/>
        <v>0.30489721337823283</v>
      </c>
      <c r="K797" s="2">
        <f t="shared" si="113"/>
        <v>2.3390738357154839</v>
      </c>
      <c r="L797" s="2">
        <v>658.10801651716827</v>
      </c>
      <c r="M797" s="2">
        <f t="shared" si="114"/>
        <v>39.09148590520774</v>
      </c>
      <c r="N797" s="2">
        <f t="shared" si="115"/>
        <v>0.14511409479226245</v>
      </c>
      <c r="O797" s="2">
        <f t="shared" si="116"/>
        <v>0.52985399719628323</v>
      </c>
    </row>
    <row r="798" spans="1:15" x14ac:dyDescent="0.25">
      <c r="A798" s="47">
        <v>15234</v>
      </c>
      <c r="B798" s="2">
        <v>0.13535</v>
      </c>
      <c r="C798" s="2">
        <f>LOG('SNe Ia Data'!RedShift)</f>
        <v>-0.86854173989347483</v>
      </c>
      <c r="D798">
        <v>0.31333</v>
      </c>
      <c r="E798">
        <v>39.077500000000001</v>
      </c>
      <c r="F798" s="2">
        <f t="shared" si="109"/>
        <v>653.88293000474255</v>
      </c>
      <c r="G798" s="1">
        <f t="shared" si="110"/>
        <v>1.8952219351941406E+25</v>
      </c>
      <c r="H798" s="2">
        <f t="shared" si="108"/>
        <v>614.19959994463863</v>
      </c>
      <c r="I798" s="2">
        <f t="shared" si="111"/>
        <v>38.941547646159705</v>
      </c>
      <c r="J798" s="2">
        <f t="shared" si="112"/>
        <v>0.13595235384029536</v>
      </c>
      <c r="K798" s="2">
        <f t="shared" si="113"/>
        <v>0.18826496377879626</v>
      </c>
      <c r="L798" s="2">
        <v>661.18080085995848</v>
      </c>
      <c r="M798" s="2">
        <f t="shared" si="114"/>
        <v>39.101601170945663</v>
      </c>
      <c r="N798" s="2">
        <f t="shared" si="115"/>
        <v>-2.4101170945662886E-2</v>
      </c>
      <c r="O798" s="2">
        <f t="shared" si="116"/>
        <v>5.9166016297957941E-3</v>
      </c>
    </row>
    <row r="799" spans="1:15" x14ac:dyDescent="0.25">
      <c r="A799" s="47">
        <v>14</v>
      </c>
      <c r="B799" s="2">
        <v>0.13614000000000001</v>
      </c>
      <c r="C799" s="2">
        <f>LOG('SNe Ia Data'!RedShift)</f>
        <v>-0.86601425373142038</v>
      </c>
      <c r="D799">
        <v>0.20662700000000001</v>
      </c>
      <c r="E799">
        <v>38.9771</v>
      </c>
      <c r="F799" s="2">
        <f t="shared" si="109"/>
        <v>624.33833231632332</v>
      </c>
      <c r="G799" s="1">
        <f t="shared" si="110"/>
        <v>1.9069047621572127E+25</v>
      </c>
      <c r="H799" s="2">
        <f t="shared" si="108"/>
        <v>617.98574631287715</v>
      </c>
      <c r="I799" s="2">
        <f t="shared" si="111"/>
        <v>38.954892291552071</v>
      </c>
      <c r="J799" s="2">
        <f t="shared" si="112"/>
        <v>2.2207708447929519E-2</v>
      </c>
      <c r="K799" s="2">
        <f t="shared" si="113"/>
        <v>1.155136625025794E-2</v>
      </c>
      <c r="L799" s="2">
        <v>665.36928437361496</v>
      </c>
      <c r="M799" s="2">
        <f t="shared" si="114"/>
        <v>39.115313742696003</v>
      </c>
      <c r="N799" s="2">
        <f t="shared" si="115"/>
        <v>-0.13821374269600284</v>
      </c>
      <c r="O799" s="2">
        <f t="shared" si="116"/>
        <v>0.44743331153402377</v>
      </c>
    </row>
    <row r="800" spans="1:15" x14ac:dyDescent="0.25">
      <c r="A800" s="47">
        <v>17629</v>
      </c>
      <c r="B800" s="2">
        <v>0.13658000000000001</v>
      </c>
      <c r="C800" s="2">
        <f>LOG('SNe Ia Data'!RedShift)</f>
        <v>-0.86461289161761368</v>
      </c>
      <c r="D800">
        <v>0.19556899999999999</v>
      </c>
      <c r="E800">
        <v>38.847499999999997</v>
      </c>
      <c r="F800" s="2">
        <f t="shared" si="109"/>
        <v>588.16611414303804</v>
      </c>
      <c r="G800" s="1">
        <f t="shared" si="110"/>
        <v>1.9134145780235816E+25</v>
      </c>
      <c r="H800" s="2">
        <f t="shared" si="108"/>
        <v>620.09543395767935</v>
      </c>
      <c r="I800" s="2">
        <f t="shared" si="111"/>
        <v>38.962292667263014</v>
      </c>
      <c r="J800" s="2">
        <f t="shared" si="112"/>
        <v>-0.11479266726301773</v>
      </c>
      <c r="K800" s="2">
        <f t="shared" si="113"/>
        <v>0.34453096764332825</v>
      </c>
      <c r="L800" s="2">
        <v>667.70367929071369</v>
      </c>
      <c r="M800" s="2">
        <f t="shared" si="114"/>
        <v>39.122918846805064</v>
      </c>
      <c r="N800" s="2">
        <f t="shared" si="115"/>
        <v>-0.27541884680506712</v>
      </c>
      <c r="O800" s="2">
        <f t="shared" si="116"/>
        <v>1.9832948351099193</v>
      </c>
    </row>
    <row r="801" spans="1:15" x14ac:dyDescent="0.25">
      <c r="A801" s="47">
        <v>19775</v>
      </c>
      <c r="B801" s="2">
        <v>0.13700000000000001</v>
      </c>
      <c r="C801" s="2">
        <f>LOG('SNe Ia Data'!RedShift)</f>
        <v>-0.86327943284359321</v>
      </c>
      <c r="D801">
        <v>0.224296</v>
      </c>
      <c r="E801">
        <v>39.009500000000003</v>
      </c>
      <c r="F801" s="2">
        <f t="shared" si="109"/>
        <v>633.7237741643977</v>
      </c>
      <c r="G801" s="1">
        <f t="shared" si="110"/>
        <v>1.91963044375637E+25</v>
      </c>
      <c r="H801" s="2">
        <f t="shared" si="108"/>
        <v>622.10985885193168</v>
      </c>
      <c r="I801" s="2">
        <f t="shared" si="111"/>
        <v>38.969335419276163</v>
      </c>
      <c r="J801" s="2">
        <f t="shared" si="112"/>
        <v>4.0164580723839549E-2</v>
      </c>
      <c r="K801" s="2">
        <f t="shared" si="113"/>
        <v>3.2065898846496216E-2</v>
      </c>
      <c r="L801" s="2">
        <v>669.93301157883036</v>
      </c>
      <c r="M801" s="2">
        <f t="shared" si="114"/>
        <v>39.130156892935879</v>
      </c>
      <c r="N801" s="2">
        <f t="shared" si="115"/>
        <v>-0.12065689293587667</v>
      </c>
      <c r="O801" s="2">
        <f t="shared" si="116"/>
        <v>0.28937513951980903</v>
      </c>
    </row>
    <row r="802" spans="1:15" x14ac:dyDescent="0.25">
      <c r="A802" s="47">
        <v>18602</v>
      </c>
      <c r="B802" s="2">
        <v>0.13713</v>
      </c>
      <c r="C802" s="2">
        <f>LOG('SNe Ia Data'!RedShift)</f>
        <v>-0.86286752399100686</v>
      </c>
      <c r="D802">
        <v>0.25913599999999998</v>
      </c>
      <c r="E802">
        <v>38.961599999999997</v>
      </c>
      <c r="F802" s="2">
        <f t="shared" si="109"/>
        <v>619.8976643211646</v>
      </c>
      <c r="G802" s="1">
        <f t="shared" si="110"/>
        <v>1.9215547881399081E+25</v>
      </c>
      <c r="H802" s="2">
        <f t="shared" ref="H802:H865" si="117">G802/Mpc</f>
        <v>622.73349639462594</v>
      </c>
      <c r="I802" s="2">
        <f t="shared" si="111"/>
        <v>38.971511133714586</v>
      </c>
      <c r="J802" s="2">
        <f t="shared" si="112"/>
        <v>-9.9111337145885159E-3</v>
      </c>
      <c r="K802" s="2">
        <f t="shared" si="113"/>
        <v>1.4628209424779198E-3</v>
      </c>
      <c r="L802" s="2">
        <v>670.62325002103898</v>
      </c>
      <c r="M802" s="2">
        <f t="shared" si="114"/>
        <v>39.132393030140456</v>
      </c>
      <c r="N802" s="2">
        <f t="shared" si="115"/>
        <v>-0.17079303014045877</v>
      </c>
      <c r="O802" s="2">
        <f t="shared" si="116"/>
        <v>0.43439496807262196</v>
      </c>
    </row>
    <row r="803" spans="1:15" x14ac:dyDescent="0.25">
      <c r="A803" s="47">
        <v>21062</v>
      </c>
      <c r="B803" s="2">
        <v>0.13744999999999999</v>
      </c>
      <c r="C803" s="2">
        <f>LOG('SNe Ia Data'!RedShift)</f>
        <v>-0.86185525582051281</v>
      </c>
      <c r="D803">
        <v>0.23039100000000001</v>
      </c>
      <c r="E803">
        <v>39.351100000000002</v>
      </c>
      <c r="F803" s="2">
        <f t="shared" si="109"/>
        <v>741.68586101188362</v>
      </c>
      <c r="G803" s="1">
        <f t="shared" si="110"/>
        <v>1.9262924128195288E+25</v>
      </c>
      <c r="H803" s="2">
        <f t="shared" si="117"/>
        <v>624.26885598965555</v>
      </c>
      <c r="I803" s="2">
        <f t="shared" si="111"/>
        <v>38.976858345253746</v>
      </c>
      <c r="J803" s="2">
        <f t="shared" si="112"/>
        <v>0.37424165474625681</v>
      </c>
      <c r="K803" s="2">
        <f t="shared" si="113"/>
        <v>2.6385980060180021</v>
      </c>
      <c r="L803" s="2">
        <v>672.32271528200636</v>
      </c>
      <c r="M803" s="2">
        <f t="shared" si="114"/>
        <v>39.137888923483018</v>
      </c>
      <c r="N803" s="2">
        <f t="shared" si="115"/>
        <v>0.21321107651698412</v>
      </c>
      <c r="O803" s="2">
        <f t="shared" si="116"/>
        <v>0.85642336318654699</v>
      </c>
    </row>
    <row r="804" spans="1:15" x14ac:dyDescent="0.25">
      <c r="A804" s="47">
        <v>17366</v>
      </c>
      <c r="B804" s="2">
        <v>0.13822000000000001</v>
      </c>
      <c r="C804" s="2">
        <f>LOG('SNe Ia Data'!RedShift)</f>
        <v>-0.85942911136704991</v>
      </c>
      <c r="D804">
        <v>0.12848200000000001</v>
      </c>
      <c r="E804">
        <v>38.8857</v>
      </c>
      <c r="F804" s="2">
        <f t="shared" si="109"/>
        <v>598.60453126284756</v>
      </c>
      <c r="G804" s="1">
        <f t="shared" si="110"/>
        <v>1.9376968481475043E+25</v>
      </c>
      <c r="H804" s="2">
        <f t="shared" si="117"/>
        <v>627.96478177331301</v>
      </c>
      <c r="I804" s="2">
        <f t="shared" si="111"/>
        <v>38.98967643914456</v>
      </c>
      <c r="J804" s="2">
        <f t="shared" si="112"/>
        <v>-0.10397643914456012</v>
      </c>
      <c r="K804" s="2">
        <f t="shared" si="113"/>
        <v>0.65491555204975427</v>
      </c>
      <c r="L804" s="2">
        <v>676.41448160197785</v>
      </c>
      <c r="M804" s="2">
        <f t="shared" si="114"/>
        <v>39.151064484963399</v>
      </c>
      <c r="N804" s="2">
        <f t="shared" si="115"/>
        <v>-0.26536448496339915</v>
      </c>
      <c r="O804" s="2">
        <f t="shared" si="116"/>
        <v>4.2658052120504557</v>
      </c>
    </row>
    <row r="805" spans="1:15" x14ac:dyDescent="0.25">
      <c r="A805" s="47">
        <v>15171</v>
      </c>
      <c r="B805" s="2">
        <v>0.13825999999999999</v>
      </c>
      <c r="C805" s="2">
        <f>LOG('SNe Ia Data'!RedShift)</f>
        <v>-0.85930344745358545</v>
      </c>
      <c r="D805">
        <v>0.15973999999999999</v>
      </c>
      <c r="E805">
        <v>38.950299999999999</v>
      </c>
      <c r="F805" s="2">
        <f t="shared" si="109"/>
        <v>616.68019349375766</v>
      </c>
      <c r="G805" s="1">
        <f t="shared" si="110"/>
        <v>1.938289460971699E+25</v>
      </c>
      <c r="H805" s="2">
        <f t="shared" si="117"/>
        <v>628.15683451013672</v>
      </c>
      <c r="I805" s="2">
        <f t="shared" si="111"/>
        <v>38.990340446860102</v>
      </c>
      <c r="J805" s="2">
        <f t="shared" si="112"/>
        <v>-4.0040446860103884E-2</v>
      </c>
      <c r="K805" s="2">
        <f t="shared" si="113"/>
        <v>6.283049353427704E-2</v>
      </c>
      <c r="L805" s="2">
        <v>676.62713457932671</v>
      </c>
      <c r="M805" s="2">
        <f t="shared" si="114"/>
        <v>39.151747050926481</v>
      </c>
      <c r="N805" s="2">
        <f t="shared" si="115"/>
        <v>-0.20144705092648252</v>
      </c>
      <c r="O805" s="2">
        <f t="shared" si="116"/>
        <v>1.590356424743014</v>
      </c>
    </row>
    <row r="806" spans="1:15" x14ac:dyDescent="0.25">
      <c r="A806" s="47">
        <v>190340</v>
      </c>
      <c r="B806" s="2">
        <v>0.1384</v>
      </c>
      <c r="C806" s="2">
        <f>LOG('SNe Ia Data'!RedShift)</f>
        <v>-0.85886390987926098</v>
      </c>
      <c r="D806">
        <v>0.12425</v>
      </c>
      <c r="E806">
        <v>39.0229</v>
      </c>
      <c r="F806" s="2">
        <f t="shared" si="109"/>
        <v>637.64652904860407</v>
      </c>
      <c r="G806" s="1">
        <f t="shared" si="110"/>
        <v>1.9403637416157489E+25</v>
      </c>
      <c r="H806" s="2">
        <f t="shared" si="117"/>
        <v>628.82906308563486</v>
      </c>
      <c r="I806" s="2">
        <f t="shared" si="111"/>
        <v>38.99266302811823</v>
      </c>
      <c r="J806" s="2">
        <f t="shared" si="112"/>
        <v>3.0236971881770103E-2</v>
      </c>
      <c r="K806" s="2">
        <f t="shared" si="113"/>
        <v>5.9222099183686802E-2</v>
      </c>
      <c r="L806" s="2">
        <v>677.37149284043642</v>
      </c>
      <c r="M806" s="2">
        <f t="shared" si="114"/>
        <v>39.154134577112842</v>
      </c>
      <c r="N806" s="2">
        <f t="shared" si="115"/>
        <v>-0.13123457711284203</v>
      </c>
      <c r="O806" s="2">
        <f t="shared" si="116"/>
        <v>1.1155878031965787</v>
      </c>
    </row>
    <row r="807" spans="1:15" x14ac:dyDescent="0.25">
      <c r="A807" s="47">
        <v>20084</v>
      </c>
      <c r="B807" s="2">
        <v>0.13850999999999999</v>
      </c>
      <c r="C807" s="2">
        <f>LOG('SNe Ia Data'!RedShift)</f>
        <v>-0.85851887072919641</v>
      </c>
      <c r="D807">
        <v>0.31908399999999998</v>
      </c>
      <c r="E807">
        <v>39.040100000000002</v>
      </c>
      <c r="F807" s="2">
        <f t="shared" si="109"/>
        <v>642.71731486167118</v>
      </c>
      <c r="G807" s="1">
        <f t="shared" si="110"/>
        <v>1.9419936816803741E+25</v>
      </c>
      <c r="H807" s="2">
        <f t="shared" si="117"/>
        <v>629.35729068633736</v>
      </c>
      <c r="I807" s="2">
        <f t="shared" si="111"/>
        <v>38.994486337876474</v>
      </c>
      <c r="J807" s="2">
        <f t="shared" si="112"/>
        <v>4.5613662123528798E-2</v>
      </c>
      <c r="K807" s="2">
        <f t="shared" si="113"/>
        <v>2.0435243978862719E-2</v>
      </c>
      <c r="L807" s="2">
        <v>677.95642523905383</v>
      </c>
      <c r="M807" s="2">
        <f t="shared" si="114"/>
        <v>39.156008905276451</v>
      </c>
      <c r="N807" s="2">
        <f t="shared" si="115"/>
        <v>-0.11590890527644859</v>
      </c>
      <c r="O807" s="2">
        <f t="shared" si="116"/>
        <v>0.13195430171065442</v>
      </c>
    </row>
    <row r="808" spans="1:15" x14ac:dyDescent="0.25">
      <c r="A808" s="47">
        <v>12928</v>
      </c>
      <c r="B808" s="2">
        <v>0.13875000000000001</v>
      </c>
      <c r="C808" s="2">
        <f>LOG('SNe Ia Data'!RedShift)</f>
        <v>-0.85776700820528606</v>
      </c>
      <c r="D808">
        <v>0.17602200000000001</v>
      </c>
      <c r="E808">
        <v>38.999899999999997</v>
      </c>
      <c r="F808" s="2">
        <f t="shared" si="109"/>
        <v>630.92828848972238</v>
      </c>
      <c r="G808" s="1">
        <f t="shared" si="110"/>
        <v>1.9455503669148468E+25</v>
      </c>
      <c r="H808" s="2">
        <f t="shared" si="117"/>
        <v>630.50993387158974</v>
      </c>
      <c r="I808" s="2">
        <f t="shared" si="111"/>
        <v>38.998459667008859</v>
      </c>
      <c r="J808" s="2">
        <f t="shared" si="112"/>
        <v>1.4403329911374385E-3</v>
      </c>
      <c r="K808" s="2">
        <f t="shared" si="113"/>
        <v>6.6956372120555738E-5</v>
      </c>
      <c r="L808" s="2">
        <v>679.23288410601867</v>
      </c>
      <c r="M808" s="2">
        <f t="shared" si="114"/>
        <v>39.160093517511001</v>
      </c>
      <c r="N808" s="2">
        <f t="shared" si="115"/>
        <v>-0.1601935175110043</v>
      </c>
      <c r="O808" s="2">
        <f t="shared" si="116"/>
        <v>0.82823956496931062</v>
      </c>
    </row>
    <row r="809" spans="1:15" x14ac:dyDescent="0.25">
      <c r="A809" s="47">
        <v>190230</v>
      </c>
      <c r="B809" s="2">
        <v>0.13880000000000001</v>
      </c>
      <c r="C809" s="2">
        <f>LOG('SNe Ia Data'!RedShift)</f>
        <v>-0.85761053388116382</v>
      </c>
      <c r="D809">
        <v>0.130742</v>
      </c>
      <c r="E809">
        <v>39.046700000000001</v>
      </c>
      <c r="F809" s="2">
        <f t="shared" si="109"/>
        <v>644.67376951855567</v>
      </c>
      <c r="G809" s="1">
        <f t="shared" si="110"/>
        <v>1.9462914210777812E+25</v>
      </c>
      <c r="H809" s="2">
        <f t="shared" si="117"/>
        <v>630.75009317006516</v>
      </c>
      <c r="I809" s="2">
        <f t="shared" si="111"/>
        <v>38.999286616703053</v>
      </c>
      <c r="J809" s="2">
        <f t="shared" si="112"/>
        <v>4.7413383296948552E-2</v>
      </c>
      <c r="K809" s="2">
        <f t="shared" si="113"/>
        <v>0.13151389632938909</v>
      </c>
      <c r="L809" s="2">
        <v>679.49885492871829</v>
      </c>
      <c r="M809" s="2">
        <f t="shared" si="114"/>
        <v>39.160943646044863</v>
      </c>
      <c r="N809" s="2">
        <f t="shared" si="115"/>
        <v>-0.11424364604486215</v>
      </c>
      <c r="O809" s="2">
        <f t="shared" si="116"/>
        <v>0.76354363572669193</v>
      </c>
    </row>
    <row r="810" spans="1:15" x14ac:dyDescent="0.25">
      <c r="A810" s="47">
        <v>90275</v>
      </c>
      <c r="B810" s="2">
        <v>0.13955000000000001</v>
      </c>
      <c r="C810" s="2">
        <f>LOG('SNe Ia Data'!RedShift)</f>
        <v>-0.8552701591753501</v>
      </c>
      <c r="D810">
        <v>0.14576700000000001</v>
      </c>
      <c r="E810">
        <v>39.021299999999997</v>
      </c>
      <c r="F810" s="2">
        <f t="shared" si="109"/>
        <v>637.17686677426479</v>
      </c>
      <c r="G810" s="1">
        <f t="shared" si="110"/>
        <v>1.9574104625342947E+25</v>
      </c>
      <c r="H810" s="2">
        <f t="shared" si="117"/>
        <v>634.35352909888104</v>
      </c>
      <c r="I810" s="2">
        <f t="shared" si="111"/>
        <v>39.011656801598598</v>
      </c>
      <c r="J810" s="2">
        <f t="shared" si="112"/>
        <v>9.6431984013989336E-3</v>
      </c>
      <c r="K810" s="2">
        <f t="shared" si="113"/>
        <v>4.3764681554742495E-3</v>
      </c>
      <c r="L810" s="2">
        <v>683.49015000382553</v>
      </c>
      <c r="M810" s="2">
        <f t="shared" si="114"/>
        <v>39.173661300958052</v>
      </c>
      <c r="N810" s="2">
        <f t="shared" si="115"/>
        <v>-0.15236130095805578</v>
      </c>
      <c r="O810" s="2">
        <f t="shared" si="116"/>
        <v>1.0925238162868585</v>
      </c>
    </row>
    <row r="811" spans="1:15" x14ac:dyDescent="0.25">
      <c r="A811" s="47">
        <v>1794</v>
      </c>
      <c r="B811" s="2">
        <v>0.14082</v>
      </c>
      <c r="C811" s="2">
        <f>LOG('SNe Ia Data'!RedShift)</f>
        <v>-0.85133566001776384</v>
      </c>
      <c r="D811">
        <v>0.18401899999999999</v>
      </c>
      <c r="E811">
        <v>39.177500000000002</v>
      </c>
      <c r="F811" s="2">
        <f t="shared" si="109"/>
        <v>684.69948309113454</v>
      </c>
      <c r="G811" s="1">
        <f t="shared" si="110"/>
        <v>1.9762524988990024E+25</v>
      </c>
      <c r="H811" s="2">
        <f t="shared" si="117"/>
        <v>640.45981722400256</v>
      </c>
      <c r="I811" s="2">
        <f t="shared" si="111"/>
        <v>39.032459435389327</v>
      </c>
      <c r="J811" s="2">
        <f t="shared" si="112"/>
        <v>0.14504056461067449</v>
      </c>
      <c r="K811" s="2">
        <f t="shared" si="113"/>
        <v>0.62123173162957923</v>
      </c>
      <c r="L811" s="2">
        <v>690.25614537624426</v>
      </c>
      <c r="M811" s="2">
        <f t="shared" si="114"/>
        <v>39.195051409342533</v>
      </c>
      <c r="N811" s="2">
        <f t="shared" si="115"/>
        <v>-1.7551409342530633E-2</v>
      </c>
      <c r="O811" s="2">
        <f t="shared" si="116"/>
        <v>9.0970096979336949E-3</v>
      </c>
    </row>
    <row r="812" spans="1:15" x14ac:dyDescent="0.25">
      <c r="A812" s="47">
        <v>17208</v>
      </c>
      <c r="B812" s="2">
        <v>0.14104</v>
      </c>
      <c r="C812" s="2">
        <f>LOG('SNe Ia Data'!RedShift)</f>
        <v>-0.85065770070873437</v>
      </c>
      <c r="D812">
        <v>0.203514</v>
      </c>
      <c r="E812">
        <v>39.283499999999997</v>
      </c>
      <c r="F812" s="2">
        <f t="shared" si="109"/>
        <v>718.9521718666382</v>
      </c>
      <c r="G812" s="1">
        <f t="shared" si="110"/>
        <v>1.9795182342698742E+25</v>
      </c>
      <c r="H812" s="2">
        <f t="shared" si="117"/>
        <v>641.51816997998685</v>
      </c>
      <c r="I812" s="2">
        <f t="shared" si="111"/>
        <v>39.036044807921783</v>
      </c>
      <c r="J812" s="2">
        <f t="shared" si="112"/>
        <v>0.24745519207821332</v>
      </c>
      <c r="K812" s="2">
        <f t="shared" si="113"/>
        <v>1.4784429155372603</v>
      </c>
      <c r="L812" s="2">
        <v>691.42915256374772</v>
      </c>
      <c r="M812" s="2">
        <f t="shared" si="114"/>
        <v>39.198738433239477</v>
      </c>
      <c r="N812" s="2">
        <f t="shared" si="115"/>
        <v>8.4761566760519713E-2</v>
      </c>
      <c r="O812" s="2">
        <f t="shared" si="116"/>
        <v>0.17346400564554998</v>
      </c>
    </row>
    <row r="813" spans="1:15" x14ac:dyDescent="0.25">
      <c r="A813" s="47">
        <v>340229</v>
      </c>
      <c r="B813" s="2">
        <v>0.14122999999999999</v>
      </c>
      <c r="C813" s="2">
        <f>LOG('SNe Ia Data'!RedShift)</f>
        <v>-0.85007304088640956</v>
      </c>
      <c r="D813">
        <v>0.21242900000000001</v>
      </c>
      <c r="E813">
        <v>39.040700000000001</v>
      </c>
      <c r="F813" s="2">
        <f t="shared" si="109"/>
        <v>642.89492875579208</v>
      </c>
      <c r="G813" s="1">
        <f t="shared" si="110"/>
        <v>1.9823390601518108E+25</v>
      </c>
      <c r="H813" s="2">
        <f t="shared" si="117"/>
        <v>642.43233739015955</v>
      </c>
      <c r="I813" s="2">
        <f t="shared" si="111"/>
        <v>39.039136967055512</v>
      </c>
      <c r="J813" s="2">
        <f t="shared" si="112"/>
        <v>1.5630329444888957E-3</v>
      </c>
      <c r="K813" s="2">
        <f t="shared" si="113"/>
        <v>5.4138803621718008E-5</v>
      </c>
      <c r="L813" s="2">
        <v>692.44242864632406</v>
      </c>
      <c r="M813" s="2">
        <f t="shared" si="114"/>
        <v>39.201918354670951</v>
      </c>
      <c r="N813" s="2">
        <f t="shared" si="115"/>
        <v>-0.16121835467095025</v>
      </c>
      <c r="O813" s="2">
        <f t="shared" si="116"/>
        <v>0.57597198469695243</v>
      </c>
    </row>
    <row r="814" spans="1:15" x14ac:dyDescent="0.25">
      <c r="A814" s="47">
        <v>1317666</v>
      </c>
      <c r="B814" s="2">
        <v>0.14133999999999999</v>
      </c>
      <c r="C814" s="2">
        <f>LOG('SNe Ia Data'!RedShift)</f>
        <v>-0.84973491302129633</v>
      </c>
      <c r="D814">
        <v>0.26086399999999998</v>
      </c>
      <c r="E814">
        <v>39.123699999999999</v>
      </c>
      <c r="F814" s="2">
        <f t="shared" si="109"/>
        <v>667.94391844191261</v>
      </c>
      <c r="G814" s="1">
        <f t="shared" si="110"/>
        <v>1.9839723469292078E+25</v>
      </c>
      <c r="H814" s="2">
        <f t="shared" si="117"/>
        <v>642.96164958660654</v>
      </c>
      <c r="I814" s="2">
        <f t="shared" si="111"/>
        <v>39.040925347750019</v>
      </c>
      <c r="J814" s="2">
        <f t="shared" si="112"/>
        <v>8.2774652249980818E-2</v>
      </c>
      <c r="K814" s="2">
        <f t="shared" si="113"/>
        <v>0.10068538409030593</v>
      </c>
      <c r="L814" s="2">
        <v>693.02915721682814</v>
      </c>
      <c r="M814" s="2">
        <f t="shared" si="114"/>
        <v>39.203757533463047</v>
      </c>
      <c r="N814" s="2">
        <f t="shared" si="115"/>
        <v>-8.0057533463048003E-2</v>
      </c>
      <c r="O814" s="2">
        <f t="shared" si="116"/>
        <v>9.4183779113793387E-2</v>
      </c>
    </row>
    <row r="815" spans="1:15" x14ac:dyDescent="0.25">
      <c r="A815" s="47">
        <v>2635</v>
      </c>
      <c r="B815" s="2">
        <v>0.14324999999999999</v>
      </c>
      <c r="C815" s="2">
        <f>LOG('SNe Ia Data'!RedShift)</f>
        <v>-0.84390536936057248</v>
      </c>
      <c r="D815">
        <v>0.16060199999999999</v>
      </c>
      <c r="E815">
        <v>39.046999999999997</v>
      </c>
      <c r="F815" s="2">
        <f t="shared" si="109"/>
        <v>644.76284064391996</v>
      </c>
      <c r="G815" s="1">
        <f t="shared" si="110"/>
        <v>2.0123528238254851E+25</v>
      </c>
      <c r="H815" s="2">
        <f t="shared" si="117"/>
        <v>652.15913576605283</v>
      </c>
      <c r="I815" s="2">
        <f t="shared" si="111"/>
        <v>39.071767912342679</v>
      </c>
      <c r="J815" s="2">
        <f t="shared" si="112"/>
        <v>-2.4767912342682052E-2</v>
      </c>
      <c r="K815" s="2">
        <f t="shared" si="113"/>
        <v>2.3783562386659091E-2</v>
      </c>
      <c r="L815" s="2">
        <v>703.22800146314569</v>
      </c>
      <c r="M815" s="2">
        <f t="shared" si="114"/>
        <v>39.235480776759267</v>
      </c>
      <c r="N815" s="2">
        <f t="shared" si="115"/>
        <v>-0.18848077675927044</v>
      </c>
      <c r="O815" s="2">
        <f t="shared" si="116"/>
        <v>1.3773116697057608</v>
      </c>
    </row>
    <row r="816" spans="1:15" x14ac:dyDescent="0.25">
      <c r="A816" s="47">
        <v>17568</v>
      </c>
      <c r="B816" s="2">
        <v>0.14344999999999999</v>
      </c>
      <c r="C816" s="2">
        <f>LOG('SNe Ia Data'!RedShift)</f>
        <v>-0.84329944741798279</v>
      </c>
      <c r="D816">
        <v>0.37064999999999998</v>
      </c>
      <c r="E816">
        <v>39.5154</v>
      </c>
      <c r="F816" s="2">
        <f t="shared" si="109"/>
        <v>799.98160349250531</v>
      </c>
      <c r="G816" s="1">
        <f t="shared" si="110"/>
        <v>2.0153268610078415E+25</v>
      </c>
      <c r="H816" s="2">
        <f t="shared" si="117"/>
        <v>653.12295557718051</v>
      </c>
      <c r="I816" s="2">
        <f t="shared" si="111"/>
        <v>39.074974741765779</v>
      </c>
      <c r="J816" s="2">
        <f t="shared" si="112"/>
        <v>0.44042525823422096</v>
      </c>
      <c r="K816" s="2">
        <f t="shared" si="113"/>
        <v>1.4119405998338694</v>
      </c>
      <c r="L816" s="2">
        <v>704.29715655979328</v>
      </c>
      <c r="M816" s="2">
        <f t="shared" si="114"/>
        <v>39.238779675151463</v>
      </c>
      <c r="N816" s="2">
        <f t="shared" si="115"/>
        <v>0.27662032484853682</v>
      </c>
      <c r="O816" s="2">
        <f t="shared" si="116"/>
        <v>0.55698072364413065</v>
      </c>
    </row>
    <row r="817" spans="1:15" x14ac:dyDescent="0.25">
      <c r="A817" s="47">
        <v>190260</v>
      </c>
      <c r="B817" s="2">
        <v>0.14359</v>
      </c>
      <c r="C817" s="2">
        <f>LOG('SNe Ia Data'!RedShift)</f>
        <v>-0.84287580449513066</v>
      </c>
      <c r="D817">
        <v>0.129494</v>
      </c>
      <c r="E817">
        <v>39.113500000000002</v>
      </c>
      <c r="F817" s="2">
        <f t="shared" si="109"/>
        <v>664.81376047400079</v>
      </c>
      <c r="G817" s="1">
        <f t="shared" si="110"/>
        <v>2.0174089416306593E+25</v>
      </c>
      <c r="H817" s="2">
        <f t="shared" si="117"/>
        <v>653.79771195364469</v>
      </c>
      <c r="I817" s="2">
        <f t="shared" si="111"/>
        <v>39.07721698189745</v>
      </c>
      <c r="J817" s="2">
        <f t="shared" si="112"/>
        <v>3.6283018102551523E-2</v>
      </c>
      <c r="K817" s="2">
        <f t="shared" si="113"/>
        <v>7.8506843931325065E-2</v>
      </c>
      <c r="L817" s="2">
        <v>705.04570185697855</v>
      </c>
      <c r="M817" s="2">
        <f t="shared" si="114"/>
        <v>39.241086346808039</v>
      </c>
      <c r="N817" s="2">
        <f t="shared" si="115"/>
        <v>-0.12758634680803738</v>
      </c>
      <c r="O817" s="2">
        <f t="shared" si="116"/>
        <v>0.97075382944944855</v>
      </c>
    </row>
    <row r="818" spans="1:15" x14ac:dyDescent="0.25">
      <c r="A818" s="47">
        <v>17497</v>
      </c>
      <c r="B818" s="2">
        <v>0.14404</v>
      </c>
      <c r="C818" s="2">
        <f>LOG('SNe Ia Data'!RedShift)</f>
        <v>-0.84151688730075225</v>
      </c>
      <c r="D818">
        <v>0.170594</v>
      </c>
      <c r="E818">
        <v>39.075600000000001</v>
      </c>
      <c r="F818" s="2">
        <f t="shared" si="109"/>
        <v>653.3110442230743</v>
      </c>
      <c r="G818" s="1">
        <f t="shared" si="110"/>
        <v>2.0241027631727104E+25</v>
      </c>
      <c r="H818" s="2">
        <f t="shared" si="117"/>
        <v>655.96703177676477</v>
      </c>
      <c r="I818" s="2">
        <f t="shared" si="111"/>
        <v>39.084410063667747</v>
      </c>
      <c r="J818" s="2">
        <f t="shared" si="112"/>
        <v>-8.8100636677452826E-3</v>
      </c>
      <c r="K818" s="2">
        <f t="shared" si="113"/>
        <v>2.6670465081975129E-3</v>
      </c>
      <c r="L818" s="2">
        <v>707.45250270797339</v>
      </c>
      <c r="M818" s="2">
        <f t="shared" si="114"/>
        <v>39.248486436499114</v>
      </c>
      <c r="N818" s="2">
        <f t="shared" si="115"/>
        <v>-0.17288643649911251</v>
      </c>
      <c r="O818" s="2">
        <f t="shared" si="116"/>
        <v>1.0270565124428057</v>
      </c>
    </row>
    <row r="819" spans="1:15" x14ac:dyDescent="0.25">
      <c r="A819" s="47">
        <v>8921</v>
      </c>
      <c r="B819" s="2">
        <v>0.14423</v>
      </c>
      <c r="C819" s="2">
        <f>LOG('SNe Ia Data'!RedShift)</f>
        <v>-0.84094439648651265</v>
      </c>
      <c r="D819">
        <v>0.24096000000000001</v>
      </c>
      <c r="E819">
        <v>39.015999999999998</v>
      </c>
      <c r="F819" s="2">
        <f t="shared" si="109"/>
        <v>635.62357993784337</v>
      </c>
      <c r="G819" s="1">
        <f t="shared" si="110"/>
        <v>2.02692969329758E+25</v>
      </c>
      <c r="H819" s="2">
        <f t="shared" si="117"/>
        <v>656.88317743734592</v>
      </c>
      <c r="I819" s="2">
        <f t="shared" si="111"/>
        <v>39.087440699354907</v>
      </c>
      <c r="J819" s="2">
        <f t="shared" si="112"/>
        <v>-7.1440699354909043E-2</v>
      </c>
      <c r="K819" s="2">
        <f t="shared" si="113"/>
        <v>8.7902552381748544E-2</v>
      </c>
      <c r="L819" s="2">
        <v>708.46905658117464</v>
      </c>
      <c r="M819" s="2">
        <f t="shared" si="114"/>
        <v>39.251604432765546</v>
      </c>
      <c r="N819" s="2">
        <f t="shared" si="115"/>
        <v>-0.23560443276554821</v>
      </c>
      <c r="O819" s="2">
        <f t="shared" si="116"/>
        <v>0.95604207400518626</v>
      </c>
    </row>
    <row r="820" spans="1:15" x14ac:dyDescent="0.25">
      <c r="A820" s="47">
        <v>17605</v>
      </c>
      <c r="B820" s="2">
        <v>0.14541999999999999</v>
      </c>
      <c r="C820" s="2">
        <f>LOG('SNe Ia Data'!RedShift)</f>
        <v>-0.83737585969215356</v>
      </c>
      <c r="D820">
        <v>0.21016299999999999</v>
      </c>
      <c r="E820">
        <v>39.151800000000001</v>
      </c>
      <c r="F820" s="2">
        <f t="shared" si="109"/>
        <v>676.64363362234496</v>
      </c>
      <c r="G820" s="1">
        <f t="shared" si="110"/>
        <v>2.0446439726432126E+25</v>
      </c>
      <c r="H820" s="2">
        <f t="shared" si="117"/>
        <v>662.62398440319635</v>
      </c>
      <c r="I820" s="2">
        <f t="shared" si="111"/>
        <v>39.106335757982066</v>
      </c>
      <c r="J820" s="2">
        <f t="shared" si="112"/>
        <v>4.5464242017935419E-2</v>
      </c>
      <c r="K820" s="2">
        <f t="shared" si="113"/>
        <v>4.6798010591473226E-2</v>
      </c>
      <c r="L820" s="2">
        <v>714.840604651891</v>
      </c>
      <c r="M820" s="2">
        <f t="shared" si="114"/>
        <v>39.271046067485109</v>
      </c>
      <c r="N820" s="2">
        <f t="shared" si="115"/>
        <v>-0.11924606748510769</v>
      </c>
      <c r="O820" s="2">
        <f t="shared" si="116"/>
        <v>0.32194049910333616</v>
      </c>
    </row>
    <row r="821" spans="1:15" x14ac:dyDescent="0.25">
      <c r="A821" s="47">
        <v>1296657</v>
      </c>
      <c r="B821" s="2">
        <v>0.14638000000000001</v>
      </c>
      <c r="C821" s="2">
        <f>LOG('SNe Ia Data'!RedShift)</f>
        <v>-0.83451825717783579</v>
      </c>
      <c r="D821">
        <v>0.20740800000000001</v>
      </c>
      <c r="E821">
        <v>39.185699999999997</v>
      </c>
      <c r="F821" s="2">
        <f t="shared" si="109"/>
        <v>687.28996041388132</v>
      </c>
      <c r="G821" s="1">
        <f t="shared" si="110"/>
        <v>2.0589454937926546E+25</v>
      </c>
      <c r="H821" s="2">
        <f t="shared" si="117"/>
        <v>667.25879176030264</v>
      </c>
      <c r="I821" s="2">
        <f t="shared" si="111"/>
        <v>39.121471523671509</v>
      </c>
      <c r="J821" s="2">
        <f t="shared" si="112"/>
        <v>6.4228476328487716E-2</v>
      </c>
      <c r="K821" s="2">
        <f t="shared" si="113"/>
        <v>9.5896825678334102E-2</v>
      </c>
      <c r="L821" s="2">
        <v>719.9865920027612</v>
      </c>
      <c r="M821" s="2">
        <f t="shared" si="114"/>
        <v>39.286622044146384</v>
      </c>
      <c r="N821" s="2">
        <f t="shared" si="115"/>
        <v>-0.10092204414638672</v>
      </c>
      <c r="O821" s="2">
        <f t="shared" si="116"/>
        <v>0.23676694446519361</v>
      </c>
    </row>
    <row r="822" spans="1:15" x14ac:dyDescent="0.25">
      <c r="A822" s="47">
        <v>440008</v>
      </c>
      <c r="B822" s="2">
        <v>0.14652000000000001</v>
      </c>
      <c r="C822" s="2">
        <f>LOG('SNe Ia Data'!RedShift)</f>
        <v>-0.83410309000749261</v>
      </c>
      <c r="D822">
        <v>0.18757799999999999</v>
      </c>
      <c r="E822">
        <v>39.158000000000001</v>
      </c>
      <c r="F822" s="2">
        <f t="shared" si="109"/>
        <v>678.57835095040832</v>
      </c>
      <c r="G822" s="1">
        <f t="shared" si="110"/>
        <v>2.0610319529057947E+25</v>
      </c>
      <c r="H822" s="2">
        <f t="shared" si="117"/>
        <v>667.93496710884324</v>
      </c>
      <c r="I822" s="2">
        <f t="shared" si="111"/>
        <v>39.123670899199027</v>
      </c>
      <c r="J822" s="2">
        <f t="shared" si="112"/>
        <v>3.4329100800974288E-2</v>
      </c>
      <c r="K822" s="2">
        <f t="shared" si="113"/>
        <v>3.3493540180720892E-2</v>
      </c>
      <c r="L822" s="2">
        <v>720.73748940967334</v>
      </c>
      <c r="M822" s="2">
        <f t="shared" si="114"/>
        <v>39.288885563122946</v>
      </c>
      <c r="N822" s="2">
        <f t="shared" si="115"/>
        <v>-0.13088556312294486</v>
      </c>
      <c r="O822" s="2">
        <f t="shared" si="116"/>
        <v>0.48687748282240634</v>
      </c>
    </row>
    <row r="823" spans="1:15" x14ac:dyDescent="0.25">
      <c r="A823" s="47">
        <v>1316385</v>
      </c>
      <c r="B823" s="2">
        <v>0.14737</v>
      </c>
      <c r="C823" s="2">
        <f>LOG('SNe Ia Data'!RedShift)</f>
        <v>-0.83159091648037398</v>
      </c>
      <c r="D823">
        <v>0.197495</v>
      </c>
      <c r="E823">
        <v>39.0154</v>
      </c>
      <c r="F823" s="2">
        <f t="shared" si="109"/>
        <v>635.44797491410134</v>
      </c>
      <c r="G823" s="1">
        <f t="shared" si="110"/>
        <v>2.0737042203659219E+25</v>
      </c>
      <c r="H823" s="2">
        <f t="shared" si="117"/>
        <v>672.04176930433607</v>
      </c>
      <c r="I823" s="2">
        <f t="shared" si="111"/>
        <v>39.136981332639976</v>
      </c>
      <c r="J823" s="2">
        <f t="shared" si="112"/>
        <v>-0.12158133263997684</v>
      </c>
      <c r="K823" s="2">
        <f t="shared" si="113"/>
        <v>0.37898462250709908</v>
      </c>
      <c r="L823" s="2">
        <v>725.29891677239937</v>
      </c>
      <c r="M823" s="2">
        <f t="shared" si="114"/>
        <v>39.302585144236062</v>
      </c>
      <c r="N823" s="2">
        <f t="shared" si="115"/>
        <v>-0.28718514423606223</v>
      </c>
      <c r="O823" s="2">
        <f t="shared" si="116"/>
        <v>2.1145196780872064</v>
      </c>
    </row>
    <row r="824" spans="1:15" x14ac:dyDescent="0.25">
      <c r="A824" s="47">
        <v>13796</v>
      </c>
      <c r="B824" s="2">
        <v>0.14746999999999999</v>
      </c>
      <c r="C824" s="2">
        <f>LOG('SNe Ia Data'!RedShift)</f>
        <v>-0.83129631975092333</v>
      </c>
      <c r="D824">
        <v>0.17180300000000001</v>
      </c>
      <c r="E824">
        <v>38.967199999999998</v>
      </c>
      <c r="F824" s="2">
        <f t="shared" si="109"/>
        <v>621.49837864691165</v>
      </c>
      <c r="G824" s="1">
        <f t="shared" si="110"/>
        <v>2.0751955808666247E+25</v>
      </c>
      <c r="H824" s="2">
        <f t="shared" si="117"/>
        <v>672.52508632694696</v>
      </c>
      <c r="I824" s="2">
        <f t="shared" si="111"/>
        <v>39.138542444488685</v>
      </c>
      <c r="J824" s="2">
        <f t="shared" si="112"/>
        <v>-0.17134244448868685</v>
      </c>
      <c r="K824" s="2">
        <f t="shared" si="113"/>
        <v>0.99464574889341784</v>
      </c>
      <c r="L824" s="2">
        <v>725.8358269443836</v>
      </c>
      <c r="M824" s="2">
        <f t="shared" si="114"/>
        <v>39.30419200491265</v>
      </c>
      <c r="N824" s="2">
        <f t="shared" si="115"/>
        <v>-0.33699200491265202</v>
      </c>
      <c r="O824" s="2">
        <f t="shared" si="116"/>
        <v>3.8474918498315667</v>
      </c>
    </row>
    <row r="825" spans="1:15" x14ac:dyDescent="0.25">
      <c r="A825" s="47">
        <v>14024</v>
      </c>
      <c r="B825" s="2">
        <v>0.14771000000000001</v>
      </c>
      <c r="C825" s="2">
        <f>LOG('SNe Ia Data'!RedShift)</f>
        <v>-0.83059010185929927</v>
      </c>
      <c r="D825">
        <v>0.18878500000000001</v>
      </c>
      <c r="E825">
        <v>39.134</v>
      </c>
      <c r="F825" s="2">
        <f t="shared" si="109"/>
        <v>671.1197196984217</v>
      </c>
      <c r="G825" s="1">
        <f t="shared" si="110"/>
        <v>2.0787752800302574E+25</v>
      </c>
      <c r="H825" s="2">
        <f t="shared" si="117"/>
        <v>673.68518781870193</v>
      </c>
      <c r="I825" s="2">
        <f t="shared" si="111"/>
        <v>39.142284993559286</v>
      </c>
      <c r="J825" s="2">
        <f t="shared" si="112"/>
        <v>-8.2849935592861357E-3</v>
      </c>
      <c r="K825" s="2">
        <f t="shared" si="113"/>
        <v>1.9259693956569656E-3</v>
      </c>
      <c r="L825" s="2">
        <v>727.12464458467468</v>
      </c>
      <c r="M825" s="2">
        <f t="shared" si="114"/>
        <v>39.308044322626223</v>
      </c>
      <c r="N825" s="2">
        <f t="shared" si="115"/>
        <v>-0.17404432262622294</v>
      </c>
      <c r="O825" s="2">
        <f t="shared" si="116"/>
        <v>0.84993312099340412</v>
      </c>
    </row>
    <row r="826" spans="1:15" x14ac:dyDescent="0.25">
      <c r="A826" s="47">
        <v>180166</v>
      </c>
      <c r="B826" s="2">
        <v>0.14777999999999999</v>
      </c>
      <c r="C826" s="2">
        <f>LOG('SNe Ia Data'!RedShift)</f>
        <v>-0.83038433777725318</v>
      </c>
      <c r="D826">
        <v>0.17017699999999999</v>
      </c>
      <c r="E826">
        <v>39.161000000000001</v>
      </c>
      <c r="F826" s="2">
        <f t="shared" si="109"/>
        <v>679.51648948152581</v>
      </c>
      <c r="G826" s="1">
        <f t="shared" si="110"/>
        <v>2.0798194743350488E+25</v>
      </c>
      <c r="H826" s="2">
        <f t="shared" si="117"/>
        <v>674.02358814657782</v>
      </c>
      <c r="I826" s="2">
        <f t="shared" si="111"/>
        <v>39.143375476909846</v>
      </c>
      <c r="J826" s="2">
        <f t="shared" si="112"/>
        <v>1.7624523090155719E-2</v>
      </c>
      <c r="K826" s="2">
        <f t="shared" si="113"/>
        <v>1.0725882163863271E-2</v>
      </c>
      <c r="L826" s="2">
        <v>727.50061174192376</v>
      </c>
      <c r="M826" s="2">
        <f t="shared" si="114"/>
        <v>39.30916681424182</v>
      </c>
      <c r="N826" s="2">
        <f t="shared" si="115"/>
        <v>-0.14816681424181866</v>
      </c>
      <c r="O826" s="2">
        <f t="shared" si="116"/>
        <v>0.75805402775448782</v>
      </c>
    </row>
    <row r="827" spans="1:15" x14ac:dyDescent="0.25">
      <c r="A827" s="47">
        <v>1293758</v>
      </c>
      <c r="B827" s="2">
        <v>0.14802999999999999</v>
      </c>
      <c r="C827" s="2">
        <f>LOG('SNe Ia Data'!RedShift)</f>
        <v>-0.82965026086081606</v>
      </c>
      <c r="D827">
        <v>0.18498500000000001</v>
      </c>
      <c r="E827">
        <v>39.228499999999997</v>
      </c>
      <c r="F827" s="2">
        <f t="shared" si="109"/>
        <v>700.97091758438228</v>
      </c>
      <c r="G827" s="1">
        <f t="shared" si="110"/>
        <v>2.0835491649700795E+25</v>
      </c>
      <c r="H827" s="2">
        <f t="shared" si="117"/>
        <v>675.23229856376622</v>
      </c>
      <c r="I827" s="2">
        <f t="shared" si="111"/>
        <v>39.147266039181972</v>
      </c>
      <c r="J827" s="2">
        <f t="shared" si="112"/>
        <v>8.1233960818025253E-2</v>
      </c>
      <c r="K827" s="2">
        <f t="shared" si="113"/>
        <v>0.19284226797318341</v>
      </c>
      <c r="L827" s="2">
        <v>728.84358015339183</v>
      </c>
      <c r="M827" s="2">
        <f t="shared" si="114"/>
        <v>39.313171663775606</v>
      </c>
      <c r="N827" s="2">
        <f t="shared" si="115"/>
        <v>-8.4671663775608863E-2</v>
      </c>
      <c r="O827" s="2">
        <f t="shared" si="116"/>
        <v>0.20950922938241781</v>
      </c>
    </row>
    <row r="828" spans="1:15" x14ac:dyDescent="0.25">
      <c r="A828" s="47">
        <v>14437</v>
      </c>
      <c r="B828" s="2">
        <v>0.14806</v>
      </c>
      <c r="C828" s="2">
        <f>LOG('SNe Ia Data'!RedShift)</f>
        <v>-0.82956225495381697</v>
      </c>
      <c r="D828">
        <v>0.15793099999999999</v>
      </c>
      <c r="E828">
        <v>39.038200000000003</v>
      </c>
      <c r="F828" s="2">
        <f t="shared" si="109"/>
        <v>642.15519452309763</v>
      </c>
      <c r="G828" s="1">
        <f t="shared" si="110"/>
        <v>2.0839967724913898E+25</v>
      </c>
      <c r="H828" s="2">
        <f t="shared" si="117"/>
        <v>675.37735828232258</v>
      </c>
      <c r="I828" s="2">
        <f t="shared" si="111"/>
        <v>39.147732485095773</v>
      </c>
      <c r="J828" s="2">
        <f t="shared" si="112"/>
        <v>-0.10953248509576952</v>
      </c>
      <c r="K828" s="2">
        <f t="shared" si="113"/>
        <v>0.48100668446283351</v>
      </c>
      <c r="L828" s="2">
        <v>729.00476035858424</v>
      </c>
      <c r="M828" s="2">
        <f t="shared" si="114"/>
        <v>39.313651821224411</v>
      </c>
      <c r="N828" s="2">
        <f t="shared" si="115"/>
        <v>-0.27545182122440792</v>
      </c>
      <c r="O828" s="2">
        <f t="shared" si="116"/>
        <v>3.0419812005715414</v>
      </c>
    </row>
    <row r="829" spans="1:15" x14ac:dyDescent="0.25">
      <c r="A829" s="47">
        <v>1255502</v>
      </c>
      <c r="B829" s="2">
        <v>0.14834</v>
      </c>
      <c r="C829" s="2">
        <f>LOG('SNe Ia Data'!RedShift)</f>
        <v>-0.82874172532422441</v>
      </c>
      <c r="D829">
        <v>0.142683</v>
      </c>
      <c r="E829">
        <v>39.023899999999998</v>
      </c>
      <c r="F829" s="2">
        <f t="shared" si="109"/>
        <v>637.94024375219999</v>
      </c>
      <c r="G829" s="1">
        <f t="shared" si="110"/>
        <v>2.0881749039027838E+25</v>
      </c>
      <c r="H829" s="2">
        <f t="shared" si="117"/>
        <v>676.73139845763922</v>
      </c>
      <c r="I829" s="2">
        <f t="shared" si="111"/>
        <v>39.152081635044418</v>
      </c>
      <c r="J829" s="2">
        <f t="shared" si="112"/>
        <v>-0.12818163504442026</v>
      </c>
      <c r="K829" s="2">
        <f t="shared" si="113"/>
        <v>0.8070624655981663</v>
      </c>
      <c r="L829" s="2">
        <v>730.50935684059766</v>
      </c>
      <c r="M829" s="2">
        <f t="shared" si="114"/>
        <v>39.318128915165502</v>
      </c>
      <c r="N829" s="2">
        <f t="shared" si="115"/>
        <v>-0.29422891516550465</v>
      </c>
      <c r="O829" s="2">
        <f t="shared" si="116"/>
        <v>4.252322915937059</v>
      </c>
    </row>
    <row r="830" spans="1:15" x14ac:dyDescent="0.25">
      <c r="A830" s="47">
        <v>13736</v>
      </c>
      <c r="B830" s="2">
        <v>0.14898</v>
      </c>
      <c r="C830" s="2">
        <f>LOG('SNe Ia Data'!RedShift)</f>
        <v>-0.82687203006179211</v>
      </c>
      <c r="D830">
        <v>0.17494000000000001</v>
      </c>
      <c r="E830">
        <v>39.160600000000002</v>
      </c>
      <c r="F830" s="2">
        <f t="shared" si="109"/>
        <v>679.39132944641563</v>
      </c>
      <c r="G830" s="1">
        <f t="shared" si="110"/>
        <v>2.0977280457679316E+25</v>
      </c>
      <c r="H830" s="2">
        <f t="shared" si="117"/>
        <v>679.82736088970501</v>
      </c>
      <c r="I830" s="2">
        <f t="shared" si="111"/>
        <v>39.161993197854031</v>
      </c>
      <c r="J830" s="2">
        <f t="shared" si="112"/>
        <v>-1.3931978540284717E-3</v>
      </c>
      <c r="K830" s="2">
        <f t="shared" si="113"/>
        <v>6.3423083000471831E-5</v>
      </c>
      <c r="L830" s="2">
        <v>733.95011547217064</v>
      </c>
      <c r="M830" s="2">
        <f t="shared" si="114"/>
        <v>39.328332715715284</v>
      </c>
      <c r="N830" s="2">
        <f t="shared" si="115"/>
        <v>-0.1677327157152817</v>
      </c>
      <c r="O830" s="2">
        <f t="shared" si="116"/>
        <v>0.9193001114803</v>
      </c>
    </row>
    <row r="831" spans="1:15" x14ac:dyDescent="0.25">
      <c r="A831" s="47">
        <v>2308</v>
      </c>
      <c r="B831" s="2">
        <v>0.14940000000000001</v>
      </c>
      <c r="C831" s="2">
        <f>LOG('SNe Ia Data'!RedShift)</f>
        <v>-0.82564940252062002</v>
      </c>
      <c r="D831">
        <v>0.17521600000000001</v>
      </c>
      <c r="E831">
        <v>39.110399999999998</v>
      </c>
      <c r="F831" s="2">
        <f t="shared" si="109"/>
        <v>663.86534765567342</v>
      </c>
      <c r="G831" s="1">
        <f t="shared" si="110"/>
        <v>2.1039996581708887E+25</v>
      </c>
      <c r="H831" s="2">
        <f t="shared" si="117"/>
        <v>681.85985204937992</v>
      </c>
      <c r="I831" s="2">
        <f t="shared" si="111"/>
        <v>39.168475599556196</v>
      </c>
      <c r="J831" s="2">
        <f t="shared" si="112"/>
        <v>-5.8075599556197233E-2</v>
      </c>
      <c r="K831" s="2">
        <f t="shared" si="113"/>
        <v>0.10986007238230651</v>
      </c>
      <c r="L831" s="2">
        <v>736.20938362696916</v>
      </c>
      <c r="M831" s="2">
        <f t="shared" si="114"/>
        <v>39.335006743028387</v>
      </c>
      <c r="N831" s="2">
        <f t="shared" si="115"/>
        <v>-0.22460674302838868</v>
      </c>
      <c r="O831" s="2">
        <f t="shared" si="116"/>
        <v>1.6432288732902389</v>
      </c>
    </row>
    <row r="832" spans="1:15" x14ac:dyDescent="0.25">
      <c r="A832" s="47">
        <v>38</v>
      </c>
      <c r="B832" s="2">
        <v>0.15049999999999999</v>
      </c>
      <c r="C832" s="2">
        <f>LOG('SNe Ia Data'!RedShift)</f>
        <v>-0.8224635000701378</v>
      </c>
      <c r="D832">
        <v>0.17003799999999999</v>
      </c>
      <c r="E832">
        <v>39.105800000000002</v>
      </c>
      <c r="F832" s="2">
        <f t="shared" si="109"/>
        <v>662.46051822410038</v>
      </c>
      <c r="G832" s="1">
        <f t="shared" si="110"/>
        <v>2.1204341755104627E+25</v>
      </c>
      <c r="H832" s="2">
        <f t="shared" si="117"/>
        <v>687.18591639456474</v>
      </c>
      <c r="I832" s="2">
        <f t="shared" si="111"/>
        <v>39.18537125109787</v>
      </c>
      <c r="J832" s="2">
        <f t="shared" si="112"/>
        <v>-7.9571251097867446E-2</v>
      </c>
      <c r="K832" s="2">
        <f t="shared" si="113"/>
        <v>0.21898804012397025</v>
      </c>
      <c r="L832" s="2">
        <v>742.13128108074397</v>
      </c>
      <c r="M832" s="2">
        <f t="shared" si="114"/>
        <v>39.352403688159129</v>
      </c>
      <c r="N832" s="2">
        <f t="shared" si="115"/>
        <v>-0.24660368815912648</v>
      </c>
      <c r="O832" s="2">
        <f t="shared" si="116"/>
        <v>2.1033287532520748</v>
      </c>
    </row>
    <row r="833" spans="1:15" x14ac:dyDescent="0.25">
      <c r="A833" s="47">
        <v>460003</v>
      </c>
      <c r="B833" s="2">
        <v>0.15084</v>
      </c>
      <c r="C833" s="2">
        <f>LOG('SNe Ia Data'!RedShift)</f>
        <v>-0.82148347626641738</v>
      </c>
      <c r="D833">
        <v>0.13411899999999999</v>
      </c>
      <c r="E833">
        <v>39.168700000000001</v>
      </c>
      <c r="F833" s="2">
        <f t="shared" si="109"/>
        <v>681.93031923977162</v>
      </c>
      <c r="G833" s="1">
        <f t="shared" si="110"/>
        <v>2.1255165292825648E+25</v>
      </c>
      <c r="H833" s="2">
        <f t="shared" si="117"/>
        <v>688.83299507998663</v>
      </c>
      <c r="I833" s="2">
        <f t="shared" si="111"/>
        <v>39.190569708183055</v>
      </c>
      <c r="J833" s="2">
        <f t="shared" si="112"/>
        <v>-2.1869708183054115E-2</v>
      </c>
      <c r="K833" s="2">
        <f t="shared" si="113"/>
        <v>2.6589205643563076E-2</v>
      </c>
      <c r="L833" s="2">
        <v>743.96308045235617</v>
      </c>
      <c r="M833" s="2">
        <f t="shared" si="114"/>
        <v>39.357756919976325</v>
      </c>
      <c r="N833" s="2">
        <f t="shared" si="115"/>
        <v>-0.18905691997632346</v>
      </c>
      <c r="O833" s="2">
        <f t="shared" si="116"/>
        <v>1.9870305454688313</v>
      </c>
    </row>
    <row r="834" spans="1:15" x14ac:dyDescent="0.25">
      <c r="A834" s="47">
        <v>2031</v>
      </c>
      <c r="B834" s="2">
        <v>0.15195</v>
      </c>
      <c r="C834" s="2">
        <f>LOG('SNe Ia Data'!RedShift)</f>
        <v>-0.81829929558403836</v>
      </c>
      <c r="D834">
        <v>0.15876899999999999</v>
      </c>
      <c r="E834">
        <v>39.047699999999999</v>
      </c>
      <c r="F834" s="2">
        <f t="shared" si="109"/>
        <v>644.97072113125046</v>
      </c>
      <c r="G834" s="1">
        <f t="shared" si="110"/>
        <v>2.1421174364546258E+25</v>
      </c>
      <c r="H834" s="2">
        <f t="shared" si="117"/>
        <v>694.21298269750719</v>
      </c>
      <c r="I834" s="2">
        <f t="shared" si="111"/>
        <v>39.207463656451999</v>
      </c>
      <c r="J834" s="2">
        <f t="shared" si="112"/>
        <v>-0.15976365645200019</v>
      </c>
      <c r="K834" s="2">
        <f t="shared" si="113"/>
        <v>1.0125688530530339</v>
      </c>
      <c r="L834" s="2">
        <v>749.94794679062636</v>
      </c>
      <c r="M834" s="2">
        <f t="shared" si="114"/>
        <v>39.375155602251013</v>
      </c>
      <c r="N834" s="2">
        <f t="shared" si="115"/>
        <v>-0.327455602251014</v>
      </c>
      <c r="O834" s="2">
        <f t="shared" si="116"/>
        <v>4.2537643876762283</v>
      </c>
    </row>
    <row r="835" spans="1:15" x14ac:dyDescent="0.25">
      <c r="A835" s="47">
        <v>18323</v>
      </c>
      <c r="B835" s="2">
        <v>0.15290999999999999</v>
      </c>
      <c r="C835" s="2">
        <f>LOG('SNe Ia Data'!RedShift)</f>
        <v>-0.81556411169162957</v>
      </c>
      <c r="D835">
        <v>0.17319799999999999</v>
      </c>
      <c r="E835">
        <v>39.323900000000002</v>
      </c>
      <c r="F835" s="2">
        <f t="shared" si="109"/>
        <v>732.45340116269404</v>
      </c>
      <c r="G835" s="1">
        <f t="shared" si="110"/>
        <v>2.1564854815948833E+25</v>
      </c>
      <c r="H835" s="2">
        <f t="shared" si="117"/>
        <v>698.86934901179256</v>
      </c>
      <c r="I835" s="2">
        <f t="shared" si="111"/>
        <v>39.221979968094203</v>
      </c>
      <c r="J835" s="2">
        <f t="shared" si="112"/>
        <v>0.10192003190579868</v>
      </c>
      <c r="K835" s="2">
        <f t="shared" si="113"/>
        <v>0.34628474231699463</v>
      </c>
      <c r="L835" s="2">
        <v>755.12969682739879</v>
      </c>
      <c r="M835" s="2">
        <f t="shared" si="114"/>
        <v>39.390107750059926</v>
      </c>
      <c r="N835" s="2">
        <f t="shared" si="115"/>
        <v>-6.6207750059923853E-2</v>
      </c>
      <c r="O835" s="2">
        <f t="shared" si="116"/>
        <v>0.14612748629704089</v>
      </c>
    </row>
    <row r="836" spans="1:15" x14ac:dyDescent="0.25">
      <c r="A836" s="47">
        <v>15132</v>
      </c>
      <c r="B836" s="2">
        <v>0.15318000000000001</v>
      </c>
      <c r="C836" s="2">
        <f>LOG('SNe Ia Data'!RedShift)</f>
        <v>-0.81479793481210605</v>
      </c>
      <c r="D836">
        <v>0.12775400000000001</v>
      </c>
      <c r="E836">
        <v>39.217500000000001</v>
      </c>
      <c r="F836" s="2">
        <f t="shared" si="109"/>
        <v>697.42899688173463</v>
      </c>
      <c r="G836" s="1">
        <f t="shared" si="110"/>
        <v>2.1605282477737516E+25</v>
      </c>
      <c r="H836" s="2">
        <f t="shared" si="117"/>
        <v>700.17952030288006</v>
      </c>
      <c r="I836" s="2">
        <f t="shared" si="111"/>
        <v>39.226047019223593</v>
      </c>
      <c r="J836" s="2">
        <f t="shared" si="112"/>
        <v>-8.5470192235916898E-3</v>
      </c>
      <c r="K836" s="2">
        <f t="shared" si="113"/>
        <v>4.4758997195824511E-3</v>
      </c>
      <c r="L836" s="2">
        <v>756.58800725283379</v>
      </c>
      <c r="M836" s="2">
        <f t="shared" si="114"/>
        <v>39.394297264844447</v>
      </c>
      <c r="N836" s="2">
        <f t="shared" si="115"/>
        <v>-0.17679726484444558</v>
      </c>
      <c r="O836" s="2">
        <f t="shared" si="116"/>
        <v>1.9151468044807118</v>
      </c>
    </row>
    <row r="837" spans="1:15" x14ac:dyDescent="0.25">
      <c r="A837" s="47">
        <v>18740</v>
      </c>
      <c r="B837" s="2">
        <v>0.15336</v>
      </c>
      <c r="C837" s="2">
        <f>LOG('SNe Ia Data'!RedShift)</f>
        <v>-0.81428790012999386</v>
      </c>
      <c r="D837">
        <v>0.15992799999999999</v>
      </c>
      <c r="E837">
        <v>39.0991</v>
      </c>
      <c r="F837" s="2">
        <f t="shared" si="109"/>
        <v>660.41967022801668</v>
      </c>
      <c r="G837" s="1">
        <f t="shared" si="110"/>
        <v>2.1632238526251118E+25</v>
      </c>
      <c r="H837" s="2">
        <f t="shared" si="117"/>
        <v>701.05310634078364</v>
      </c>
      <c r="I837" s="2">
        <f t="shared" si="111"/>
        <v>39.228754589955741</v>
      </c>
      <c r="J837" s="2">
        <f t="shared" si="112"/>
        <v>-0.12965458995574153</v>
      </c>
      <c r="K837" s="2">
        <f t="shared" si="113"/>
        <v>0.65724422642242886</v>
      </c>
      <c r="L837" s="2">
        <v>757.56044412628125</v>
      </c>
      <c r="M837" s="2">
        <f t="shared" si="114"/>
        <v>39.397086449919513</v>
      </c>
      <c r="N837" s="2">
        <f t="shared" si="115"/>
        <v>-0.29798644991951306</v>
      </c>
      <c r="O837" s="2">
        <f t="shared" si="116"/>
        <v>3.4717146345095671</v>
      </c>
    </row>
    <row r="838" spans="1:15" x14ac:dyDescent="0.25">
      <c r="A838" s="47">
        <v>19353</v>
      </c>
      <c r="B838" s="2">
        <v>0.15340999999999999</v>
      </c>
      <c r="C838" s="2">
        <f>LOG('SNe Ia Data'!RedShift)</f>
        <v>-0.81414633006585813</v>
      </c>
      <c r="D838">
        <v>0.179373</v>
      </c>
      <c r="E838">
        <v>39.256399999999999</v>
      </c>
      <c r="F838" s="2">
        <f t="shared" ref="F838:F901" si="118">10^((ObservedDistanceModuli-25)/5)</f>
        <v>710.0353971631946</v>
      </c>
      <c r="G838" s="1">
        <f t="shared" ref="G838:G901" si="119">-(RedShift*Age*(-2*InitialTangentVelocity+UniverseAcceleration*Age))/(2+RedShift)*(1+RedShift)</f>
        <v>2.1639726924164745E+25</v>
      </c>
      <c r="H838" s="2">
        <f t="shared" si="117"/>
        <v>701.29578878959694</v>
      </c>
      <c r="I838" s="2">
        <f t="shared" ref="I838:I901" si="120">(LOG10(T2LuminousDistance)*5+25)</f>
        <v>39.229506155060491</v>
      </c>
      <c r="J838" s="2">
        <f t="shared" ref="J838:J901" si="121">ObservedDistanceModuli-T2DistanceModuli</f>
        <v>2.6893844939507972E-2</v>
      </c>
      <c r="K838" s="2">
        <f t="shared" ref="K838:K901" si="122">(ObservedDistanceModuli-T2DistanceModuli)^2/TotalError^2</f>
        <v>2.247975893120684E-2</v>
      </c>
      <c r="L838" s="2">
        <v>757.83059811676685</v>
      </c>
      <c r="M838" s="2">
        <f t="shared" ref="M838:M901" si="123">(LOG10(ΛCDMLuminousDistance)*5+25)</f>
        <v>39.397860681687447</v>
      </c>
      <c r="N838" s="2">
        <f t="shared" ref="N838:N901" si="124">ObservedDistanceModuli-ΛCDMDistanceModuli</f>
        <v>-0.14146068168744819</v>
      </c>
      <c r="O838" s="2">
        <f t="shared" ref="O838:O901" si="125">(ObservedDistanceModuli-ΛCDMDistanceModuli)^2/TotalError^2</f>
        <v>0.62195268878865195</v>
      </c>
    </row>
    <row r="839" spans="1:15" x14ac:dyDescent="0.25">
      <c r="A839" s="47">
        <v>16073</v>
      </c>
      <c r="B839" s="2">
        <v>0.15357000000000001</v>
      </c>
      <c r="C839" s="2">
        <f>LOG('SNe Ia Data'!RedShift)</f>
        <v>-0.81369361573009213</v>
      </c>
      <c r="D839">
        <v>0.17546800000000001</v>
      </c>
      <c r="E839">
        <v>39.363900000000001</v>
      </c>
      <c r="F839" s="2">
        <f t="shared" si="118"/>
        <v>746.07072657526703</v>
      </c>
      <c r="G839" s="1">
        <f t="shared" si="119"/>
        <v>2.1663691569669165E+25</v>
      </c>
      <c r="H839" s="2">
        <f t="shared" si="117"/>
        <v>702.07243005826831</v>
      </c>
      <c r="I839" s="2">
        <f t="shared" si="120"/>
        <v>39.231909594495036</v>
      </c>
      <c r="J839" s="2">
        <f t="shared" si="121"/>
        <v>0.13199040550496477</v>
      </c>
      <c r="K839" s="2">
        <f t="shared" si="122"/>
        <v>0.56583378417431951</v>
      </c>
      <c r="L839" s="2">
        <v>758.69518622720955</v>
      </c>
      <c r="M839" s="2">
        <f t="shared" si="123"/>
        <v>39.400336642795679</v>
      </c>
      <c r="N839" s="2">
        <f t="shared" si="124"/>
        <v>-3.6436642795678154E-2</v>
      </c>
      <c r="O839" s="2">
        <f t="shared" si="125"/>
        <v>4.3120209097436961E-2</v>
      </c>
    </row>
    <row r="840" spans="1:15" x14ac:dyDescent="0.25">
      <c r="A840" s="47">
        <v>5550</v>
      </c>
      <c r="B840" s="2">
        <v>0.15511</v>
      </c>
      <c r="C840" s="2">
        <f>LOG('SNe Ia Data'!RedShift)</f>
        <v>-0.8093602021553159</v>
      </c>
      <c r="D840">
        <v>0.167881</v>
      </c>
      <c r="E840">
        <v>39.207599999999999</v>
      </c>
      <c r="F840" s="2">
        <f t="shared" si="118"/>
        <v>694.25657267465442</v>
      </c>
      <c r="G840" s="1">
        <f t="shared" si="119"/>
        <v>2.1894489252945479E+25</v>
      </c>
      <c r="H840" s="2">
        <f t="shared" si="117"/>
        <v>709.5520735820196</v>
      </c>
      <c r="I840" s="2">
        <f t="shared" si="120"/>
        <v>39.254921367814845</v>
      </c>
      <c r="J840" s="2">
        <f t="shared" si="121"/>
        <v>-4.7321367814845416E-2</v>
      </c>
      <c r="K840" s="2">
        <f t="shared" si="122"/>
        <v>7.9453216558310502E-2</v>
      </c>
      <c r="L840" s="2">
        <v>767.02427012949465</v>
      </c>
      <c r="M840" s="2">
        <f t="shared" si="123"/>
        <v>39.424045530413444</v>
      </c>
      <c r="N840" s="2">
        <f t="shared" si="124"/>
        <v>-0.21644553041344494</v>
      </c>
      <c r="O840" s="2">
        <f t="shared" si="125"/>
        <v>1.6622416087527803</v>
      </c>
    </row>
    <row r="841" spans="1:15" x14ac:dyDescent="0.25">
      <c r="A841" s="47">
        <v>16116</v>
      </c>
      <c r="B841" s="2">
        <v>0.15526000000000001</v>
      </c>
      <c r="C841" s="2">
        <f>LOG('SNe Ia Data'!RedShift)</f>
        <v>-0.80894041817260187</v>
      </c>
      <c r="D841">
        <v>0.15784300000000001</v>
      </c>
      <c r="E841">
        <v>39.277999999999999</v>
      </c>
      <c r="F841" s="2">
        <f t="shared" si="118"/>
        <v>717.13348265772163</v>
      </c>
      <c r="G841" s="1">
        <f t="shared" si="119"/>
        <v>2.191698289491791E+25</v>
      </c>
      <c r="H841" s="2">
        <f t="shared" si="117"/>
        <v>710.28104287285623</v>
      </c>
      <c r="I841" s="2">
        <f t="shared" si="120"/>
        <v>39.257151118372398</v>
      </c>
      <c r="J841" s="2">
        <f t="shared" si="121"/>
        <v>2.0848881627600235E-2</v>
      </c>
      <c r="K841" s="2">
        <f t="shared" si="122"/>
        <v>1.7446763495712322E-2</v>
      </c>
      <c r="L841" s="2">
        <v>767.83626279200053</v>
      </c>
      <c r="M841" s="2">
        <f t="shared" si="123"/>
        <v>39.426343093990113</v>
      </c>
      <c r="N841" s="2">
        <f t="shared" si="124"/>
        <v>-0.14834309399011403</v>
      </c>
      <c r="O841" s="2">
        <f t="shared" si="125"/>
        <v>0.88325074504387535</v>
      </c>
    </row>
    <row r="842" spans="1:15" x14ac:dyDescent="0.25">
      <c r="A842" s="47">
        <v>18030</v>
      </c>
      <c r="B842" s="2">
        <v>0.15536</v>
      </c>
      <c r="C842" s="2">
        <f>LOG('SNe Ia Data'!RedShift)</f>
        <v>-0.80866078743607039</v>
      </c>
      <c r="D842">
        <v>0.17585799999999999</v>
      </c>
      <c r="E842">
        <v>39.3994</v>
      </c>
      <c r="F842" s="2">
        <f t="shared" si="118"/>
        <v>758.36800125426771</v>
      </c>
      <c r="G842" s="1">
        <f t="shared" si="119"/>
        <v>2.1931979971524918E+25</v>
      </c>
      <c r="H842" s="2">
        <f t="shared" si="117"/>
        <v>710.76706502579316</v>
      </c>
      <c r="I842" s="2">
        <f t="shared" si="120"/>
        <v>39.258636477989434</v>
      </c>
      <c r="J842" s="2">
        <f t="shared" si="121"/>
        <v>0.14076352201056608</v>
      </c>
      <c r="K842" s="2">
        <f t="shared" si="122"/>
        <v>0.64070186763489567</v>
      </c>
      <c r="L842" s="2">
        <v>768.37766201586123</v>
      </c>
      <c r="M842" s="2">
        <f t="shared" si="123"/>
        <v>39.427873653643083</v>
      </c>
      <c r="N842" s="2">
        <f t="shared" si="124"/>
        <v>-2.8473653643082741E-2</v>
      </c>
      <c r="O842" s="2">
        <f t="shared" si="125"/>
        <v>2.621574092091394E-2</v>
      </c>
    </row>
    <row r="843" spans="1:15" x14ac:dyDescent="0.25">
      <c r="A843" s="47">
        <v>19940</v>
      </c>
      <c r="B843" s="2">
        <v>0.15601000000000001</v>
      </c>
      <c r="C843" s="2">
        <f>LOG('SNe Ia Data'!RedShift)</f>
        <v>-0.80684756314792283</v>
      </c>
      <c r="D843">
        <v>0.179204</v>
      </c>
      <c r="E843">
        <v>38.970399999999998</v>
      </c>
      <c r="F843" s="2">
        <f t="shared" si="118"/>
        <v>622.41492767660031</v>
      </c>
      <c r="G843" s="1">
        <f t="shared" si="119"/>
        <v>2.20294866069588E+25</v>
      </c>
      <c r="H843" s="2">
        <f t="shared" si="117"/>
        <v>713.9270398742957</v>
      </c>
      <c r="I843" s="2">
        <f t="shared" si="120"/>
        <v>39.268269155526326</v>
      </c>
      <c r="J843" s="2">
        <f t="shared" si="121"/>
        <v>-0.2978691555263282</v>
      </c>
      <c r="K843" s="2">
        <f t="shared" si="122"/>
        <v>2.7628395847533485</v>
      </c>
      <c r="L843" s="2">
        <v>771.89813671625495</v>
      </c>
      <c r="M843" s="2">
        <f t="shared" si="123"/>
        <v>39.437799962942407</v>
      </c>
      <c r="N843" s="2">
        <f t="shared" si="124"/>
        <v>-0.46739996294240882</v>
      </c>
      <c r="O843" s="2">
        <f t="shared" si="125"/>
        <v>6.8027098639308647</v>
      </c>
    </row>
    <row r="844" spans="1:15" x14ac:dyDescent="0.25">
      <c r="A844" s="47">
        <v>13354</v>
      </c>
      <c r="B844" s="2">
        <v>0.15670999999999999</v>
      </c>
      <c r="C844" s="2">
        <f>LOG('SNe Ia Data'!RedShift)</f>
        <v>-0.80490328938814382</v>
      </c>
      <c r="D844">
        <v>0.210288</v>
      </c>
      <c r="E844">
        <v>39.2087</v>
      </c>
      <c r="F844" s="2">
        <f t="shared" si="118"/>
        <v>694.60835043062571</v>
      </c>
      <c r="G844" s="1">
        <f t="shared" si="119"/>
        <v>2.2134543416683333E+25</v>
      </c>
      <c r="H844" s="2">
        <f t="shared" si="117"/>
        <v>717.33169920764487</v>
      </c>
      <c r="I844" s="2">
        <f t="shared" si="120"/>
        <v>39.278600114631502</v>
      </c>
      <c r="J844" s="2">
        <f t="shared" si="121"/>
        <v>-6.9900114631501253E-2</v>
      </c>
      <c r="K844" s="2">
        <f t="shared" si="122"/>
        <v>0.11049097217549822</v>
      </c>
      <c r="L844" s="2">
        <v>775.69209016184118</v>
      </c>
      <c r="M844" s="2">
        <f t="shared" si="123"/>
        <v>39.448446814533163</v>
      </c>
      <c r="N844" s="2">
        <f t="shared" si="124"/>
        <v>-0.23974681453316293</v>
      </c>
      <c r="O844" s="2">
        <f t="shared" si="125"/>
        <v>1.2998005305209028</v>
      </c>
    </row>
    <row r="845" spans="1:15" x14ac:dyDescent="0.25">
      <c r="A845" s="47">
        <v>16206</v>
      </c>
      <c r="B845" s="2">
        <v>0.15856000000000001</v>
      </c>
      <c r="C845" s="2">
        <f>LOG('SNe Ia Data'!RedShift)</f>
        <v>-0.79980636285879991</v>
      </c>
      <c r="D845">
        <v>0.163715</v>
      </c>
      <c r="E845">
        <v>39.0794</v>
      </c>
      <c r="F845" s="2">
        <f t="shared" si="118"/>
        <v>654.45531639534761</v>
      </c>
      <c r="G845" s="1">
        <f t="shared" si="119"/>
        <v>2.2412441114333552E+25</v>
      </c>
      <c r="H845" s="2">
        <f t="shared" si="117"/>
        <v>726.33775024328861</v>
      </c>
      <c r="I845" s="2">
        <f t="shared" si="120"/>
        <v>39.305693082546611</v>
      </c>
      <c r="J845" s="2">
        <f t="shared" si="121"/>
        <v>-0.2262930825466114</v>
      </c>
      <c r="K845" s="2">
        <f t="shared" si="122"/>
        <v>1.9105816923725649</v>
      </c>
      <c r="L845" s="2">
        <v>785.73229346445657</v>
      </c>
      <c r="M845" s="2">
        <f t="shared" si="123"/>
        <v>39.476373014707555</v>
      </c>
      <c r="N845" s="2">
        <f t="shared" si="124"/>
        <v>-0.39697301470755519</v>
      </c>
      <c r="O845" s="2">
        <f t="shared" si="125"/>
        <v>5.8795626992732242</v>
      </c>
    </row>
    <row r="846" spans="1:15" x14ac:dyDescent="0.25">
      <c r="A846" s="47">
        <v>440042</v>
      </c>
      <c r="B846" s="2">
        <v>0.15920999999999999</v>
      </c>
      <c r="C846" s="2">
        <f>LOG('SNe Ia Data'!RedShift)</f>
        <v>-0.79802965765095202</v>
      </c>
      <c r="D846">
        <v>0.28368599999999999</v>
      </c>
      <c r="E846">
        <v>39.426699999999997</v>
      </c>
      <c r="F846" s="2">
        <f t="shared" si="118"/>
        <v>767.96247572385994</v>
      </c>
      <c r="G846" s="1">
        <f t="shared" si="119"/>
        <v>2.2510165993797024E+25</v>
      </c>
      <c r="H846" s="2">
        <f t="shared" si="117"/>
        <v>729.50479789910605</v>
      </c>
      <c r="I846" s="2">
        <f t="shared" si="120"/>
        <v>39.315140762807765</v>
      </c>
      <c r="J846" s="2">
        <f t="shared" si="121"/>
        <v>0.11155923719223182</v>
      </c>
      <c r="K846" s="2">
        <f t="shared" si="122"/>
        <v>0.15464477982204361</v>
      </c>
      <c r="L846" s="2">
        <v>789.26451687828057</v>
      </c>
      <c r="M846" s="2">
        <f t="shared" si="123"/>
        <v>39.486112892904586</v>
      </c>
      <c r="N846" s="2">
        <f t="shared" si="124"/>
        <v>-5.9412892904589398E-2</v>
      </c>
      <c r="O846" s="2">
        <f t="shared" si="125"/>
        <v>4.3861713238721026E-2</v>
      </c>
    </row>
    <row r="847" spans="1:15" x14ac:dyDescent="0.25">
      <c r="A847" s="47">
        <v>14782</v>
      </c>
      <c r="B847" s="2">
        <v>0.15931000000000001</v>
      </c>
      <c r="C847" s="2">
        <f>LOG('SNe Ia Data'!RedShift)</f>
        <v>-0.797756962375194</v>
      </c>
      <c r="D847">
        <v>0.14391399999999999</v>
      </c>
      <c r="E847">
        <v>38.950299999999999</v>
      </c>
      <c r="F847" s="2">
        <f t="shared" si="118"/>
        <v>616.68019349375766</v>
      </c>
      <c r="G847" s="1">
        <f t="shared" si="119"/>
        <v>2.2525204515806684E+25</v>
      </c>
      <c r="H847" s="2">
        <f t="shared" si="117"/>
        <v>729.99216320606922</v>
      </c>
      <c r="I847" s="2">
        <f t="shared" si="120"/>
        <v>39.31659098899523</v>
      </c>
      <c r="J847" s="2">
        <f t="shared" si="121"/>
        <v>-0.36629098899523171</v>
      </c>
      <c r="K847" s="2">
        <f t="shared" si="122"/>
        <v>6.4780811062913646</v>
      </c>
      <c r="L847" s="2">
        <v>789.80814722845957</v>
      </c>
      <c r="M847" s="2">
        <f t="shared" si="123"/>
        <v>39.487608046838744</v>
      </c>
      <c r="N847" s="2">
        <f t="shared" si="124"/>
        <v>-0.53730804683874567</v>
      </c>
      <c r="O847" s="2">
        <f t="shared" si="125"/>
        <v>13.939288309970717</v>
      </c>
    </row>
    <row r="848" spans="1:15" x14ac:dyDescent="0.25">
      <c r="A848" s="47">
        <v>15425</v>
      </c>
      <c r="B848" s="2">
        <v>0.15948000000000001</v>
      </c>
      <c r="C848" s="2">
        <f>LOG('SNe Ia Data'!RedShift)</f>
        <v>-0.7972937730096431</v>
      </c>
      <c r="D848">
        <v>0.14304500000000001</v>
      </c>
      <c r="E848">
        <v>39.090800000000002</v>
      </c>
      <c r="F848" s="2">
        <f t="shared" si="118"/>
        <v>657.90017209360235</v>
      </c>
      <c r="G848" s="1">
        <f t="shared" si="119"/>
        <v>2.2550772404403212E+25</v>
      </c>
      <c r="H848" s="2">
        <f t="shared" si="117"/>
        <v>730.82076204485418</v>
      </c>
      <c r="I848" s="2">
        <f t="shared" si="120"/>
        <v>39.319054384107417</v>
      </c>
      <c r="J848" s="2">
        <f t="shared" si="121"/>
        <v>-0.22825438410741583</v>
      </c>
      <c r="K848" s="2">
        <f t="shared" si="122"/>
        <v>2.546202214567693</v>
      </c>
      <c r="L848" s="2">
        <v>790.73244812949349</v>
      </c>
      <c r="M848" s="2">
        <f t="shared" si="123"/>
        <v>39.490147803349124</v>
      </c>
      <c r="N848" s="2">
        <f t="shared" si="124"/>
        <v>-0.3993478033491229</v>
      </c>
      <c r="O848" s="2">
        <f t="shared" si="125"/>
        <v>7.7939431858884243</v>
      </c>
    </row>
    <row r="849" spans="1:15" x14ac:dyDescent="0.25">
      <c r="A849" s="47">
        <v>1299775</v>
      </c>
      <c r="B849" s="2">
        <v>0.16003999999999999</v>
      </c>
      <c r="C849" s="2">
        <f>LOG('SNe Ia Data'!RedShift)</f>
        <v>-0.79577145729304044</v>
      </c>
      <c r="D849">
        <v>0.270648</v>
      </c>
      <c r="E849">
        <v>39.0428</v>
      </c>
      <c r="F849" s="2">
        <f t="shared" si="118"/>
        <v>643.51696400533331</v>
      </c>
      <c r="G849" s="1">
        <f t="shared" si="119"/>
        <v>2.2635017414883296E+25</v>
      </c>
      <c r="H849" s="2">
        <f t="shared" si="117"/>
        <v>733.55095689820246</v>
      </c>
      <c r="I849" s="2">
        <f t="shared" si="120"/>
        <v>39.32715143977881</v>
      </c>
      <c r="J849" s="2">
        <f t="shared" si="121"/>
        <v>-0.28435143977880983</v>
      </c>
      <c r="K849" s="2">
        <f t="shared" si="122"/>
        <v>1.1038275236708739</v>
      </c>
      <c r="L849" s="2">
        <v>793.77835528561673</v>
      </c>
      <c r="M849" s="2">
        <f t="shared" si="123"/>
        <v>39.498496262045819</v>
      </c>
      <c r="N849" s="2">
        <f t="shared" si="124"/>
        <v>-0.45569626204581937</v>
      </c>
      <c r="O849" s="2">
        <f t="shared" si="125"/>
        <v>2.8349231350282427</v>
      </c>
    </row>
    <row r="850" spans="1:15" x14ac:dyDescent="0.25">
      <c r="A850" s="47">
        <v>3317</v>
      </c>
      <c r="B850" s="2">
        <v>0.16008</v>
      </c>
      <c r="C850" s="2">
        <f>LOG('SNe Ia Data'!RedShift)</f>
        <v>-0.79566292437184505</v>
      </c>
      <c r="D850">
        <v>0.167715</v>
      </c>
      <c r="E850">
        <v>39.2286</v>
      </c>
      <c r="F850" s="2">
        <f t="shared" si="118"/>
        <v>701.00319923139932</v>
      </c>
      <c r="G850" s="1">
        <f t="shared" si="119"/>
        <v>2.264103617022107E+25</v>
      </c>
      <c r="H850" s="2">
        <f t="shared" si="117"/>
        <v>733.74601147476562</v>
      </c>
      <c r="I850" s="2">
        <f t="shared" si="120"/>
        <v>39.327728767535881</v>
      </c>
      <c r="J850" s="2">
        <f t="shared" si="121"/>
        <v>-9.9128767535880513E-2</v>
      </c>
      <c r="K850" s="2">
        <f t="shared" si="122"/>
        <v>0.34934585944819879</v>
      </c>
      <c r="L850" s="2">
        <v>793.99598764906057</v>
      </c>
      <c r="M850" s="2">
        <f t="shared" si="123"/>
        <v>39.499091538922158</v>
      </c>
      <c r="N850" s="2">
        <f t="shared" si="124"/>
        <v>-0.27049153892215827</v>
      </c>
      <c r="O850" s="2">
        <f t="shared" si="125"/>
        <v>2.601138974602188</v>
      </c>
    </row>
    <row r="851" spans="1:15" x14ac:dyDescent="0.25">
      <c r="A851" s="47">
        <v>2689</v>
      </c>
      <c r="B851" s="2">
        <v>0.16053000000000001</v>
      </c>
      <c r="C851" s="2">
        <f>LOG('SNe Ia Data'!RedShift)</f>
        <v>-0.79444379430608281</v>
      </c>
      <c r="D851">
        <v>0.217053</v>
      </c>
      <c r="E851">
        <v>39.2057</v>
      </c>
      <c r="F851" s="2">
        <f t="shared" si="118"/>
        <v>693.6493761192412</v>
      </c>
      <c r="G851" s="1">
        <f t="shared" si="119"/>
        <v>2.270875868870733E+25</v>
      </c>
      <c r="H851" s="2">
        <f t="shared" si="117"/>
        <v>735.94074882921927</v>
      </c>
      <c r="I851" s="2">
        <f t="shared" si="120"/>
        <v>39.334214251766582</v>
      </c>
      <c r="J851" s="2">
        <f t="shared" si="121"/>
        <v>-0.12851425176658182</v>
      </c>
      <c r="K851" s="2">
        <f t="shared" si="122"/>
        <v>0.35056697277228327</v>
      </c>
      <c r="L851" s="2">
        <v>796.44497223896042</v>
      </c>
      <c r="M851" s="2">
        <f t="shared" si="123"/>
        <v>39.505778875082882</v>
      </c>
      <c r="N851" s="2">
        <f t="shared" si="124"/>
        <v>-0.30007887508288178</v>
      </c>
      <c r="O851" s="2">
        <f t="shared" si="125"/>
        <v>1.9113457734620891</v>
      </c>
    </row>
    <row r="852" spans="1:15" x14ac:dyDescent="0.25">
      <c r="A852" s="47">
        <v>390627</v>
      </c>
      <c r="B852" s="2">
        <v>0.16061</v>
      </c>
      <c r="C852" s="2">
        <f>LOG('SNe Ia Data'!RedShift)</f>
        <v>-0.79422741790158036</v>
      </c>
      <c r="D852">
        <v>0.26035999999999998</v>
      </c>
      <c r="E852">
        <v>39.424199999999999</v>
      </c>
      <c r="F852" s="2">
        <f t="shared" si="118"/>
        <v>767.07883501165657</v>
      </c>
      <c r="G852" s="1">
        <f t="shared" si="119"/>
        <v>2.2720800462328602E+25</v>
      </c>
      <c r="H852" s="2">
        <f t="shared" si="117"/>
        <v>736.33099613500781</v>
      </c>
      <c r="I852" s="2">
        <f t="shared" si="120"/>
        <v>39.335365413269407</v>
      </c>
      <c r="J852" s="2">
        <f t="shared" si="121"/>
        <v>8.8834586730591525E-2</v>
      </c>
      <c r="K852" s="2">
        <f t="shared" si="122"/>
        <v>0.1164167971531215</v>
      </c>
      <c r="L852" s="2">
        <v>796.88046656564586</v>
      </c>
      <c r="M852" s="2">
        <f t="shared" si="123"/>
        <v>39.506965906828455</v>
      </c>
      <c r="N852" s="2">
        <f t="shared" si="124"/>
        <v>-8.2765906828456082E-2</v>
      </c>
      <c r="O852" s="2">
        <f t="shared" si="125"/>
        <v>0.10105421431347657</v>
      </c>
    </row>
    <row r="853" spans="1:15" x14ac:dyDescent="0.25">
      <c r="A853" s="47">
        <v>5103</v>
      </c>
      <c r="B853" s="2">
        <v>0.16077</v>
      </c>
      <c r="C853" s="2">
        <f>LOG('SNe Ia Data'!RedShift)</f>
        <v>-0.79379498823672567</v>
      </c>
      <c r="D853">
        <v>0.20927000000000001</v>
      </c>
      <c r="E853">
        <v>39.216200000000001</v>
      </c>
      <c r="F853" s="2">
        <f t="shared" si="118"/>
        <v>697.01159053994513</v>
      </c>
      <c r="G853" s="1">
        <f t="shared" si="119"/>
        <v>2.2744886014768493E+25</v>
      </c>
      <c r="H853" s="2">
        <f t="shared" si="117"/>
        <v>737.11155573060535</v>
      </c>
      <c r="I853" s="2">
        <f t="shared" si="120"/>
        <v>39.337666098534996</v>
      </c>
      <c r="J853" s="2">
        <f t="shared" si="121"/>
        <v>-0.12146609853499513</v>
      </c>
      <c r="K853" s="2">
        <f t="shared" si="122"/>
        <v>0.33689628029076019</v>
      </c>
      <c r="L853" s="2">
        <v>797.75156322334828</v>
      </c>
      <c r="M853" s="2">
        <f t="shared" si="123"/>
        <v>39.509338319411469</v>
      </c>
      <c r="N853" s="2">
        <f t="shared" si="124"/>
        <v>-0.29313831941146873</v>
      </c>
      <c r="O853" s="2">
        <f t="shared" si="125"/>
        <v>1.9621456356430655</v>
      </c>
    </row>
    <row r="854" spans="1:15" x14ac:dyDescent="0.25">
      <c r="A854" s="47">
        <v>120336</v>
      </c>
      <c r="B854" s="2">
        <v>0.16122</v>
      </c>
      <c r="C854" s="2">
        <f>LOG('SNe Ia Data'!RedShift)</f>
        <v>-0.79258108318318787</v>
      </c>
      <c r="D854">
        <v>0.24632200000000001</v>
      </c>
      <c r="E854">
        <v>39.310600000000001</v>
      </c>
      <c r="F854" s="2">
        <f t="shared" si="118"/>
        <v>727.98092531287614</v>
      </c>
      <c r="G854" s="1">
        <f t="shared" si="119"/>
        <v>2.2812640960457035E+25</v>
      </c>
      <c r="H854" s="2">
        <f t="shared" si="117"/>
        <v>739.3073439791151</v>
      </c>
      <c r="I854" s="2">
        <f t="shared" si="120"/>
        <v>39.344125101620371</v>
      </c>
      <c r="J854" s="2">
        <f t="shared" si="121"/>
        <v>-3.3525101620369924E-2</v>
      </c>
      <c r="K854" s="2">
        <f t="shared" si="122"/>
        <v>1.8523958596096551E-2</v>
      </c>
      <c r="L854" s="2">
        <v>800.20229441723995</v>
      </c>
      <c r="M854" s="2">
        <f t="shared" si="123"/>
        <v>39.515998961479063</v>
      </c>
      <c r="N854" s="2">
        <f t="shared" si="124"/>
        <v>-0.20539896147906234</v>
      </c>
      <c r="O854" s="2">
        <f t="shared" si="125"/>
        <v>0.69532858329612657</v>
      </c>
    </row>
    <row r="855" spans="1:15" x14ac:dyDescent="0.25">
      <c r="A855" s="47">
        <v>17825</v>
      </c>
      <c r="B855" s="2">
        <v>0.16236</v>
      </c>
      <c r="C855" s="2">
        <f>LOG('SNe Ia Data'!RedShift)</f>
        <v>-0.78952095735475214</v>
      </c>
      <c r="D855">
        <v>0.22406400000000001</v>
      </c>
      <c r="E855">
        <v>39.325200000000002</v>
      </c>
      <c r="F855" s="2">
        <f t="shared" si="118"/>
        <v>732.89203188112117</v>
      </c>
      <c r="G855" s="1">
        <f t="shared" si="119"/>
        <v>2.2984381367651581E+25</v>
      </c>
      <c r="H855" s="2">
        <f t="shared" si="117"/>
        <v>744.87307152977348</v>
      </c>
      <c r="I855" s="2">
        <f t="shared" si="120"/>
        <v>39.36041137024737</v>
      </c>
      <c r="J855" s="2">
        <f t="shared" si="121"/>
        <v>-3.5211370247367313E-2</v>
      </c>
      <c r="K855" s="2">
        <f t="shared" si="122"/>
        <v>2.4695719425146669E-2</v>
      </c>
      <c r="L855" s="2">
        <v>806.41590649202169</v>
      </c>
      <c r="M855" s="2">
        <f t="shared" si="123"/>
        <v>39.53279542805673</v>
      </c>
      <c r="N855" s="2">
        <f t="shared" si="124"/>
        <v>-0.20759542805672737</v>
      </c>
      <c r="O855" s="2">
        <f t="shared" si="125"/>
        <v>0.85840334210401337</v>
      </c>
    </row>
    <row r="856" spans="1:15" x14ac:dyDescent="0.25">
      <c r="A856" s="47">
        <v>19174</v>
      </c>
      <c r="B856" s="2">
        <v>0.16375000000000001</v>
      </c>
      <c r="C856" s="2">
        <f>LOG('SNe Ia Data'!RedShift)</f>
        <v>-0.78581869133617932</v>
      </c>
      <c r="D856">
        <v>0.20099800000000001</v>
      </c>
      <c r="E856">
        <v>39.280700000000003</v>
      </c>
      <c r="F856" s="2">
        <f t="shared" si="118"/>
        <v>718.0257181118476</v>
      </c>
      <c r="G856" s="1">
        <f t="shared" si="119"/>
        <v>2.3193967322450809E+25</v>
      </c>
      <c r="H856" s="2">
        <f t="shared" si="117"/>
        <v>751.66528974977382</v>
      </c>
      <c r="I856" s="2">
        <f t="shared" si="120"/>
        <v>39.380122479724648</v>
      </c>
      <c r="J856" s="2">
        <f t="shared" si="121"/>
        <v>-9.9422479724644575E-2</v>
      </c>
      <c r="K856" s="2">
        <f t="shared" si="122"/>
        <v>0.24467280984524603</v>
      </c>
      <c r="L856" s="2">
        <v>814.00202197455758</v>
      </c>
      <c r="M856" s="2">
        <f t="shared" si="123"/>
        <v>39.553127418372924</v>
      </c>
      <c r="N856" s="2">
        <f t="shared" si="124"/>
        <v>-0.27242741837292073</v>
      </c>
      <c r="O856" s="2">
        <f t="shared" si="125"/>
        <v>1.8370380746169208</v>
      </c>
    </row>
    <row r="857" spans="1:15" x14ac:dyDescent="0.25">
      <c r="A857" s="47">
        <v>3087</v>
      </c>
      <c r="B857" s="2">
        <v>0.16447999999999999</v>
      </c>
      <c r="C857" s="2">
        <f>LOG('SNe Ia Data'!RedShift)</f>
        <v>-0.78388690268481831</v>
      </c>
      <c r="D857">
        <v>0.199319</v>
      </c>
      <c r="E857">
        <v>39.263399999999997</v>
      </c>
      <c r="F857" s="2">
        <f t="shared" si="118"/>
        <v>712.32797406466318</v>
      </c>
      <c r="G857" s="1">
        <f t="shared" si="119"/>
        <v>2.330411813389725E+25</v>
      </c>
      <c r="H857" s="2">
        <f t="shared" si="117"/>
        <v>755.23503443601044</v>
      </c>
      <c r="I857" s="2">
        <f t="shared" si="120"/>
        <v>39.390410640754368</v>
      </c>
      <c r="J857" s="2">
        <f t="shared" si="121"/>
        <v>-0.12701064075437074</v>
      </c>
      <c r="K857" s="2">
        <f t="shared" si="122"/>
        <v>0.40605308534245488</v>
      </c>
      <c r="L857" s="2">
        <v>817.99043435929286</v>
      </c>
      <c r="M857" s="2">
        <f t="shared" si="123"/>
        <v>39.563741125145953</v>
      </c>
      <c r="N857" s="2">
        <f t="shared" si="124"/>
        <v>-0.30034112514595535</v>
      </c>
      <c r="O857" s="2">
        <f t="shared" si="125"/>
        <v>2.2705559474683006</v>
      </c>
    </row>
    <row r="858" spans="1:15" x14ac:dyDescent="0.25">
      <c r="A858" s="47">
        <v>19616</v>
      </c>
      <c r="B858" s="2">
        <v>0.16471</v>
      </c>
      <c r="C858" s="2">
        <f>LOG('SNe Ia Data'!RedShift)</f>
        <v>-0.78328003280972192</v>
      </c>
      <c r="D858">
        <v>0.13945199999999999</v>
      </c>
      <c r="E858">
        <v>39.329300000000003</v>
      </c>
      <c r="F858" s="2">
        <f t="shared" si="118"/>
        <v>734.2771270216507</v>
      </c>
      <c r="G858" s="1">
        <f t="shared" si="119"/>
        <v>2.3338834655304117E+25</v>
      </c>
      <c r="H858" s="2">
        <f t="shared" si="117"/>
        <v>756.36012027232346</v>
      </c>
      <c r="I858" s="2">
        <f t="shared" si="120"/>
        <v>39.393643111162106</v>
      </c>
      <c r="J858" s="2">
        <f t="shared" si="121"/>
        <v>-6.4343111162102673E-2</v>
      </c>
      <c r="K858" s="2">
        <f t="shared" si="122"/>
        <v>0.21288968446835316</v>
      </c>
      <c r="L858" s="2">
        <v>819.24767566363585</v>
      </c>
      <c r="M858" s="2">
        <f t="shared" si="123"/>
        <v>39.567076089467129</v>
      </c>
      <c r="N858" s="2">
        <f t="shared" si="124"/>
        <v>-0.23777608946712547</v>
      </c>
      <c r="O858" s="2">
        <f t="shared" si="125"/>
        <v>2.9072800358754747</v>
      </c>
    </row>
    <row r="859" spans="1:15" x14ac:dyDescent="0.25">
      <c r="A859" s="47">
        <v>20764</v>
      </c>
      <c r="B859" s="2">
        <v>0.16495000000000001</v>
      </c>
      <c r="C859" s="2">
        <f>LOG('SNe Ia Data'!RedShift)</f>
        <v>-0.78264768011863728</v>
      </c>
      <c r="D859">
        <v>0.150918</v>
      </c>
      <c r="E859">
        <v>39.318199999999997</v>
      </c>
      <c r="F859" s="2">
        <f t="shared" si="118"/>
        <v>730.53327102272704</v>
      </c>
      <c r="G859" s="1">
        <f t="shared" si="119"/>
        <v>2.3375066447736705E+25</v>
      </c>
      <c r="H859" s="2">
        <f t="shared" si="117"/>
        <v>757.53431269824068</v>
      </c>
      <c r="I859" s="2">
        <f t="shared" si="120"/>
        <v>39.397011545462533</v>
      </c>
      <c r="J859" s="2">
        <f t="shared" si="121"/>
        <v>-7.8811545462535548E-2</v>
      </c>
      <c r="K859" s="2">
        <f t="shared" si="122"/>
        <v>0.27270782865552801</v>
      </c>
      <c r="L859" s="2">
        <v>820.55989530991496</v>
      </c>
      <c r="M859" s="2">
        <f t="shared" si="123"/>
        <v>39.57055143549649</v>
      </c>
      <c r="N859" s="2">
        <f t="shared" si="124"/>
        <v>-0.25235143549649308</v>
      </c>
      <c r="O859" s="2">
        <f t="shared" si="125"/>
        <v>2.7959504896757141</v>
      </c>
    </row>
    <row r="860" spans="1:15" x14ac:dyDescent="0.25">
      <c r="A860" s="47">
        <v>20430</v>
      </c>
      <c r="B860" s="2">
        <v>0.16603000000000001</v>
      </c>
      <c r="C860" s="2">
        <f>LOG('SNe Ia Data'!RedShift)</f>
        <v>-0.77981343209672438</v>
      </c>
      <c r="D860">
        <v>0.24188699999999999</v>
      </c>
      <c r="E860">
        <v>39.4938</v>
      </c>
      <c r="F860" s="2">
        <f t="shared" si="118"/>
        <v>792.06349904897195</v>
      </c>
      <c r="G860" s="1">
        <f t="shared" si="119"/>
        <v>2.3538183483874331E+25</v>
      </c>
      <c r="H860" s="2">
        <f t="shared" si="117"/>
        <v>762.8205758254993</v>
      </c>
      <c r="I860" s="2">
        <f t="shared" si="120"/>
        <v>39.412111994542606</v>
      </c>
      <c r="J860" s="2">
        <f t="shared" si="121"/>
        <v>8.1688005457394297E-2</v>
      </c>
      <c r="K860" s="2">
        <f t="shared" si="122"/>
        <v>0.11404901215573163</v>
      </c>
      <c r="L860" s="2">
        <v>826.46887079640749</v>
      </c>
      <c r="M860" s="2">
        <f t="shared" si="123"/>
        <v>39.586132501903052</v>
      </c>
      <c r="N860" s="2">
        <f t="shared" si="124"/>
        <v>-9.2332501903051423E-2</v>
      </c>
      <c r="O860" s="2">
        <f t="shared" si="125"/>
        <v>0.14570825290103095</v>
      </c>
    </row>
    <row r="861" spans="1:15" x14ac:dyDescent="0.25">
      <c r="A861" s="47">
        <v>12843</v>
      </c>
      <c r="B861" s="2">
        <v>0.16606000000000001</v>
      </c>
      <c r="C861" s="2">
        <f>LOG('SNe Ia Data'!RedShift)</f>
        <v>-0.77973496641276796</v>
      </c>
      <c r="D861">
        <v>0.193496</v>
      </c>
      <c r="E861">
        <v>39.181699999999999</v>
      </c>
      <c r="F861" s="2">
        <f t="shared" si="118"/>
        <v>686.02509086552254</v>
      </c>
      <c r="G861" s="1">
        <f t="shared" si="119"/>
        <v>2.3542716239418116E+25</v>
      </c>
      <c r="H861" s="2">
        <f t="shared" si="117"/>
        <v>762.96747242847448</v>
      </c>
      <c r="I861" s="2">
        <f t="shared" si="120"/>
        <v>39.412530115423507</v>
      </c>
      <c r="J861" s="2">
        <f t="shared" si="121"/>
        <v>-0.23083011542350818</v>
      </c>
      <c r="K861" s="2">
        <f t="shared" si="122"/>
        <v>1.4231181392822234</v>
      </c>
      <c r="L861" s="2">
        <v>826.63310208530231</v>
      </c>
      <c r="M861" s="2">
        <f t="shared" si="123"/>
        <v>39.586563961933514</v>
      </c>
      <c r="N861" s="2">
        <f t="shared" si="124"/>
        <v>-0.40486396193351482</v>
      </c>
      <c r="O861" s="2">
        <f t="shared" si="125"/>
        <v>4.3779848893446172</v>
      </c>
    </row>
    <row r="862" spans="1:15" x14ac:dyDescent="0.25">
      <c r="A862" s="47">
        <v>12853</v>
      </c>
      <c r="B862" s="2">
        <v>0.16828000000000001</v>
      </c>
      <c r="C862" s="2">
        <f>LOG('SNe Ia Data'!RedShift)</f>
        <v>-0.77396749665504128</v>
      </c>
      <c r="D862">
        <v>0.165826</v>
      </c>
      <c r="E862">
        <v>39.275700000000001</v>
      </c>
      <c r="F862" s="2">
        <f t="shared" si="118"/>
        <v>716.37430478642329</v>
      </c>
      <c r="G862" s="1">
        <f t="shared" si="119"/>
        <v>2.3878398766195785E+25</v>
      </c>
      <c r="H862" s="2">
        <f t="shared" si="117"/>
        <v>773.84620223982654</v>
      </c>
      <c r="I862" s="2">
        <f t="shared" si="120"/>
        <v>39.443273277861763</v>
      </c>
      <c r="J862" s="2">
        <f t="shared" si="121"/>
        <v>-0.1675732778617629</v>
      </c>
      <c r="K862" s="2">
        <f t="shared" si="122"/>
        <v>1.0211846541970047</v>
      </c>
      <c r="L862" s="2">
        <v>838.80016053609825</v>
      </c>
      <c r="M862" s="2">
        <f t="shared" si="123"/>
        <v>39.618292524559848</v>
      </c>
      <c r="N862" s="2">
        <f t="shared" si="124"/>
        <v>-0.34259252455984779</v>
      </c>
      <c r="O862" s="2">
        <f t="shared" si="125"/>
        <v>4.2682565431317476</v>
      </c>
    </row>
    <row r="863" spans="1:15" x14ac:dyDescent="0.25">
      <c r="A863" s="47">
        <v>350233</v>
      </c>
      <c r="B863" s="2">
        <v>0.16924</v>
      </c>
      <c r="C863" s="2">
        <f>LOG('SNe Ia Data'!RedShift)</f>
        <v>-0.7714969833407429</v>
      </c>
      <c r="D863">
        <v>0.18287100000000001</v>
      </c>
      <c r="E863">
        <v>39.515500000000003</v>
      </c>
      <c r="F863" s="2">
        <f t="shared" si="118"/>
        <v>800.0184448551006</v>
      </c>
      <c r="G863" s="1">
        <f t="shared" si="119"/>
        <v>2.402371660285506E+25</v>
      </c>
      <c r="H863" s="2">
        <f t="shared" si="117"/>
        <v>778.55563259642508</v>
      </c>
      <c r="I863" s="2">
        <f t="shared" si="120"/>
        <v>39.456448255146242</v>
      </c>
      <c r="J863" s="2">
        <f t="shared" si="121"/>
        <v>5.9051744853761079E-2</v>
      </c>
      <c r="K863" s="2">
        <f t="shared" si="122"/>
        <v>0.10427394144113709</v>
      </c>
      <c r="L863" s="2">
        <v>844.07010159766696</v>
      </c>
      <c r="M863" s="2">
        <f t="shared" si="123"/>
        <v>39.631892585455041</v>
      </c>
      <c r="N863" s="2">
        <f t="shared" si="124"/>
        <v>-0.1163925854550385</v>
      </c>
      <c r="O863" s="2">
        <f t="shared" si="125"/>
        <v>0.40509879489269485</v>
      </c>
    </row>
    <row r="864" spans="1:15" x14ac:dyDescent="0.25">
      <c r="A864" s="47">
        <v>17389</v>
      </c>
      <c r="B864" s="2">
        <v>0.16971</v>
      </c>
      <c r="C864" s="2">
        <f>LOG('SNe Ia Data'!RedShift)</f>
        <v>-0.77029256653992839</v>
      </c>
      <c r="D864">
        <v>0.274897</v>
      </c>
      <c r="E864">
        <v>39.6721</v>
      </c>
      <c r="F864" s="2">
        <f t="shared" si="118"/>
        <v>859.8446630594965</v>
      </c>
      <c r="G864" s="1">
        <f t="shared" si="119"/>
        <v>2.4094896481806645E+25</v>
      </c>
      <c r="H864" s="2">
        <f t="shared" si="117"/>
        <v>780.86241537285457</v>
      </c>
      <c r="I864" s="2">
        <f t="shared" si="120"/>
        <v>39.462872598912107</v>
      </c>
      <c r="J864" s="2">
        <f t="shared" si="121"/>
        <v>0.20922740108789384</v>
      </c>
      <c r="K864" s="2">
        <f t="shared" si="122"/>
        <v>0.57929145231160106</v>
      </c>
      <c r="L864" s="2">
        <v>846.65204773435516</v>
      </c>
      <c r="M864" s="2">
        <f t="shared" si="123"/>
        <v>39.638524815545985</v>
      </c>
      <c r="N864" s="2">
        <f t="shared" si="124"/>
        <v>3.3575184454015528E-2</v>
      </c>
      <c r="O864" s="2">
        <f t="shared" si="125"/>
        <v>1.4917526356750263E-2</v>
      </c>
    </row>
    <row r="865" spans="1:15" x14ac:dyDescent="0.25">
      <c r="A865" s="47">
        <v>12856</v>
      </c>
      <c r="B865" s="2">
        <v>0.17041999999999999</v>
      </c>
      <c r="C865" s="2">
        <f>LOG('SNe Ia Data'!RedShift)</f>
        <v>-0.76847943902974925</v>
      </c>
      <c r="D865">
        <v>0.132684</v>
      </c>
      <c r="E865">
        <v>39.474200000000003</v>
      </c>
      <c r="F865" s="2">
        <f t="shared" si="118"/>
        <v>784.946396394315</v>
      </c>
      <c r="G865" s="1">
        <f t="shared" si="119"/>
        <v>2.420246673046696E+25</v>
      </c>
      <c r="H865" s="2">
        <f t="shared" si="117"/>
        <v>784.34852971472674</v>
      </c>
      <c r="I865" s="2">
        <f t="shared" si="120"/>
        <v>39.472545433939146</v>
      </c>
      <c r="J865" s="2">
        <f t="shared" si="121"/>
        <v>1.6545660608571211E-3</v>
      </c>
      <c r="K865" s="2">
        <f t="shared" si="122"/>
        <v>1.5550025732013437E-4</v>
      </c>
      <c r="L865" s="2">
        <v>850.55476446126841</v>
      </c>
      <c r="M865" s="2">
        <f t="shared" si="123"/>
        <v>39.648511408306327</v>
      </c>
      <c r="N865" s="2">
        <f t="shared" si="124"/>
        <v>-0.1743114083063233</v>
      </c>
      <c r="O865" s="2">
        <f t="shared" si="125"/>
        <v>1.7258955623321772</v>
      </c>
    </row>
    <row r="866" spans="1:15" x14ac:dyDescent="0.25">
      <c r="A866" s="47">
        <v>590005</v>
      </c>
      <c r="B866" s="2">
        <v>0.17124</v>
      </c>
      <c r="C866" s="2">
        <f>LOG('SNe Ia Data'!RedShift)</f>
        <v>-0.76639478083772816</v>
      </c>
      <c r="D866">
        <v>0.27550200000000002</v>
      </c>
      <c r="E866">
        <v>39.542400000000001</v>
      </c>
      <c r="F866" s="2">
        <f t="shared" si="118"/>
        <v>809.99063937400638</v>
      </c>
      <c r="G866" s="1">
        <f t="shared" si="119"/>
        <v>2.4326767420653761E+25</v>
      </c>
      <c r="H866" s="2">
        <f t="shared" ref="H866:H929" si="126">G866/Mpc</f>
        <v>788.37684074088395</v>
      </c>
      <c r="I866" s="2">
        <f t="shared" si="120"/>
        <v>39.483669290072996</v>
      </c>
      <c r="J866" s="2">
        <f t="shared" si="121"/>
        <v>5.8730709927004909E-2</v>
      </c>
      <c r="K866" s="2">
        <f t="shared" si="122"/>
        <v>4.5444464393048153E-2</v>
      </c>
      <c r="L866" s="2">
        <v>855.06561374864884</v>
      </c>
      <c r="M866" s="2">
        <f t="shared" si="123"/>
        <v>39.659997208703047</v>
      </c>
      <c r="N866" s="2">
        <f t="shared" si="124"/>
        <v>-0.11759720870304591</v>
      </c>
      <c r="O866" s="2">
        <f t="shared" si="125"/>
        <v>0.18219838157848545</v>
      </c>
    </row>
    <row r="867" spans="1:15" x14ac:dyDescent="0.25">
      <c r="A867" s="47">
        <v>310039</v>
      </c>
      <c r="B867" s="2">
        <v>0.17169000000000001</v>
      </c>
      <c r="C867" s="2">
        <f>LOG('SNe Ia Data'!RedShift)</f>
        <v>-0.76525499937194852</v>
      </c>
      <c r="D867">
        <v>0.21471499999999999</v>
      </c>
      <c r="E867">
        <v>39.460299999999997</v>
      </c>
      <c r="F867" s="2">
        <f t="shared" si="118"/>
        <v>779.93785547709831</v>
      </c>
      <c r="G867" s="1">
        <f t="shared" si="119"/>
        <v>2.439501062695286E+25</v>
      </c>
      <c r="H867" s="2">
        <f t="shared" si="126"/>
        <v>790.58845243814687</v>
      </c>
      <c r="I867" s="2">
        <f t="shared" si="120"/>
        <v>39.489752333117117</v>
      </c>
      <c r="J867" s="2">
        <f t="shared" si="121"/>
        <v>-2.9452333117120588E-2</v>
      </c>
      <c r="K867" s="2">
        <f t="shared" si="122"/>
        <v>1.8815451190919687E-2</v>
      </c>
      <c r="L867" s="2">
        <v>857.54266662393366</v>
      </c>
      <c r="M867" s="2">
        <f t="shared" si="123"/>
        <v>39.666278686829756</v>
      </c>
      <c r="N867" s="2">
        <f t="shared" si="124"/>
        <v>-0.20597868682975928</v>
      </c>
      <c r="O867" s="2">
        <f t="shared" si="125"/>
        <v>0.920279609400385</v>
      </c>
    </row>
    <row r="868" spans="1:15" x14ac:dyDescent="0.25">
      <c r="A868" s="47">
        <v>19282</v>
      </c>
      <c r="B868" s="2">
        <v>0.17255999999999999</v>
      </c>
      <c r="C868" s="2">
        <f>LOG('SNe Ia Data'!RedShift)</f>
        <v>-0.76305986790551139</v>
      </c>
      <c r="D868">
        <v>0.17740900000000001</v>
      </c>
      <c r="E868">
        <v>39.502099999999999</v>
      </c>
      <c r="F868" s="2">
        <f t="shared" si="118"/>
        <v>795.09678980164142</v>
      </c>
      <c r="G868" s="1">
        <f t="shared" si="119"/>
        <v>2.4527006537971518E+25</v>
      </c>
      <c r="H868" s="2">
        <f t="shared" si="126"/>
        <v>794.86614858742041</v>
      </c>
      <c r="I868" s="2">
        <f t="shared" si="120"/>
        <v>39.501470009168642</v>
      </c>
      <c r="J868" s="2">
        <f t="shared" si="121"/>
        <v>6.2999083135650835E-4</v>
      </c>
      <c r="K868" s="2">
        <f t="shared" si="122"/>
        <v>1.2610060263159112E-5</v>
      </c>
      <c r="L868" s="2">
        <v>862.33482131019173</v>
      </c>
      <c r="M868" s="2">
        <f t="shared" si="123"/>
        <v>39.67837961690892</v>
      </c>
      <c r="N868" s="2">
        <f t="shared" si="124"/>
        <v>-0.17627961690892135</v>
      </c>
      <c r="O868" s="2">
        <f t="shared" si="125"/>
        <v>0.98730855511293303</v>
      </c>
    </row>
    <row r="869" spans="1:15" x14ac:dyDescent="0.25">
      <c r="A869" s="47">
        <v>1303279</v>
      </c>
      <c r="B869" s="2">
        <v>0.17269999999999999</v>
      </c>
      <c r="C869" s="2">
        <f>LOG('SNe Ia Data'!RedShift)</f>
        <v>-0.76270766243254129</v>
      </c>
      <c r="D869">
        <v>0.15234400000000001</v>
      </c>
      <c r="E869">
        <v>39.267600000000002</v>
      </c>
      <c r="F869" s="2">
        <f t="shared" si="118"/>
        <v>713.70707179097212</v>
      </c>
      <c r="G869" s="1">
        <f t="shared" si="119"/>
        <v>2.4548254524544679E+25</v>
      </c>
      <c r="H869" s="2">
        <f t="shared" si="126"/>
        <v>795.55474893604014</v>
      </c>
      <c r="I869" s="2">
        <f t="shared" si="120"/>
        <v>39.503350362669998</v>
      </c>
      <c r="J869" s="2">
        <f t="shared" si="121"/>
        <v>-0.2357503626699966</v>
      </c>
      <c r="K869" s="2">
        <f t="shared" si="122"/>
        <v>2.3947160790008404</v>
      </c>
      <c r="L869" s="2">
        <v>863.10636466338428</v>
      </c>
      <c r="M869" s="2">
        <f t="shared" si="123"/>
        <v>39.680321595841015</v>
      </c>
      <c r="N869" s="2">
        <f t="shared" si="124"/>
        <v>-0.41272159584101331</v>
      </c>
      <c r="O869" s="2">
        <f t="shared" si="125"/>
        <v>7.3394527588453098</v>
      </c>
    </row>
    <row r="870" spans="1:15" x14ac:dyDescent="0.25">
      <c r="A870" s="47">
        <v>100090</v>
      </c>
      <c r="B870" s="2">
        <v>0.17297000000000001</v>
      </c>
      <c r="C870" s="2">
        <f>LOG('SNe Ia Data'!RedShift)</f>
        <v>-0.76202921458366379</v>
      </c>
      <c r="D870">
        <v>0.25256800000000001</v>
      </c>
      <c r="E870">
        <v>39.726300000000002</v>
      </c>
      <c r="F870" s="2">
        <f t="shared" si="118"/>
        <v>881.57649032745621</v>
      </c>
      <c r="G870" s="1">
        <f t="shared" si="119"/>
        <v>2.4589238468879909E+25</v>
      </c>
      <c r="H870" s="2">
        <f t="shared" si="126"/>
        <v>796.88294811669573</v>
      </c>
      <c r="I870" s="2">
        <f t="shared" si="120"/>
        <v>39.506972668960884</v>
      </c>
      <c r="J870" s="2">
        <f t="shared" si="121"/>
        <v>0.21932733103911772</v>
      </c>
      <c r="K870" s="2">
        <f t="shared" si="122"/>
        <v>0.75409985475577201</v>
      </c>
      <c r="L870" s="2">
        <v>864.59464787881734</v>
      </c>
      <c r="M870" s="2">
        <f t="shared" si="123"/>
        <v>39.684062713911537</v>
      </c>
      <c r="N870" s="2">
        <f t="shared" si="124"/>
        <v>4.2237286088464998E-2</v>
      </c>
      <c r="O870" s="2">
        <f t="shared" si="125"/>
        <v>2.7966322412170255E-2</v>
      </c>
    </row>
    <row r="871" spans="1:15" x14ac:dyDescent="0.25">
      <c r="A871" s="47">
        <v>3080</v>
      </c>
      <c r="B871" s="2">
        <v>0.17330999999999999</v>
      </c>
      <c r="C871" s="2">
        <f>LOG('SNe Ia Data'!RedShift)</f>
        <v>-0.76117637773892488</v>
      </c>
      <c r="D871">
        <v>0.13184899999999999</v>
      </c>
      <c r="E871">
        <v>39.387099999999997</v>
      </c>
      <c r="F871" s="2">
        <f t="shared" si="118"/>
        <v>754.08447555914904</v>
      </c>
      <c r="G871" s="1">
        <f t="shared" si="119"/>
        <v>2.464085852671195E+25</v>
      </c>
      <c r="H871" s="2">
        <f t="shared" si="126"/>
        <v>798.55584026092424</v>
      </c>
      <c r="I871" s="2">
        <f t="shared" si="120"/>
        <v>39.511526451272125</v>
      </c>
      <c r="J871" s="2">
        <f t="shared" si="121"/>
        <v>-0.1244264512721287</v>
      </c>
      <c r="K871" s="2">
        <f t="shared" si="122"/>
        <v>0.890577562791525</v>
      </c>
      <c r="L871" s="2">
        <v>866.46935682417143</v>
      </c>
      <c r="M871" s="2">
        <f t="shared" si="123"/>
        <v>39.688766041265296</v>
      </c>
      <c r="N871" s="2">
        <f t="shared" si="124"/>
        <v>-0.30166604126529961</v>
      </c>
      <c r="O871" s="2">
        <f t="shared" si="125"/>
        <v>5.2347888381831087</v>
      </c>
    </row>
    <row r="872" spans="1:15" x14ac:dyDescent="0.25">
      <c r="A872" s="47">
        <v>15897</v>
      </c>
      <c r="B872" s="2">
        <v>0.17374000000000001</v>
      </c>
      <c r="C872" s="2">
        <f>LOG('SNe Ia Data'!RedShift)</f>
        <v>-0.76010018282303216</v>
      </c>
      <c r="D872">
        <v>0.18318000000000001</v>
      </c>
      <c r="E872">
        <v>39.540300000000002</v>
      </c>
      <c r="F872" s="2">
        <f t="shared" si="118"/>
        <v>809.20768762965304</v>
      </c>
      <c r="G872" s="1">
        <f t="shared" si="119"/>
        <v>2.4706159705696576E+25</v>
      </c>
      <c r="H872" s="2">
        <f t="shared" si="126"/>
        <v>800.67210734624382</v>
      </c>
      <c r="I872" s="2">
        <f t="shared" si="120"/>
        <v>39.517273497246677</v>
      </c>
      <c r="J872" s="2">
        <f t="shared" si="121"/>
        <v>2.3026502753324962E-2</v>
      </c>
      <c r="K872" s="2">
        <f t="shared" si="122"/>
        <v>1.5801556050221783E-2</v>
      </c>
      <c r="L872" s="2">
        <v>868.84122905413653</v>
      </c>
      <c r="M872" s="2">
        <f t="shared" si="123"/>
        <v>39.694702106377306</v>
      </c>
      <c r="N872" s="2">
        <f t="shared" si="124"/>
        <v>-0.15440210637730445</v>
      </c>
      <c r="O872" s="2">
        <f t="shared" si="125"/>
        <v>0.71047750533684706</v>
      </c>
    </row>
    <row r="873" spans="1:15" x14ac:dyDescent="0.25">
      <c r="A873" s="47">
        <v>120143</v>
      </c>
      <c r="B873" s="2">
        <v>0.17377999999999999</v>
      </c>
      <c r="C873" s="2">
        <f>LOG('SNe Ia Data'!RedShift)</f>
        <v>-0.76000020711312855</v>
      </c>
      <c r="D873">
        <v>0.151501</v>
      </c>
      <c r="E873">
        <v>39.349299999999999</v>
      </c>
      <c r="F873" s="2">
        <f t="shared" si="118"/>
        <v>741.07130962669657</v>
      </c>
      <c r="G873" s="1">
        <f t="shared" si="119"/>
        <v>2.4712235198211903E+25</v>
      </c>
      <c r="H873" s="2">
        <f t="shared" si="126"/>
        <v>800.86900064950748</v>
      </c>
      <c r="I873" s="2">
        <f t="shared" si="120"/>
        <v>39.517807418450047</v>
      </c>
      <c r="J873" s="2">
        <f t="shared" si="121"/>
        <v>-0.16850741845004791</v>
      </c>
      <c r="K873" s="2">
        <f t="shared" si="122"/>
        <v>1.2371063938491915</v>
      </c>
      <c r="L873" s="2">
        <v>869.06192037023379</v>
      </c>
      <c r="M873" s="2">
        <f t="shared" si="123"/>
        <v>39.695253604435941</v>
      </c>
      <c r="N873" s="2">
        <f t="shared" si="124"/>
        <v>-0.34595360443594103</v>
      </c>
      <c r="O873" s="2">
        <f t="shared" si="125"/>
        <v>5.2144045334305584</v>
      </c>
    </row>
    <row r="874" spans="1:15" x14ac:dyDescent="0.25">
      <c r="A874" s="47">
        <v>15648</v>
      </c>
      <c r="B874" s="2">
        <v>0.17391999999999999</v>
      </c>
      <c r="C874" s="2">
        <f>LOG('SNe Ia Data'!RedShift)</f>
        <v>-0.75965047325778068</v>
      </c>
      <c r="D874">
        <v>0.31852799999999998</v>
      </c>
      <c r="E874">
        <v>39.598599999999998</v>
      </c>
      <c r="F874" s="2">
        <f t="shared" si="118"/>
        <v>831.22768601378948</v>
      </c>
      <c r="G874" s="1">
        <f t="shared" si="119"/>
        <v>2.4733500714141674E+25</v>
      </c>
      <c r="H874" s="2">
        <f t="shared" si="126"/>
        <v>801.55816908588599</v>
      </c>
      <c r="I874" s="2">
        <f t="shared" si="120"/>
        <v>39.519675222947669</v>
      </c>
      <c r="J874" s="2">
        <f t="shared" si="121"/>
        <v>7.892477705232892E-2</v>
      </c>
      <c r="K874" s="2">
        <f t="shared" si="122"/>
        <v>6.1394787154293501E-2</v>
      </c>
      <c r="L874" s="2">
        <v>869.83440971331822</v>
      </c>
      <c r="M874" s="2">
        <f t="shared" si="123"/>
        <v>39.697182919457752</v>
      </c>
      <c r="N874" s="2">
        <f t="shared" si="124"/>
        <v>-9.858291945775477E-2</v>
      </c>
      <c r="O874" s="2">
        <f t="shared" si="125"/>
        <v>9.5787341770209922E-2</v>
      </c>
    </row>
    <row r="875" spans="1:15" x14ac:dyDescent="0.25">
      <c r="A875" s="47">
        <v>14421</v>
      </c>
      <c r="B875" s="2">
        <v>0.17416999999999999</v>
      </c>
      <c r="C875" s="2">
        <f>LOG('SNe Ia Data'!RedShift)</f>
        <v>-0.7590266481599961</v>
      </c>
      <c r="D875">
        <v>0.137128</v>
      </c>
      <c r="E875">
        <v>39.573399999999999</v>
      </c>
      <c r="F875" s="2">
        <f t="shared" si="118"/>
        <v>821.63702232198489</v>
      </c>
      <c r="G875" s="1">
        <f t="shared" si="119"/>
        <v>2.4771479848039352E+25</v>
      </c>
      <c r="H875" s="2">
        <f t="shared" si="126"/>
        <v>802.78898899214721</v>
      </c>
      <c r="I875" s="2">
        <f t="shared" si="120"/>
        <v>39.523007035490139</v>
      </c>
      <c r="J875" s="2">
        <f t="shared" si="121"/>
        <v>5.039296450986086E-2</v>
      </c>
      <c r="K875" s="2">
        <f t="shared" si="122"/>
        <v>0.13504780557471011</v>
      </c>
      <c r="L875" s="2">
        <v>871.21412473585167</v>
      </c>
      <c r="M875" s="2">
        <f t="shared" si="123"/>
        <v>39.700624539461231</v>
      </c>
      <c r="N875" s="2">
        <f t="shared" si="124"/>
        <v>-0.12722453946123125</v>
      </c>
      <c r="O875" s="2">
        <f t="shared" si="125"/>
        <v>0.86077469487405633</v>
      </c>
    </row>
    <row r="876" spans="1:15" x14ac:dyDescent="0.25">
      <c r="A876" s="47">
        <v>16165</v>
      </c>
      <c r="B876" s="2">
        <v>0.17419999999999999</v>
      </c>
      <c r="C876" s="2">
        <f>LOG('SNe Ia Data'!RedShift)</f>
        <v>-0.75895184932835558</v>
      </c>
      <c r="D876">
        <v>0.154309</v>
      </c>
      <c r="E876">
        <v>39.331699999999998</v>
      </c>
      <c r="F876" s="2">
        <f t="shared" si="118"/>
        <v>735.08912873979034</v>
      </c>
      <c r="G876" s="1">
        <f t="shared" si="119"/>
        <v>2.4776037774647413E+25</v>
      </c>
      <c r="H876" s="2">
        <f t="shared" si="126"/>
        <v>802.93670133376065</v>
      </c>
      <c r="I876" s="2">
        <f t="shared" si="120"/>
        <v>39.523406547408264</v>
      </c>
      <c r="J876" s="2">
        <f t="shared" si="121"/>
        <v>-0.1917065474082662</v>
      </c>
      <c r="K876" s="2">
        <f t="shared" si="122"/>
        <v>1.5434457803862514</v>
      </c>
      <c r="L876" s="2">
        <v>871.379713776004</v>
      </c>
      <c r="M876" s="2">
        <f t="shared" si="123"/>
        <v>39.701037225452815</v>
      </c>
      <c r="N876" s="2">
        <f t="shared" si="124"/>
        <v>-0.36933722545281711</v>
      </c>
      <c r="O876" s="2">
        <f t="shared" si="125"/>
        <v>5.728799872330705</v>
      </c>
    </row>
    <row r="877" spans="1:15" x14ac:dyDescent="0.25">
      <c r="A877" s="47">
        <v>5350</v>
      </c>
      <c r="B877" s="2">
        <v>0.17438000000000001</v>
      </c>
      <c r="C877" s="2">
        <f>LOG('SNe Ia Data'!RedShift)</f>
        <v>-0.75850332667248987</v>
      </c>
      <c r="D877">
        <v>0.183971</v>
      </c>
      <c r="E877">
        <v>39.505299999999998</v>
      </c>
      <c r="F877" s="2">
        <f t="shared" si="118"/>
        <v>796.26935149486394</v>
      </c>
      <c r="G877" s="1">
        <f t="shared" si="119"/>
        <v>2.480338727131748E+25</v>
      </c>
      <c r="H877" s="2">
        <f t="shared" si="126"/>
        <v>803.82303815803994</v>
      </c>
      <c r="I877" s="2">
        <f t="shared" si="120"/>
        <v>39.525802246164432</v>
      </c>
      <c r="J877" s="2">
        <f t="shared" si="121"/>
        <v>-2.0502246164433302E-2</v>
      </c>
      <c r="K877" s="2">
        <f t="shared" si="122"/>
        <v>1.2419501070937165E-2</v>
      </c>
      <c r="L877" s="2">
        <v>872.37335256563279</v>
      </c>
      <c r="M877" s="2">
        <f t="shared" si="123"/>
        <v>39.703511955954383</v>
      </c>
      <c r="N877" s="2">
        <f t="shared" si="124"/>
        <v>-0.19821195595438468</v>
      </c>
      <c r="O877" s="2">
        <f t="shared" si="125"/>
        <v>1.1608095069139863</v>
      </c>
    </row>
    <row r="878" spans="1:15" x14ac:dyDescent="0.25">
      <c r="A878" s="47">
        <v>15583</v>
      </c>
      <c r="B878" s="2">
        <v>0.17443</v>
      </c>
      <c r="C878" s="2">
        <f>LOG('SNe Ia Data'!RedShift)</f>
        <v>-0.75837881920857608</v>
      </c>
      <c r="D878">
        <v>0.23097400000000001</v>
      </c>
      <c r="E878">
        <v>39.554600000000001</v>
      </c>
      <c r="F878" s="2">
        <f t="shared" si="118"/>
        <v>814.55422376715751</v>
      </c>
      <c r="G878" s="1">
        <f t="shared" si="119"/>
        <v>2.4810984942960908E+25</v>
      </c>
      <c r="H878" s="2">
        <f t="shared" si="126"/>
        <v>804.06926192725905</v>
      </c>
      <c r="I878" s="2">
        <f t="shared" si="120"/>
        <v>39.526467300814645</v>
      </c>
      <c r="J878" s="2">
        <f t="shared" si="121"/>
        <v>2.8132699185356103E-2</v>
      </c>
      <c r="K878" s="2">
        <f t="shared" si="122"/>
        <v>1.4835309592471868E-2</v>
      </c>
      <c r="L878" s="2">
        <v>872.64939514427317</v>
      </c>
      <c r="M878" s="2">
        <f t="shared" si="123"/>
        <v>39.704198960005364</v>
      </c>
      <c r="N878" s="2">
        <f t="shared" si="124"/>
        <v>-0.14959896000536332</v>
      </c>
      <c r="O878" s="2">
        <f t="shared" si="125"/>
        <v>0.41949902688135249</v>
      </c>
    </row>
    <row r="879" spans="1:15" x14ac:dyDescent="0.25">
      <c r="A879" s="47">
        <v>19969</v>
      </c>
      <c r="B879" s="2">
        <v>0.17444000000000001</v>
      </c>
      <c r="C879" s="2">
        <f>LOG('SNe Ia Data'!RedShift)</f>
        <v>-0.75835392199861118</v>
      </c>
      <c r="D879">
        <v>0.16264500000000001</v>
      </c>
      <c r="E879">
        <v>39.484900000000003</v>
      </c>
      <c r="F879" s="2">
        <f t="shared" si="118"/>
        <v>788.82379010408874</v>
      </c>
      <c r="G879" s="1">
        <f t="shared" si="119"/>
        <v>2.4812504508028898E+25</v>
      </c>
      <c r="H879" s="2">
        <f t="shared" si="126"/>
        <v>804.11850767729595</v>
      </c>
      <c r="I879" s="2">
        <f t="shared" si="120"/>
        <v>39.526600289996061</v>
      </c>
      <c r="J879" s="2">
        <f t="shared" si="121"/>
        <v>-4.1700289996057904E-2</v>
      </c>
      <c r="K879" s="2">
        <f t="shared" si="122"/>
        <v>6.5735007486825189E-2</v>
      </c>
      <c r="L879" s="2">
        <v>872.70460531916319</v>
      </c>
      <c r="M879" s="2">
        <f t="shared" si="123"/>
        <v>39.704336338865474</v>
      </c>
      <c r="N879" s="2">
        <f t="shared" si="124"/>
        <v>-0.21943633886547076</v>
      </c>
      <c r="O879" s="2">
        <f t="shared" si="125"/>
        <v>1.8202693812611042</v>
      </c>
    </row>
    <row r="880" spans="1:15" x14ac:dyDescent="0.25">
      <c r="A880" s="47">
        <v>18604</v>
      </c>
      <c r="B880" s="2">
        <v>0.17498</v>
      </c>
      <c r="C880" s="2">
        <f>LOG('SNe Ia Data'!RedShift)</f>
        <v>-0.75701158780520517</v>
      </c>
      <c r="D880">
        <v>0.18201400000000001</v>
      </c>
      <c r="E880">
        <v>39.743400000000001</v>
      </c>
      <c r="F880" s="2">
        <f t="shared" si="118"/>
        <v>888.54617158233771</v>
      </c>
      <c r="G880" s="1">
        <f t="shared" si="119"/>
        <v>2.4894576233459393E+25</v>
      </c>
      <c r="H880" s="2">
        <f t="shared" si="126"/>
        <v>806.77827115882258</v>
      </c>
      <c r="I880" s="2">
        <f t="shared" si="120"/>
        <v>39.533770964542391</v>
      </c>
      <c r="J880" s="2">
        <f t="shared" si="121"/>
        <v>0.2096290354576098</v>
      </c>
      <c r="K880" s="2">
        <f t="shared" si="122"/>
        <v>1.3264573306468181</v>
      </c>
      <c r="L880" s="2">
        <v>875.68677584541422</v>
      </c>
      <c r="M880" s="2">
        <f t="shared" si="123"/>
        <v>39.711743956367954</v>
      </c>
      <c r="N880" s="2">
        <f t="shared" si="124"/>
        <v>3.1656043632047215E-2</v>
      </c>
      <c r="O880" s="2">
        <f t="shared" si="125"/>
        <v>3.0248488896448395E-2</v>
      </c>
    </row>
    <row r="881" spans="1:15" x14ac:dyDescent="0.25">
      <c r="A881" s="47">
        <v>14979</v>
      </c>
      <c r="B881" s="2">
        <v>0.17666000000000001</v>
      </c>
      <c r="C881" s="2">
        <f>LOG('SNe Ia Data'!RedShift)</f>
        <v>-0.7528617738991128</v>
      </c>
      <c r="D881">
        <v>0.135467</v>
      </c>
      <c r="E881">
        <v>39.516399999999997</v>
      </c>
      <c r="F881" s="2">
        <f t="shared" si="118"/>
        <v>800.35009347692039</v>
      </c>
      <c r="G881" s="1">
        <f t="shared" si="119"/>
        <v>2.5150101317466574E+25</v>
      </c>
      <c r="H881" s="2">
        <f t="shared" si="126"/>
        <v>815.059275164665</v>
      </c>
      <c r="I881" s="2">
        <f t="shared" si="120"/>
        <v>39.555945969717243</v>
      </c>
      <c r="J881" s="2">
        <f t="shared" si="121"/>
        <v>-3.9545969717245555E-2</v>
      </c>
      <c r="K881" s="2">
        <f t="shared" si="122"/>
        <v>8.5219195999151329E-2</v>
      </c>
      <c r="L881" s="2">
        <v>884.97494104231225</v>
      </c>
      <c r="M881" s="2">
        <f t="shared" si="123"/>
        <v>39.734654866929091</v>
      </c>
      <c r="N881" s="2">
        <f t="shared" si="124"/>
        <v>-0.21825486692909379</v>
      </c>
      <c r="O881" s="2">
        <f t="shared" si="125"/>
        <v>2.5957379554207121</v>
      </c>
    </row>
    <row r="882" spans="1:15" x14ac:dyDescent="0.25">
      <c r="A882" s="47">
        <v>17218</v>
      </c>
      <c r="B882" s="2">
        <v>0.17713000000000001</v>
      </c>
      <c r="C882" s="2">
        <f>LOG('SNe Ia Data'!RedShift)</f>
        <v>-0.75170787736968447</v>
      </c>
      <c r="D882">
        <v>0.175623</v>
      </c>
      <c r="E882">
        <v>39.509500000000003</v>
      </c>
      <c r="F882" s="2">
        <f t="shared" si="118"/>
        <v>797.81096335366738</v>
      </c>
      <c r="G882" s="1">
        <f t="shared" si="119"/>
        <v>2.5221639140609482E+25</v>
      </c>
      <c r="H882" s="2">
        <f t="shared" si="126"/>
        <v>817.37765812232021</v>
      </c>
      <c r="I882" s="2">
        <f t="shared" si="120"/>
        <v>39.562113813520895</v>
      </c>
      <c r="J882" s="2">
        <f t="shared" si="121"/>
        <v>-5.261381352089245E-2</v>
      </c>
      <c r="K882" s="2">
        <f t="shared" si="122"/>
        <v>8.9750479879494416E-2</v>
      </c>
      <c r="L882" s="2">
        <v>887.57620378842614</v>
      </c>
      <c r="M882" s="2">
        <f t="shared" si="123"/>
        <v>39.741028250686782</v>
      </c>
      <c r="N882" s="2">
        <f t="shared" si="124"/>
        <v>-0.23152825068677885</v>
      </c>
      <c r="O882" s="2">
        <f t="shared" si="125"/>
        <v>1.7379816945789335</v>
      </c>
    </row>
    <row r="883" spans="1:15" x14ac:dyDescent="0.25">
      <c r="A883" s="47">
        <v>14451</v>
      </c>
      <c r="B883" s="2">
        <v>0.17737</v>
      </c>
      <c r="C883" s="2">
        <f>LOG('SNe Ia Data'!RedShift)</f>
        <v>-0.75111983397571425</v>
      </c>
      <c r="D883">
        <v>0.138264</v>
      </c>
      <c r="E883">
        <v>39.4771</v>
      </c>
      <c r="F883" s="2">
        <f t="shared" si="118"/>
        <v>785.9953921102117</v>
      </c>
      <c r="G883" s="1">
        <f t="shared" si="119"/>
        <v>2.5258177791135236E+25</v>
      </c>
      <c r="H883" s="2">
        <f t="shared" si="126"/>
        <v>818.56179514177359</v>
      </c>
      <c r="I883" s="2">
        <f t="shared" si="120"/>
        <v>39.565257354451774</v>
      </c>
      <c r="J883" s="2">
        <f t="shared" si="121"/>
        <v>-8.8157354451773529E-2</v>
      </c>
      <c r="K883" s="2">
        <f t="shared" si="122"/>
        <v>0.40653586330959435</v>
      </c>
      <c r="L883" s="2">
        <v>888.9049778383428</v>
      </c>
      <c r="M883" s="2">
        <f t="shared" si="123"/>
        <v>39.744276691205968</v>
      </c>
      <c r="N883" s="2">
        <f t="shared" si="124"/>
        <v>-0.2671766912059681</v>
      </c>
      <c r="O883" s="2">
        <f t="shared" si="125"/>
        <v>3.7340394363927403</v>
      </c>
    </row>
    <row r="884" spans="1:15" x14ac:dyDescent="0.25">
      <c r="A884" s="47">
        <v>17220</v>
      </c>
      <c r="B884" s="2">
        <v>0.17785999999999999</v>
      </c>
      <c r="C884" s="2">
        <f>LOG('SNe Ia Data'!RedShift)</f>
        <v>-0.74992171202035507</v>
      </c>
      <c r="D884">
        <v>0.257355</v>
      </c>
      <c r="E884">
        <v>39.339399999999998</v>
      </c>
      <c r="F884" s="2">
        <f t="shared" si="118"/>
        <v>737.70036782137402</v>
      </c>
      <c r="G884" s="1">
        <f t="shared" si="119"/>
        <v>2.5332795785144721E+25</v>
      </c>
      <c r="H884" s="2">
        <f t="shared" si="126"/>
        <v>820.97999963900065</v>
      </c>
      <c r="I884" s="2">
        <f t="shared" si="120"/>
        <v>39.571662885766386</v>
      </c>
      <c r="J884" s="2">
        <f t="shared" si="121"/>
        <v>-0.23226288576638865</v>
      </c>
      <c r="K884" s="2">
        <f t="shared" si="122"/>
        <v>0.81450623784104259</v>
      </c>
      <c r="L884" s="2">
        <v>891.61887695487098</v>
      </c>
      <c r="M884" s="2">
        <f t="shared" si="123"/>
        <v>39.750896272967374</v>
      </c>
      <c r="N884" s="2">
        <f t="shared" si="124"/>
        <v>-0.41149627296737634</v>
      </c>
      <c r="O884" s="2">
        <f t="shared" si="125"/>
        <v>2.5566224102787123</v>
      </c>
    </row>
    <row r="885" spans="1:15" x14ac:dyDescent="0.25">
      <c r="A885" s="47">
        <v>370428</v>
      </c>
      <c r="B885" s="2">
        <v>0.17791000000000001</v>
      </c>
      <c r="C885" s="2">
        <f>LOG('SNe Ia Data'!RedShift)</f>
        <v>-0.74979964032100921</v>
      </c>
      <c r="D885">
        <v>0.131546</v>
      </c>
      <c r="E885">
        <v>39.6477</v>
      </c>
      <c r="F885" s="2">
        <f t="shared" si="118"/>
        <v>850.2369993028567</v>
      </c>
      <c r="G885" s="1">
        <f t="shared" si="119"/>
        <v>2.5340411243162347E+25</v>
      </c>
      <c r="H885" s="2">
        <f t="shared" si="126"/>
        <v>821.22679982535146</v>
      </c>
      <c r="I885" s="2">
        <f t="shared" si="120"/>
        <v>39.572315568241621</v>
      </c>
      <c r="J885" s="2">
        <f t="shared" si="121"/>
        <v>7.5384431758379833E-2</v>
      </c>
      <c r="K885" s="2">
        <f t="shared" si="122"/>
        <v>0.32840369695706562</v>
      </c>
      <c r="L885" s="2">
        <v>891.89587979480211</v>
      </c>
      <c r="M885" s="2">
        <f t="shared" si="123"/>
        <v>39.751570788304946</v>
      </c>
      <c r="N885" s="2">
        <f t="shared" si="124"/>
        <v>-0.10387078830494545</v>
      </c>
      <c r="O885" s="2">
        <f t="shared" si="125"/>
        <v>0.62349297088683531</v>
      </c>
    </row>
    <row r="886" spans="1:15" x14ac:dyDescent="0.25">
      <c r="A886" s="47">
        <v>5635</v>
      </c>
      <c r="B886" s="2">
        <v>0.17852000000000001</v>
      </c>
      <c r="C886" s="2">
        <f>LOG('SNe Ia Data'!RedShift)</f>
        <v>-0.74831312183150811</v>
      </c>
      <c r="D886">
        <v>0.20786399999999999</v>
      </c>
      <c r="E886">
        <v>39.966900000000003</v>
      </c>
      <c r="F886" s="2">
        <f t="shared" si="118"/>
        <v>984.87247488288108</v>
      </c>
      <c r="G886" s="1">
        <f t="shared" si="119"/>
        <v>2.5433340352682654E+25</v>
      </c>
      <c r="H886" s="2">
        <f t="shared" si="126"/>
        <v>824.23842716200625</v>
      </c>
      <c r="I886" s="2">
        <f t="shared" si="120"/>
        <v>39.580264290419812</v>
      </c>
      <c r="J886" s="2">
        <f t="shared" si="121"/>
        <v>0.38663570958019022</v>
      </c>
      <c r="K886" s="2">
        <f t="shared" si="122"/>
        <v>3.4597551552933559</v>
      </c>
      <c r="L886" s="2">
        <v>895.2764226864706</v>
      </c>
      <c r="M886" s="2">
        <f t="shared" si="123"/>
        <v>39.759785736984867</v>
      </c>
      <c r="N886" s="2">
        <f t="shared" si="124"/>
        <v>0.20711426301513569</v>
      </c>
      <c r="O886" s="2">
        <f t="shared" si="125"/>
        <v>0.99279928332425615</v>
      </c>
    </row>
    <row r="887" spans="1:15" x14ac:dyDescent="0.25">
      <c r="A887" s="47">
        <v>6936</v>
      </c>
      <c r="B887" s="2">
        <v>0.17901</v>
      </c>
      <c r="C887" s="2">
        <f>LOG('SNe Ia Data'!RedShift)</f>
        <v>-0.74712270743623954</v>
      </c>
      <c r="D887">
        <v>0.15733900000000001</v>
      </c>
      <c r="E887">
        <v>39.640999999999998</v>
      </c>
      <c r="F887" s="2">
        <f t="shared" si="118"/>
        <v>847.61766663549179</v>
      </c>
      <c r="G887" s="1">
        <f t="shared" si="119"/>
        <v>2.5508015785818107E+25</v>
      </c>
      <c r="H887" s="2">
        <f t="shared" si="126"/>
        <v>826.65849313453248</v>
      </c>
      <c r="I887" s="2">
        <f t="shared" si="120"/>
        <v>39.586630660346565</v>
      </c>
      <c r="J887" s="2">
        <f t="shared" si="121"/>
        <v>5.4369339653433713E-2</v>
      </c>
      <c r="K887" s="2">
        <f t="shared" si="122"/>
        <v>0.11940852820033902</v>
      </c>
      <c r="L887" s="2">
        <v>897.99342375887636</v>
      </c>
      <c r="M887" s="2">
        <f t="shared" si="123"/>
        <v>39.766365781133352</v>
      </c>
      <c r="N887" s="2">
        <f t="shared" si="124"/>
        <v>-0.12536578113335395</v>
      </c>
      <c r="O887" s="2">
        <f t="shared" si="125"/>
        <v>0.63487065105617213</v>
      </c>
    </row>
    <row r="888" spans="1:15" x14ac:dyDescent="0.25">
      <c r="A888" s="47">
        <v>300179</v>
      </c>
      <c r="B888" s="2">
        <v>0.17910999999999999</v>
      </c>
      <c r="C888" s="2">
        <f>LOG('SNe Ia Data'!RedShift)</f>
        <v>-0.7468801661131127</v>
      </c>
      <c r="D888">
        <v>0.20146800000000001</v>
      </c>
      <c r="E888">
        <v>39.767200000000003</v>
      </c>
      <c r="F888" s="2">
        <f t="shared" si="118"/>
        <v>898.33847395035946</v>
      </c>
      <c r="G888" s="1">
        <f t="shared" si="119"/>
        <v>2.5523258674292427E+25</v>
      </c>
      <c r="H888" s="2">
        <f t="shared" si="126"/>
        <v>827.15248150756008</v>
      </c>
      <c r="I888" s="2">
        <f t="shared" si="120"/>
        <v>39.587927884964131</v>
      </c>
      <c r="J888" s="2">
        <f t="shared" si="121"/>
        <v>0.17927211503587159</v>
      </c>
      <c r="K888" s="2">
        <f t="shared" si="122"/>
        <v>0.79179605614407189</v>
      </c>
      <c r="L888" s="2">
        <v>898.54807602672429</v>
      </c>
      <c r="M888" s="2">
        <f t="shared" si="123"/>
        <v>39.767706593059955</v>
      </c>
      <c r="N888" s="2">
        <f t="shared" si="124"/>
        <v>-5.0659305995282011E-4</v>
      </c>
      <c r="O888" s="2">
        <f t="shared" si="125"/>
        <v>6.3227545310984974E-6</v>
      </c>
    </row>
    <row r="889" spans="1:15" x14ac:dyDescent="0.25">
      <c r="A889" s="47">
        <v>13045</v>
      </c>
      <c r="B889" s="2">
        <v>0.17931</v>
      </c>
      <c r="C889" s="2">
        <f>LOG('SNe Ia Data'!RedShift)</f>
        <v>-0.74639548944665601</v>
      </c>
      <c r="D889">
        <v>0.229828</v>
      </c>
      <c r="E889">
        <v>39.535499999999999</v>
      </c>
      <c r="F889" s="2">
        <f t="shared" si="118"/>
        <v>807.42092438458985</v>
      </c>
      <c r="G889" s="1">
        <f t="shared" si="119"/>
        <v>2.5553747505212545E+25</v>
      </c>
      <c r="H889" s="2">
        <f t="shared" si="126"/>
        <v>828.14055722609055</v>
      </c>
      <c r="I889" s="2">
        <f t="shared" si="120"/>
        <v>39.590520271165161</v>
      </c>
      <c r="J889" s="2">
        <f t="shared" si="121"/>
        <v>-5.5020271165162171E-2</v>
      </c>
      <c r="K889" s="2">
        <f t="shared" si="122"/>
        <v>5.7311209953206772E-2</v>
      </c>
      <c r="L889" s="2">
        <v>899.65754551177986</v>
      </c>
      <c r="M889" s="2">
        <f t="shared" si="123"/>
        <v>39.770386133878695</v>
      </c>
      <c r="N889" s="2">
        <f t="shared" si="124"/>
        <v>-0.23488613387869606</v>
      </c>
      <c r="O889" s="2">
        <f t="shared" si="125"/>
        <v>1.0445010569297872</v>
      </c>
    </row>
    <row r="890" spans="1:15" x14ac:dyDescent="0.25">
      <c r="A890" s="47">
        <v>1347120</v>
      </c>
      <c r="B890" s="2">
        <v>0.17952000000000001</v>
      </c>
      <c r="C890" s="2">
        <f>LOG('SNe Ia Data'!RedShift)</f>
        <v>-0.74588716042393255</v>
      </c>
      <c r="D890">
        <v>0.28057500000000002</v>
      </c>
      <c r="E890">
        <v>39.550899999999999</v>
      </c>
      <c r="F890" s="2">
        <f t="shared" si="118"/>
        <v>813.16747604570457</v>
      </c>
      <c r="G890" s="1">
        <f t="shared" si="119"/>
        <v>2.5585765159102259E+25</v>
      </c>
      <c r="H890" s="2">
        <f t="shared" si="126"/>
        <v>829.17817872281591</v>
      </c>
      <c r="I890" s="2">
        <f t="shared" si="120"/>
        <v>39.593239321758368</v>
      </c>
      <c r="J890" s="2">
        <f t="shared" si="121"/>
        <v>-4.2339321758369408E-2</v>
      </c>
      <c r="K890" s="2">
        <f t="shared" si="122"/>
        <v>2.2771406190932153E-2</v>
      </c>
      <c r="L890" s="2">
        <v>900.8227251236267</v>
      </c>
      <c r="M890" s="2">
        <f t="shared" si="123"/>
        <v>39.773196668127511</v>
      </c>
      <c r="N890" s="2">
        <f t="shared" si="124"/>
        <v>-0.22229666812751248</v>
      </c>
      <c r="O890" s="2">
        <f t="shared" si="125"/>
        <v>0.6277228871181354</v>
      </c>
    </row>
    <row r="891" spans="1:15" x14ac:dyDescent="0.25">
      <c r="A891" s="47">
        <v>2372</v>
      </c>
      <c r="B891" s="2">
        <v>0.17973</v>
      </c>
      <c r="C891" s="2">
        <f>LOG('SNe Ia Data'!RedShift)</f>
        <v>-0.74537942568997251</v>
      </c>
      <c r="D891">
        <v>0.17463400000000001</v>
      </c>
      <c r="E891">
        <v>39.551900000000003</v>
      </c>
      <c r="F891" s="2">
        <f t="shared" si="118"/>
        <v>813.54203974725681</v>
      </c>
      <c r="G891" s="1">
        <f t="shared" si="119"/>
        <v>2.5617787300002904E+25</v>
      </c>
      <c r="H891" s="2">
        <f t="shared" si="126"/>
        <v>830.21594563366227</v>
      </c>
      <c r="I891" s="2">
        <f t="shared" si="120"/>
        <v>39.595955352236146</v>
      </c>
      <c r="J891" s="2">
        <f t="shared" si="121"/>
        <v>-4.4055352236142653E-2</v>
      </c>
      <c r="K891" s="2">
        <f t="shared" si="122"/>
        <v>6.3641404060828369E-2</v>
      </c>
      <c r="L891" s="2">
        <v>901.98814709802457</v>
      </c>
      <c r="M891" s="2">
        <f t="shared" si="123"/>
        <v>39.77600415287742</v>
      </c>
      <c r="N891" s="2">
        <f t="shared" si="124"/>
        <v>-0.22410415287741614</v>
      </c>
      <c r="O891" s="2">
        <f t="shared" si="125"/>
        <v>1.6468051092891107</v>
      </c>
    </row>
    <row r="892" spans="1:15" x14ac:dyDescent="0.25">
      <c r="A892" s="47">
        <v>1303496</v>
      </c>
      <c r="B892" s="2">
        <v>0.17974999999999999</v>
      </c>
      <c r="C892" s="2">
        <f>LOG('SNe Ia Data'!RedShift)</f>
        <v>-0.74533110094507982</v>
      </c>
      <c r="D892">
        <v>0.208929</v>
      </c>
      <c r="E892">
        <v>39.596200000000003</v>
      </c>
      <c r="F892" s="2">
        <f t="shared" si="118"/>
        <v>830.30948673316016</v>
      </c>
      <c r="G892" s="1">
        <f t="shared" si="119"/>
        <v>2.5620837261676938E+25</v>
      </c>
      <c r="H892" s="2">
        <f t="shared" si="126"/>
        <v>830.31478815997809</v>
      </c>
      <c r="I892" s="2">
        <f t="shared" si="120"/>
        <v>39.596213864547501</v>
      </c>
      <c r="J892" s="2">
        <f t="shared" si="121"/>
        <v>-1.3864547497632884E-5</v>
      </c>
      <c r="K892" s="2">
        <f t="shared" si="122"/>
        <v>4.4036617061737467E-9</v>
      </c>
      <c r="L892" s="2">
        <v>902.09915230494414</v>
      </c>
      <c r="M892" s="2">
        <f t="shared" si="123"/>
        <v>39.776271373587335</v>
      </c>
      <c r="N892" s="2">
        <f t="shared" si="124"/>
        <v>-0.18007137358733161</v>
      </c>
      <c r="O892" s="2">
        <f t="shared" si="125"/>
        <v>0.74283422254659393</v>
      </c>
    </row>
    <row r="893" spans="1:15" x14ac:dyDescent="0.25">
      <c r="A893" s="47">
        <v>13254</v>
      </c>
      <c r="B893" s="2">
        <v>0.18004000000000001</v>
      </c>
      <c r="C893" s="2">
        <f>LOG('SNe Ia Data'!RedShift)</f>
        <v>-0.74463099573355873</v>
      </c>
      <c r="D893">
        <v>0.26808100000000001</v>
      </c>
      <c r="E893">
        <v>39.997900000000001</v>
      </c>
      <c r="F893" s="2">
        <f t="shared" si="118"/>
        <v>999.03338173764826</v>
      </c>
      <c r="G893" s="1">
        <f t="shared" si="119"/>
        <v>2.5665066277431754E+25</v>
      </c>
      <c r="H893" s="2">
        <f t="shared" si="126"/>
        <v>831.74815294317807</v>
      </c>
      <c r="I893" s="2">
        <f t="shared" si="120"/>
        <v>39.599959225537326</v>
      </c>
      <c r="J893" s="2">
        <f t="shared" si="121"/>
        <v>0.39794077446267551</v>
      </c>
      <c r="K893" s="2">
        <f t="shared" si="122"/>
        <v>2.2034581780853904</v>
      </c>
      <c r="L893" s="2">
        <v>903.70897474138656</v>
      </c>
      <c r="M893" s="2">
        <f t="shared" si="123"/>
        <v>39.780142976421125</v>
      </c>
      <c r="N893" s="2">
        <f t="shared" si="124"/>
        <v>0.21775702357887639</v>
      </c>
      <c r="O893" s="2">
        <f t="shared" si="125"/>
        <v>0.65979994312003498</v>
      </c>
    </row>
    <row r="894" spans="1:15" x14ac:dyDescent="0.25">
      <c r="A894" s="47">
        <v>14284</v>
      </c>
      <c r="B894" s="2">
        <v>0.18049999999999999</v>
      </c>
      <c r="C894" s="2">
        <f>LOG('SNe Ia Data'!RedShift)</f>
        <v>-0.74352279375832331</v>
      </c>
      <c r="D894">
        <v>0.13761999999999999</v>
      </c>
      <c r="E894">
        <v>39.3688</v>
      </c>
      <c r="F894" s="2">
        <f t="shared" si="118"/>
        <v>747.75616098626654</v>
      </c>
      <c r="G894" s="1">
        <f t="shared" si="119"/>
        <v>2.5735240184559397E+25</v>
      </c>
      <c r="H894" s="2">
        <f t="shared" si="126"/>
        <v>834.02233439306383</v>
      </c>
      <c r="I894" s="2">
        <f t="shared" si="120"/>
        <v>39.605888404110686</v>
      </c>
      <c r="J894" s="2">
        <f t="shared" si="121"/>
        <v>-0.23708840411068621</v>
      </c>
      <c r="K894" s="2">
        <f t="shared" si="122"/>
        <v>2.9679564198782744</v>
      </c>
      <c r="L894" s="2">
        <v>906.26343353260427</v>
      </c>
      <c r="M894" s="2">
        <f t="shared" si="123"/>
        <v>39.786272285844731</v>
      </c>
      <c r="N894" s="2">
        <f t="shared" si="124"/>
        <v>-0.41747228584473106</v>
      </c>
      <c r="O894" s="2">
        <f t="shared" si="125"/>
        <v>9.2022111190561784</v>
      </c>
    </row>
    <row r="895" spans="1:15" x14ac:dyDescent="0.25">
      <c r="A895" s="47">
        <v>420159</v>
      </c>
      <c r="B895" s="2">
        <v>0.18073</v>
      </c>
      <c r="C895" s="2">
        <f>LOG('SNe Ia Data'!RedShift)</f>
        <v>-0.74296975140671317</v>
      </c>
      <c r="D895">
        <v>0.133745</v>
      </c>
      <c r="E895">
        <v>39.503500000000003</v>
      </c>
      <c r="F895" s="2">
        <f t="shared" si="118"/>
        <v>795.60957293002332</v>
      </c>
      <c r="G895" s="1">
        <f t="shared" si="119"/>
        <v>2.5770335201660348E+25</v>
      </c>
      <c r="H895" s="2">
        <f t="shared" si="126"/>
        <v>835.15968643944802</v>
      </c>
      <c r="I895" s="2">
        <f t="shared" si="120"/>
        <v>39.608847612800957</v>
      </c>
      <c r="J895" s="2">
        <f t="shared" si="121"/>
        <v>-0.10534761280095495</v>
      </c>
      <c r="K895" s="2">
        <f t="shared" si="122"/>
        <v>0.62043214032802507</v>
      </c>
      <c r="L895" s="2">
        <v>907.54109852854776</v>
      </c>
      <c r="M895" s="2">
        <f t="shared" si="123"/>
        <v>39.789331507163382</v>
      </c>
      <c r="N895" s="2">
        <f t="shared" si="124"/>
        <v>-0.28583150716337968</v>
      </c>
      <c r="O895" s="2">
        <f t="shared" si="125"/>
        <v>4.5673583629614836</v>
      </c>
    </row>
    <row r="896" spans="1:15" x14ac:dyDescent="0.25">
      <c r="A896" s="47">
        <v>330023</v>
      </c>
      <c r="B896" s="2">
        <v>0.18078</v>
      </c>
      <c r="C896" s="2">
        <f>LOG('SNe Ia Data'!RedShift)</f>
        <v>-0.7428496179429992</v>
      </c>
      <c r="D896">
        <v>0.17915800000000001</v>
      </c>
      <c r="E896">
        <v>39.7166</v>
      </c>
      <c r="F896" s="2">
        <f t="shared" si="118"/>
        <v>877.64725735582942</v>
      </c>
      <c r="G896" s="1">
        <f t="shared" si="119"/>
        <v>2.5777965264301784E+25</v>
      </c>
      <c r="H896" s="2">
        <f t="shared" si="126"/>
        <v>835.4069599294229</v>
      </c>
      <c r="I896" s="2">
        <f t="shared" si="120"/>
        <v>39.609490445657912</v>
      </c>
      <c r="J896" s="2">
        <f t="shared" si="121"/>
        <v>0.10710955434208813</v>
      </c>
      <c r="K896" s="2">
        <f t="shared" si="122"/>
        <v>0.35742424903714737</v>
      </c>
      <c r="L896" s="2">
        <v>907.81889020405049</v>
      </c>
      <c r="M896" s="2">
        <f t="shared" si="123"/>
        <v>39.789996077240289</v>
      </c>
      <c r="N896" s="2">
        <f t="shared" si="124"/>
        <v>-7.3396077240289515E-2</v>
      </c>
      <c r="O896" s="2">
        <f t="shared" si="125"/>
        <v>0.16783142684967634</v>
      </c>
    </row>
    <row r="897" spans="1:15" x14ac:dyDescent="0.25">
      <c r="A897" s="47">
        <v>350548</v>
      </c>
      <c r="B897" s="2">
        <v>0.18082000000000001</v>
      </c>
      <c r="C897" s="2">
        <f>LOG('SNe Ia Data'!RedShift)</f>
        <v>-0.74275353509262865</v>
      </c>
      <c r="D897">
        <v>0.13398299999999999</v>
      </c>
      <c r="E897">
        <v>39.639099999999999</v>
      </c>
      <c r="F897" s="2">
        <f t="shared" si="118"/>
        <v>846.87634052098974</v>
      </c>
      <c r="G897" s="1">
        <f t="shared" si="119"/>
        <v>2.5784069497241813E+25</v>
      </c>
      <c r="H897" s="2">
        <f t="shared" si="126"/>
        <v>835.60478464641835</v>
      </c>
      <c r="I897" s="2">
        <f t="shared" si="120"/>
        <v>39.610004590358898</v>
      </c>
      <c r="J897" s="2">
        <f t="shared" si="121"/>
        <v>2.9095409641101355E-2</v>
      </c>
      <c r="K897" s="2">
        <f t="shared" si="122"/>
        <v>4.7157367872746866E-2</v>
      </c>
      <c r="L897" s="2">
        <v>908.04113342142398</v>
      </c>
      <c r="M897" s="2">
        <f t="shared" si="123"/>
        <v>39.790527610520229</v>
      </c>
      <c r="N897" s="2">
        <f t="shared" si="124"/>
        <v>-0.1514276105202299</v>
      </c>
      <c r="O897" s="2">
        <f t="shared" si="125"/>
        <v>1.2773524435533758</v>
      </c>
    </row>
    <row r="898" spans="1:15" x14ac:dyDescent="0.25">
      <c r="A898" s="47">
        <v>360112</v>
      </c>
      <c r="B898" s="2">
        <v>0.18085999999999999</v>
      </c>
      <c r="C898" s="2">
        <f>LOG('SNe Ia Data'!RedShift)</f>
        <v>-0.74265747349482425</v>
      </c>
      <c r="D898">
        <v>0.24620700000000001</v>
      </c>
      <c r="E898">
        <v>39.615099999999998</v>
      </c>
      <c r="F898" s="2">
        <f t="shared" si="118"/>
        <v>837.56785266379461</v>
      </c>
      <c r="G898" s="1">
        <f t="shared" si="119"/>
        <v>2.5790173892684936E+25</v>
      </c>
      <c r="H898" s="2">
        <f t="shared" si="126"/>
        <v>835.80261462978046</v>
      </c>
      <c r="I898" s="2">
        <f t="shared" si="120"/>
        <v>39.610518627035816</v>
      </c>
      <c r="J898" s="2">
        <f t="shared" si="121"/>
        <v>4.581372964182151E-3</v>
      </c>
      <c r="K898" s="2">
        <f t="shared" si="122"/>
        <v>3.462505759929076E-4</v>
      </c>
      <c r="L898" s="2">
        <v>908.26338541785606</v>
      </c>
      <c r="M898" s="2">
        <f t="shared" si="123"/>
        <v>39.79105903471217</v>
      </c>
      <c r="N898" s="2">
        <f t="shared" si="124"/>
        <v>-0.17595903471217156</v>
      </c>
      <c r="O898" s="2">
        <f t="shared" si="125"/>
        <v>0.51076643390695764</v>
      </c>
    </row>
    <row r="899" spans="1:15" x14ac:dyDescent="0.25">
      <c r="A899" s="47">
        <v>17215</v>
      </c>
      <c r="B899" s="2">
        <v>0.18092</v>
      </c>
      <c r="C899" s="2">
        <f>LOG('SNe Ia Data'!RedShift)</f>
        <v>-0.74251342092611894</v>
      </c>
      <c r="D899">
        <v>0.20799100000000001</v>
      </c>
      <c r="E899">
        <v>39.621299999999998</v>
      </c>
      <c r="F899" s="2">
        <f t="shared" si="118"/>
        <v>839.96269827743242</v>
      </c>
      <c r="G899" s="1">
        <f t="shared" si="119"/>
        <v>2.5799330790523351E+25</v>
      </c>
      <c r="H899" s="2">
        <f t="shared" si="126"/>
        <v>836.09936947862684</v>
      </c>
      <c r="I899" s="2">
        <f t="shared" si="120"/>
        <v>39.611289479609184</v>
      </c>
      <c r="J899" s="2">
        <f t="shared" si="121"/>
        <v>1.0010520390814293E-2</v>
      </c>
      <c r="K899" s="2">
        <f t="shared" si="122"/>
        <v>2.3164568953839694E-3</v>
      </c>
      <c r="L899" s="2">
        <v>908.59677987228702</v>
      </c>
      <c r="M899" s="2">
        <f t="shared" si="123"/>
        <v>39.791855966563325</v>
      </c>
      <c r="N899" s="2">
        <f t="shared" si="124"/>
        <v>-0.17055596656332739</v>
      </c>
      <c r="O899" s="2">
        <f t="shared" si="125"/>
        <v>0.67242638776535002</v>
      </c>
    </row>
    <row r="900" spans="1:15" x14ac:dyDescent="0.25">
      <c r="A900" s="47">
        <v>370595</v>
      </c>
      <c r="B900" s="2">
        <v>0.18126</v>
      </c>
      <c r="C900" s="2">
        <f>LOG('SNe Ia Data'!RedShift)</f>
        <v>-0.74169802434307597</v>
      </c>
      <c r="D900">
        <v>0.225961</v>
      </c>
      <c r="E900">
        <v>39.658499999999997</v>
      </c>
      <c r="F900" s="2">
        <f t="shared" si="118"/>
        <v>854.47625768418175</v>
      </c>
      <c r="G900" s="1">
        <f t="shared" si="119"/>
        <v>2.5851226782819403E+25</v>
      </c>
      <c r="H900" s="2">
        <f t="shared" si="126"/>
        <v>837.78120404982189</v>
      </c>
      <c r="I900" s="2">
        <f t="shared" si="120"/>
        <v>39.615653062836593</v>
      </c>
      <c r="J900" s="2">
        <f t="shared" si="121"/>
        <v>4.2846937163403709E-2</v>
      </c>
      <c r="K900" s="2">
        <f t="shared" si="122"/>
        <v>3.5956100785889462E-2</v>
      </c>
      <c r="L900" s="2">
        <v>910.48638813473167</v>
      </c>
      <c r="M900" s="2">
        <f t="shared" si="123"/>
        <v>39.79636728716121</v>
      </c>
      <c r="N900" s="2">
        <f t="shared" si="124"/>
        <v>-0.13786728716121388</v>
      </c>
      <c r="O900" s="2">
        <f t="shared" si="125"/>
        <v>0.37226780953715627</v>
      </c>
    </row>
    <row r="901" spans="1:15" x14ac:dyDescent="0.25">
      <c r="A901" s="47">
        <v>15443</v>
      </c>
      <c r="B901" s="2">
        <v>0.18135999999999999</v>
      </c>
      <c r="C901" s="2">
        <f>LOG('SNe Ia Data'!RedShift)</f>
        <v>-0.74145849288153909</v>
      </c>
      <c r="D901">
        <v>0.13405700000000001</v>
      </c>
      <c r="E901">
        <v>39.486800000000002</v>
      </c>
      <c r="F901" s="2">
        <f t="shared" si="118"/>
        <v>789.51429903362725</v>
      </c>
      <c r="G901" s="1">
        <f t="shared" si="119"/>
        <v>2.5866492543276656E+25</v>
      </c>
      <c r="H901" s="2">
        <f t="shared" si="126"/>
        <v>838.27593365333576</v>
      </c>
      <c r="I901" s="2">
        <f t="shared" si="120"/>
        <v>39.616934990154263</v>
      </c>
      <c r="J901" s="2">
        <f t="shared" si="121"/>
        <v>-0.13013499015426078</v>
      </c>
      <c r="K901" s="2">
        <f t="shared" si="122"/>
        <v>0.9423433595241637</v>
      </c>
      <c r="L901" s="2">
        <v>911.04227592899429</v>
      </c>
      <c r="M901" s="2">
        <f t="shared" si="123"/>
        <v>39.797692652025695</v>
      </c>
      <c r="N901" s="2">
        <f t="shared" si="124"/>
        <v>-0.31089265202569294</v>
      </c>
      <c r="O901" s="2">
        <f t="shared" si="125"/>
        <v>5.3782615997660184</v>
      </c>
    </row>
    <row r="902" spans="1:15" x14ac:dyDescent="0.25">
      <c r="A902" s="47">
        <v>1339392</v>
      </c>
      <c r="B902" s="2">
        <v>0.18145</v>
      </c>
      <c r="C902" s="2">
        <f>LOG('SNe Ia Data'!RedShift)</f>
        <v>-0.74124302746342474</v>
      </c>
      <c r="D902">
        <v>0.23517399999999999</v>
      </c>
      <c r="E902">
        <v>39.395299999999999</v>
      </c>
      <c r="F902" s="2">
        <f t="shared" ref="F902:F965" si="127">10^((ObservedDistanceModuli-25)/5)</f>
        <v>756.93746257259659</v>
      </c>
      <c r="G902" s="1">
        <f t="shared" ref="G902:G965" si="128">-(RedShift*Age*(-2*InitialTangentVelocity+UniverseAcceleration*Age))/(2+RedShift)*(1+RedShift)</f>
        <v>2.5880232595423331E+25</v>
      </c>
      <c r="H902" s="2">
        <f t="shared" si="126"/>
        <v>838.7212184178793</v>
      </c>
      <c r="I902" s="2">
        <f t="shared" ref="I902:I965" si="129">(LOG10(T2LuminousDistance)*5+25)</f>
        <v>39.61808815085238</v>
      </c>
      <c r="J902" s="2">
        <f t="shared" ref="J902:J965" si="130">ObservedDistanceModuli-T2DistanceModuli</f>
        <v>-0.2227881508523808</v>
      </c>
      <c r="K902" s="2">
        <f t="shared" ref="K902:K965" si="131">(ObservedDistanceModuli-T2DistanceModuli)^2/TotalError^2</f>
        <v>0.89744029555365179</v>
      </c>
      <c r="L902" s="2">
        <v>911.54262182575485</v>
      </c>
      <c r="M902" s="2">
        <f t="shared" ref="M902:M965" si="132">(LOG10(ΛCDMLuminousDistance)*5+25)</f>
        <v>39.798884900835247</v>
      </c>
      <c r="N902" s="2">
        <f t="shared" ref="N902:N965" si="133">ObservedDistanceModuli-ΛCDMDistanceModuli</f>
        <v>-0.40358490083524856</v>
      </c>
      <c r="O902" s="2">
        <f t="shared" ref="O902:O965" si="134">(ObservedDistanceModuli-ΛCDMDistanceModuli)^2/TotalError^2</f>
        <v>2.9450400659406384</v>
      </c>
    </row>
    <row r="903" spans="1:15" x14ac:dyDescent="0.25">
      <c r="A903" s="47">
        <v>17332</v>
      </c>
      <c r="B903" s="2">
        <v>0.18217</v>
      </c>
      <c r="C903" s="2">
        <f>LOG('SNe Ia Data'!RedShift)</f>
        <v>-0.73952314167257693</v>
      </c>
      <c r="D903">
        <v>0.20106199999999999</v>
      </c>
      <c r="E903">
        <v>39.586300000000001</v>
      </c>
      <c r="F903" s="2">
        <f t="shared" si="127"/>
        <v>826.53262353008358</v>
      </c>
      <c r="G903" s="1">
        <f t="shared" si="128"/>
        <v>2.5990182594590421E+25</v>
      </c>
      <c r="H903" s="2">
        <f t="shared" si="126"/>
        <v>842.2844552213528</v>
      </c>
      <c r="I903" s="2">
        <f t="shared" si="129"/>
        <v>39.627293928223892</v>
      </c>
      <c r="J903" s="2">
        <f t="shared" si="130"/>
        <v>-4.0993928223890919E-2</v>
      </c>
      <c r="K903" s="2">
        <f t="shared" si="131"/>
        <v>4.1569909235241953E-2</v>
      </c>
      <c r="L903" s="2">
        <v>915.54698731958888</v>
      </c>
      <c r="M903" s="2">
        <f t="shared" si="132"/>
        <v>39.808403189447262</v>
      </c>
      <c r="N903" s="2">
        <f t="shared" si="133"/>
        <v>-0.22210318944726026</v>
      </c>
      <c r="O903" s="2">
        <f t="shared" si="134"/>
        <v>1.2202521845139815</v>
      </c>
    </row>
    <row r="904" spans="1:15" x14ac:dyDescent="0.25">
      <c r="A904" s="47">
        <v>1580</v>
      </c>
      <c r="B904" s="2">
        <v>0.18229000000000001</v>
      </c>
      <c r="C904" s="2">
        <f>LOG('SNe Ia Data'!RedShift)</f>
        <v>-0.73923715506383181</v>
      </c>
      <c r="D904">
        <v>0.14985799999999999</v>
      </c>
      <c r="E904">
        <v>39.5259</v>
      </c>
      <c r="F904" s="2">
        <f t="shared" si="127"/>
        <v>803.85922491935423</v>
      </c>
      <c r="G904" s="1">
        <f t="shared" si="128"/>
        <v>2.6008512705209878E+25</v>
      </c>
      <c r="H904" s="2">
        <f t="shared" si="126"/>
        <v>842.87849365032753</v>
      </c>
      <c r="I904" s="2">
        <f t="shared" si="129"/>
        <v>39.628824863986523</v>
      </c>
      <c r="J904" s="2">
        <f t="shared" si="130"/>
        <v>-0.10292486398652301</v>
      </c>
      <c r="K904" s="2">
        <f t="shared" si="131"/>
        <v>0.47171614322940103</v>
      </c>
      <c r="L904" s="2">
        <v>916.21465771529097</v>
      </c>
      <c r="M904" s="2">
        <f t="shared" si="132"/>
        <v>39.809986176962099</v>
      </c>
      <c r="N904" s="2">
        <f t="shared" si="133"/>
        <v>-0.28408617696209859</v>
      </c>
      <c r="O904" s="2">
        <f t="shared" si="134"/>
        <v>3.5936877589489806</v>
      </c>
    </row>
    <row r="905" spans="1:15" x14ac:dyDescent="0.25">
      <c r="A905" s="47">
        <v>1250017</v>
      </c>
      <c r="B905" s="2">
        <v>0.18231</v>
      </c>
      <c r="C905" s="2">
        <f>LOG('SNe Ia Data'!RedShift)</f>
        <v>-0.73918950893302116</v>
      </c>
      <c r="D905">
        <v>0.15243899999999999</v>
      </c>
      <c r="E905">
        <v>39.688499999999998</v>
      </c>
      <c r="F905" s="2">
        <f t="shared" si="127"/>
        <v>866.36320650766118</v>
      </c>
      <c r="G905" s="1">
        <f t="shared" si="128"/>
        <v>2.6011567865556007E+25</v>
      </c>
      <c r="H905" s="2">
        <f t="shared" si="126"/>
        <v>842.97750465413208</v>
      </c>
      <c r="I905" s="2">
        <f t="shared" si="129"/>
        <v>39.629079926890427</v>
      </c>
      <c r="J905" s="2">
        <f t="shared" si="130"/>
        <v>5.9420073109571092E-2</v>
      </c>
      <c r="K905" s="2">
        <f t="shared" si="131"/>
        <v>0.15194072045490636</v>
      </c>
      <c r="L905" s="2">
        <v>916.32594378259273</v>
      </c>
      <c r="M905" s="2">
        <f t="shared" si="132"/>
        <v>39.810249914229161</v>
      </c>
      <c r="N905" s="2">
        <f t="shared" si="133"/>
        <v>-0.12174991422916293</v>
      </c>
      <c r="O905" s="2">
        <f t="shared" si="134"/>
        <v>0.63788904775950328</v>
      </c>
    </row>
    <row r="906" spans="1:15" x14ac:dyDescent="0.25">
      <c r="A906" s="47">
        <v>15453</v>
      </c>
      <c r="B906" s="2">
        <v>0.18251999999999999</v>
      </c>
      <c r="C906" s="2">
        <f>LOG('SNe Ia Data'!RedShift)</f>
        <v>-0.7386895398993768</v>
      </c>
      <c r="D906">
        <v>0.177319</v>
      </c>
      <c r="E906">
        <v>39.7821</v>
      </c>
      <c r="F906" s="2">
        <f t="shared" si="127"/>
        <v>904.52380294896602</v>
      </c>
      <c r="G906" s="1">
        <f t="shared" si="128"/>
        <v>2.6043649496737848E+25</v>
      </c>
      <c r="H906" s="2">
        <f t="shared" si="126"/>
        <v>844.01719951369159</v>
      </c>
      <c r="I906" s="2">
        <f t="shared" si="129"/>
        <v>39.631756484181466</v>
      </c>
      <c r="J906" s="2">
        <f t="shared" si="130"/>
        <v>0.150343515818534</v>
      </c>
      <c r="K906" s="2">
        <f t="shared" si="131"/>
        <v>0.71888406563632201</v>
      </c>
      <c r="L906" s="2">
        <v>917.49457974346615</v>
      </c>
      <c r="M906" s="2">
        <f t="shared" si="132"/>
        <v>39.813017536312969</v>
      </c>
      <c r="N906" s="2">
        <f t="shared" si="133"/>
        <v>-3.0917536312969673E-2</v>
      </c>
      <c r="O906" s="2">
        <f t="shared" si="134"/>
        <v>3.040179402326806E-2</v>
      </c>
    </row>
    <row r="907" spans="1:15" x14ac:dyDescent="0.25">
      <c r="A907" s="47">
        <v>17391</v>
      </c>
      <c r="B907" s="2">
        <v>0.18360000000000001</v>
      </c>
      <c r="C907" s="2">
        <f>LOG('SNe Ia Data'!RedShift)</f>
        <v>-0.73612732313477636</v>
      </c>
      <c r="D907">
        <v>0.29419099999999998</v>
      </c>
      <c r="E907">
        <v>39.599499999999999</v>
      </c>
      <c r="F907" s="2">
        <f t="shared" si="127"/>
        <v>831.57227246458888</v>
      </c>
      <c r="G907" s="1">
        <f t="shared" si="128"/>
        <v>2.6208711299281855E+25</v>
      </c>
      <c r="H907" s="2">
        <f t="shared" si="126"/>
        <v>849.36648822790676</v>
      </c>
      <c r="I907" s="2">
        <f t="shared" si="129"/>
        <v>39.645475609475277</v>
      </c>
      <c r="J907" s="2">
        <f t="shared" si="130"/>
        <v>-4.5975609475277679E-2</v>
      </c>
      <c r="K907" s="2">
        <f t="shared" si="131"/>
        <v>2.4422843432750779E-2</v>
      </c>
      <c r="L907" s="2">
        <v>923.50852031423949</v>
      </c>
      <c r="M907" s="2">
        <f t="shared" si="132"/>
        <v>39.827204533036081</v>
      </c>
      <c r="N907" s="2">
        <f t="shared" si="133"/>
        <v>-0.22770453303608207</v>
      </c>
      <c r="O907" s="2">
        <f t="shared" si="134"/>
        <v>0.59907967825499786</v>
      </c>
    </row>
    <row r="908" spans="1:15" x14ac:dyDescent="0.25">
      <c r="A908" s="47">
        <v>1257695</v>
      </c>
      <c r="B908" s="2">
        <v>0.18375</v>
      </c>
      <c r="C908" s="2">
        <f>LOG('SNe Ia Data'!RedShift)</f>
        <v>-0.73577265224376753</v>
      </c>
      <c r="D908">
        <v>0.15156800000000001</v>
      </c>
      <c r="E908">
        <v>39.68</v>
      </c>
      <c r="F908" s="2">
        <f t="shared" si="127"/>
        <v>862.97854776697045</v>
      </c>
      <c r="G908" s="1">
        <f t="shared" si="128"/>
        <v>2.6231645887191848E+25</v>
      </c>
      <c r="H908" s="2">
        <f t="shared" si="126"/>
        <v>850.1097476033724</v>
      </c>
      <c r="I908" s="2">
        <f t="shared" si="129"/>
        <v>39.647374979758673</v>
      </c>
      <c r="J908" s="2">
        <f t="shared" si="130"/>
        <v>3.2625020241326297E-2</v>
      </c>
      <c r="K908" s="2">
        <f t="shared" si="131"/>
        <v>4.633258590791868E-2</v>
      </c>
      <c r="L908" s="2">
        <v>924.34429445903129</v>
      </c>
      <c r="M908" s="2">
        <f t="shared" si="132"/>
        <v>39.829168824353282</v>
      </c>
      <c r="N908" s="2">
        <f t="shared" si="133"/>
        <v>-0.14916882435328205</v>
      </c>
      <c r="O908" s="2">
        <f t="shared" si="134"/>
        <v>0.96859248224746786</v>
      </c>
    </row>
    <row r="909" spans="1:15" x14ac:dyDescent="0.25">
      <c r="A909" s="47">
        <v>17168</v>
      </c>
      <c r="B909" s="2">
        <v>0.18389</v>
      </c>
      <c r="C909" s="2">
        <f>LOG('SNe Ia Data'!RedShift)</f>
        <v>-0.73544188719967285</v>
      </c>
      <c r="D909">
        <v>0.19742999999999999</v>
      </c>
      <c r="E909">
        <v>39.752000000000002</v>
      </c>
      <c r="F909" s="2">
        <f t="shared" si="127"/>
        <v>892.07218872527119</v>
      </c>
      <c r="G909" s="1">
        <f t="shared" si="128"/>
        <v>2.6253053556054053E+25</v>
      </c>
      <c r="H909" s="2">
        <f t="shared" si="126"/>
        <v>850.80352290254689</v>
      </c>
      <c r="I909" s="2">
        <f t="shared" si="129"/>
        <v>39.649146397537855</v>
      </c>
      <c r="J909" s="2">
        <f t="shared" si="130"/>
        <v>0.10285360246214736</v>
      </c>
      <c r="K909" s="2">
        <f t="shared" si="131"/>
        <v>0.27140180020761717</v>
      </c>
      <c r="L909" s="2">
        <v>925.12446130864544</v>
      </c>
      <c r="M909" s="2">
        <f t="shared" si="132"/>
        <v>39.831000821659487</v>
      </c>
      <c r="N909" s="2">
        <f t="shared" si="133"/>
        <v>-7.9000821659484188E-2</v>
      </c>
      <c r="O909" s="2">
        <f t="shared" si="134"/>
        <v>0.16011680866683933</v>
      </c>
    </row>
    <row r="910" spans="1:15" x14ac:dyDescent="0.25">
      <c r="A910" s="47">
        <v>20048</v>
      </c>
      <c r="B910" s="2">
        <v>0.18401999999999999</v>
      </c>
      <c r="C910" s="2">
        <f>LOG('SNe Ia Data'!RedShift)</f>
        <v>-0.73513497363387093</v>
      </c>
      <c r="D910">
        <v>0.21837699999999999</v>
      </c>
      <c r="E910">
        <v>39.795999999999999</v>
      </c>
      <c r="F910" s="2">
        <f t="shared" si="127"/>
        <v>910.33239967991005</v>
      </c>
      <c r="G910" s="1">
        <f t="shared" si="128"/>
        <v>2.6272933880669262E+25</v>
      </c>
      <c r="H910" s="2">
        <f t="shared" si="126"/>
        <v>851.44780034566224</v>
      </c>
      <c r="I910" s="2">
        <f t="shared" si="129"/>
        <v>39.650790139257417</v>
      </c>
      <c r="J910" s="2">
        <f t="shared" si="130"/>
        <v>0.14520986074258246</v>
      </c>
      <c r="K910" s="2">
        <f t="shared" si="131"/>
        <v>0.44215895676350264</v>
      </c>
      <c r="L910" s="2">
        <v>925.84899788481619</v>
      </c>
      <c r="M910" s="2">
        <f t="shared" si="132"/>
        <v>39.832700804182068</v>
      </c>
      <c r="N910" s="2">
        <f t="shared" si="133"/>
        <v>-3.6700804182068225E-2</v>
      </c>
      <c r="O910" s="2">
        <f t="shared" si="134"/>
        <v>2.8244726266097264E-2</v>
      </c>
    </row>
    <row r="911" spans="1:15" x14ac:dyDescent="0.25">
      <c r="A911" s="47">
        <v>1296321</v>
      </c>
      <c r="B911" s="2">
        <v>0.18457999999999999</v>
      </c>
      <c r="C911" s="2">
        <f>LOG('SNe Ia Data'!RedShift)</f>
        <v>-0.73381535834909351</v>
      </c>
      <c r="D911">
        <v>0.28246500000000002</v>
      </c>
      <c r="E911">
        <v>39.938400000000001</v>
      </c>
      <c r="F911" s="2">
        <f t="shared" si="127"/>
        <v>972.03074112919353</v>
      </c>
      <c r="G911" s="1">
        <f t="shared" si="128"/>
        <v>2.6358591734367131E+25</v>
      </c>
      <c r="H911" s="2">
        <f t="shared" si="126"/>
        <v>854.22378232942708</v>
      </c>
      <c r="I911" s="2">
        <f t="shared" si="129"/>
        <v>39.657858291966889</v>
      </c>
      <c r="J911" s="2">
        <f t="shared" si="130"/>
        <v>0.28054170803311251</v>
      </c>
      <c r="K911" s="2">
        <f t="shared" si="131"/>
        <v>0.98642844840258048</v>
      </c>
      <c r="L911" s="2">
        <v>928.97113420948222</v>
      </c>
      <c r="M911" s="2">
        <f t="shared" si="132"/>
        <v>39.840011097157102</v>
      </c>
      <c r="N911" s="2">
        <f t="shared" si="133"/>
        <v>9.8388902842899029E-2</v>
      </c>
      <c r="O911" s="2">
        <f t="shared" si="134"/>
        <v>0.12132853411561256</v>
      </c>
    </row>
    <row r="912" spans="1:15" x14ac:dyDescent="0.25">
      <c r="A912" s="47">
        <v>15421</v>
      </c>
      <c r="B912" s="2">
        <v>0.18459</v>
      </c>
      <c r="C912" s="2">
        <f>LOG('SNe Ia Data'!RedShift)</f>
        <v>-0.73379183019230887</v>
      </c>
      <c r="D912">
        <v>0.14265600000000001</v>
      </c>
      <c r="E912">
        <v>39.789099999999998</v>
      </c>
      <c r="F912" s="2">
        <f t="shared" si="127"/>
        <v>907.44434801721729</v>
      </c>
      <c r="G912" s="1">
        <f t="shared" si="128"/>
        <v>2.6360121626936563E+25</v>
      </c>
      <c r="H912" s="2">
        <f t="shared" si="126"/>
        <v>854.27336277099198</v>
      </c>
      <c r="I912" s="2">
        <f t="shared" si="129"/>
        <v>39.657984323855501</v>
      </c>
      <c r="J912" s="2">
        <f t="shared" si="130"/>
        <v>0.13111567614449626</v>
      </c>
      <c r="K912" s="2">
        <f t="shared" si="131"/>
        <v>0.84475185253720098</v>
      </c>
      <c r="L912" s="2">
        <v>929.02690221239652</v>
      </c>
      <c r="M912" s="2">
        <f t="shared" si="132"/>
        <v>39.840141451094318</v>
      </c>
      <c r="N912" s="2">
        <f t="shared" si="133"/>
        <v>-5.1041451094320678E-2</v>
      </c>
      <c r="O912" s="2">
        <f t="shared" si="134"/>
        <v>0.12801649742954657</v>
      </c>
    </row>
    <row r="913" spans="1:15" x14ac:dyDescent="0.25">
      <c r="A913" s="47">
        <v>8213</v>
      </c>
      <c r="B913" s="2">
        <v>0.18484</v>
      </c>
      <c r="C913" s="2">
        <f>LOG('SNe Ia Data'!RedShift)</f>
        <v>-0.73320404015333263</v>
      </c>
      <c r="D913">
        <v>0.27682000000000001</v>
      </c>
      <c r="E913">
        <v>39.654800000000002</v>
      </c>
      <c r="F913" s="2">
        <f t="shared" si="127"/>
        <v>853.02154421170439</v>
      </c>
      <c r="G913" s="1">
        <f t="shared" si="128"/>
        <v>2.6398372224596142E+25</v>
      </c>
      <c r="H913" s="2">
        <f t="shared" si="126"/>
        <v>855.51298021863136</v>
      </c>
      <c r="I913" s="2">
        <f t="shared" si="129"/>
        <v>39.661133016168527</v>
      </c>
      <c r="J913" s="2">
        <f t="shared" si="130"/>
        <v>-6.3330161685257735E-3</v>
      </c>
      <c r="K913" s="2">
        <f t="shared" si="131"/>
        <v>5.2339101754498923E-4</v>
      </c>
      <c r="L913" s="2">
        <v>930.42127976112215</v>
      </c>
      <c r="M913" s="2">
        <f t="shared" si="132"/>
        <v>39.843398173139505</v>
      </c>
      <c r="N913" s="2">
        <f t="shared" si="133"/>
        <v>-0.18859817313950344</v>
      </c>
      <c r="O913" s="2">
        <f t="shared" si="134"/>
        <v>0.46417317078207421</v>
      </c>
    </row>
    <row r="914" spans="1:15" x14ac:dyDescent="0.25">
      <c r="A914" s="47">
        <v>15461</v>
      </c>
      <c r="B914" s="2">
        <v>0.18493000000000001</v>
      </c>
      <c r="C914" s="2">
        <f>LOG('SNe Ia Data'!RedShift)</f>
        <v>-0.73299263033564521</v>
      </c>
      <c r="D914">
        <v>0.13486400000000001</v>
      </c>
      <c r="E914">
        <v>39.613</v>
      </c>
      <c r="F914" s="2">
        <f t="shared" si="127"/>
        <v>836.75824428145052</v>
      </c>
      <c r="G914" s="1">
        <f t="shared" si="128"/>
        <v>2.6412143985240865E+25</v>
      </c>
      <c r="H914" s="2">
        <f t="shared" si="126"/>
        <v>855.95929258561318</v>
      </c>
      <c r="I914" s="2">
        <f t="shared" si="129"/>
        <v>39.662265555711585</v>
      </c>
      <c r="J914" s="2">
        <f t="shared" si="130"/>
        <v>-4.9265555711585307E-2</v>
      </c>
      <c r="K914" s="2">
        <f t="shared" si="131"/>
        <v>0.13344266260558052</v>
      </c>
      <c r="L914" s="2">
        <v>930.92333921675731</v>
      </c>
      <c r="M914" s="2">
        <f t="shared" si="132"/>
        <v>39.844569593274365</v>
      </c>
      <c r="N914" s="2">
        <f t="shared" si="133"/>
        <v>-0.2315695932743651</v>
      </c>
      <c r="O914" s="2">
        <f t="shared" si="134"/>
        <v>2.9482953856870147</v>
      </c>
    </row>
    <row r="915" spans="1:15" x14ac:dyDescent="0.25">
      <c r="A915" s="47">
        <v>1336453</v>
      </c>
      <c r="B915" s="2">
        <v>0.18506</v>
      </c>
      <c r="C915" s="2">
        <f>LOG('SNe Ia Data'!RedShift)</f>
        <v>-0.73268744216855552</v>
      </c>
      <c r="D915">
        <v>0.15932499999999999</v>
      </c>
      <c r="E915">
        <v>39.743499999999997</v>
      </c>
      <c r="F915" s="2">
        <f t="shared" si="127"/>
        <v>888.58709158792931</v>
      </c>
      <c r="G915" s="1">
        <f t="shared" si="128"/>
        <v>2.6432037972558694E+25</v>
      </c>
      <c r="H915" s="2">
        <f t="shared" si="126"/>
        <v>856.6040128067657</v>
      </c>
      <c r="I915" s="2">
        <f t="shared" si="129"/>
        <v>39.663900522703834</v>
      </c>
      <c r="J915" s="2">
        <f t="shared" si="130"/>
        <v>7.9599477296163457E-2</v>
      </c>
      <c r="K915" s="2">
        <f t="shared" si="131"/>
        <v>0.24960459579768676</v>
      </c>
      <c r="L915" s="2">
        <v>931.64861427114977</v>
      </c>
      <c r="M915" s="2">
        <f t="shared" si="132"/>
        <v>39.846260711672848</v>
      </c>
      <c r="N915" s="2">
        <f t="shared" si="133"/>
        <v>-0.10276071167285039</v>
      </c>
      <c r="O915" s="2">
        <f t="shared" si="134"/>
        <v>0.41599331573259568</v>
      </c>
    </row>
    <row r="916" spans="1:15" x14ac:dyDescent="0.25">
      <c r="A916" s="47">
        <v>6422</v>
      </c>
      <c r="B916" s="2">
        <v>0.18515000000000001</v>
      </c>
      <c r="C916" s="2">
        <f>LOG('SNe Ia Data'!RedShift)</f>
        <v>-0.73247628361453854</v>
      </c>
      <c r="D916">
        <v>0.160441</v>
      </c>
      <c r="E916">
        <v>39.634700000000002</v>
      </c>
      <c r="F916" s="2">
        <f t="shared" si="127"/>
        <v>845.16207363867079</v>
      </c>
      <c r="G916" s="1">
        <f t="shared" si="128"/>
        <v>2.6445811732673731E+25</v>
      </c>
      <c r="H916" s="2">
        <f t="shared" si="126"/>
        <v>857.0503899721673</v>
      </c>
      <c r="I916" s="2">
        <f t="shared" si="129"/>
        <v>39.66503178431558</v>
      </c>
      <c r="J916" s="2">
        <f t="shared" si="130"/>
        <v>-3.0331784315578147E-2</v>
      </c>
      <c r="K916" s="2">
        <f t="shared" si="131"/>
        <v>3.5740876420504053E-2</v>
      </c>
      <c r="L916" s="2">
        <v>932.15078180697799</v>
      </c>
      <c r="M916" s="2">
        <f t="shared" si="132"/>
        <v>39.847430840794779</v>
      </c>
      <c r="N916" s="2">
        <f t="shared" si="133"/>
        <v>-0.21273084079477655</v>
      </c>
      <c r="O916" s="2">
        <f t="shared" si="134"/>
        <v>1.7580458316786982</v>
      </c>
    </row>
    <row r="917" spans="1:15" x14ac:dyDescent="0.25">
      <c r="A917" s="47">
        <v>16281</v>
      </c>
      <c r="B917" s="2">
        <v>0.18522</v>
      </c>
      <c r="C917" s="2">
        <f>LOG('SNe Ia Data'!RedShift)</f>
        <v>-0.73231212013426106</v>
      </c>
      <c r="D917">
        <v>0.17218900000000001</v>
      </c>
      <c r="E917">
        <v>39.542700000000004</v>
      </c>
      <c r="F917" s="2">
        <f t="shared" si="127"/>
        <v>810.10255144674329</v>
      </c>
      <c r="G917" s="1">
        <f t="shared" si="128"/>
        <v>2.6456525222599246E+25</v>
      </c>
      <c r="H917" s="2">
        <f t="shared" si="126"/>
        <v>857.39759053501791</v>
      </c>
      <c r="I917" s="2">
        <f t="shared" si="129"/>
        <v>39.665911293593993</v>
      </c>
      <c r="J917" s="2">
        <f t="shared" si="130"/>
        <v>-0.12321129359398952</v>
      </c>
      <c r="K917" s="2">
        <f t="shared" si="131"/>
        <v>0.51202389243200586</v>
      </c>
      <c r="L917" s="2">
        <v>932.54138711957887</v>
      </c>
      <c r="M917" s="2">
        <f t="shared" si="132"/>
        <v>39.848340576659886</v>
      </c>
      <c r="N917" s="2">
        <f t="shared" si="133"/>
        <v>-0.30564057665988287</v>
      </c>
      <c r="O917" s="2">
        <f t="shared" si="134"/>
        <v>3.1507301811889112</v>
      </c>
    </row>
    <row r="918" spans="1:15" x14ac:dyDescent="0.25">
      <c r="A918" s="47">
        <v>370563</v>
      </c>
      <c r="B918" s="2">
        <v>0.18526999999999999</v>
      </c>
      <c r="C918" s="2">
        <f>LOG('SNe Ia Data'!RedShift)</f>
        <v>-0.73219489848602759</v>
      </c>
      <c r="D918">
        <v>0.13935800000000001</v>
      </c>
      <c r="E918">
        <v>39.788200000000003</v>
      </c>
      <c r="F918" s="2">
        <f t="shared" si="127"/>
        <v>907.06832173840382</v>
      </c>
      <c r="G918" s="1">
        <f t="shared" si="128"/>
        <v>2.6464178018262436E+25</v>
      </c>
      <c r="H918" s="2">
        <f t="shared" si="126"/>
        <v>857.64560075205384</v>
      </c>
      <c r="I918" s="2">
        <f t="shared" si="129"/>
        <v>39.666539321331207</v>
      </c>
      <c r="J918" s="2">
        <f t="shared" si="130"/>
        <v>0.12166067866879615</v>
      </c>
      <c r="K918" s="2">
        <f t="shared" si="131"/>
        <v>0.76214334148825491</v>
      </c>
      <c r="L918" s="2">
        <v>932.82040728564652</v>
      </c>
      <c r="M918" s="2">
        <f t="shared" si="132"/>
        <v>39.848990192834776</v>
      </c>
      <c r="N918" s="2">
        <f t="shared" si="133"/>
        <v>-6.0790192834772938E-2</v>
      </c>
      <c r="O918" s="2">
        <f t="shared" si="134"/>
        <v>0.19028442060968054</v>
      </c>
    </row>
    <row r="919" spans="1:15" x14ac:dyDescent="0.25">
      <c r="A919" s="47">
        <v>15365</v>
      </c>
      <c r="B919" s="2">
        <v>0.18667</v>
      </c>
      <c r="C919" s="2">
        <f>LOG('SNe Ia Data'!RedShift)</f>
        <v>-0.72892547252409912</v>
      </c>
      <c r="D919">
        <v>0.144508</v>
      </c>
      <c r="E919">
        <v>39.755899999999997</v>
      </c>
      <c r="F919" s="2">
        <f t="shared" si="127"/>
        <v>893.67580461083344</v>
      </c>
      <c r="G919" s="1">
        <f t="shared" si="128"/>
        <v>2.6678558692983559E+25</v>
      </c>
      <c r="H919" s="2">
        <f t="shared" si="126"/>
        <v>864.59320526234501</v>
      </c>
      <c r="I919" s="2">
        <f t="shared" si="129"/>
        <v>39.684059090705574</v>
      </c>
      <c r="J919" s="2">
        <f t="shared" si="130"/>
        <v>7.1840909294422772E-2</v>
      </c>
      <c r="K919" s="2">
        <f t="shared" si="131"/>
        <v>0.24714957065286855</v>
      </c>
      <c r="L919" s="2">
        <v>940.63850743018497</v>
      </c>
      <c r="M919" s="2">
        <f t="shared" si="132"/>
        <v>39.867113768616996</v>
      </c>
      <c r="N919" s="2">
        <f t="shared" si="133"/>
        <v>-0.11121376861699872</v>
      </c>
      <c r="O919" s="2">
        <f t="shared" si="134"/>
        <v>0.59228854640004724</v>
      </c>
    </row>
    <row r="920" spans="1:15" x14ac:dyDescent="0.25">
      <c r="A920" s="47">
        <v>18807</v>
      </c>
      <c r="B920" s="2">
        <v>0.18728</v>
      </c>
      <c r="C920" s="2">
        <f>LOG('SNe Ia Data'!RedShift)</f>
        <v>-0.72750859931143208</v>
      </c>
      <c r="D920">
        <v>0.13671</v>
      </c>
      <c r="E920">
        <v>39.769399999999997</v>
      </c>
      <c r="F920" s="2">
        <f t="shared" si="127"/>
        <v>899.24907549730312</v>
      </c>
      <c r="G920" s="1">
        <f t="shared" si="128"/>
        <v>2.6772029203560135E+25</v>
      </c>
      <c r="H920" s="2">
        <f t="shared" si="126"/>
        <v>867.6223782123127</v>
      </c>
      <c r="I920" s="2">
        <f t="shared" si="129"/>
        <v>39.691653725290685</v>
      </c>
      <c r="J920" s="2">
        <f t="shared" si="130"/>
        <v>7.7746274709312502E-2</v>
      </c>
      <c r="K920" s="2">
        <f t="shared" si="131"/>
        <v>0.3234138471075983</v>
      </c>
      <c r="L920" s="2">
        <v>944.04830588745006</v>
      </c>
      <c r="M920" s="2">
        <f t="shared" si="132"/>
        <v>39.874971086128156</v>
      </c>
      <c r="N920" s="2">
        <f t="shared" si="133"/>
        <v>-0.10557108612815824</v>
      </c>
      <c r="O920" s="2">
        <f t="shared" si="134"/>
        <v>0.59633378213738431</v>
      </c>
    </row>
    <row r="921" spans="1:15" x14ac:dyDescent="0.25">
      <c r="A921" s="47">
        <v>5994</v>
      </c>
      <c r="B921" s="2">
        <v>0.18809000000000001</v>
      </c>
      <c r="C921" s="2">
        <f>LOG('SNe Ia Data'!RedShift)</f>
        <v>-0.72563429355257469</v>
      </c>
      <c r="D921">
        <v>0.191467</v>
      </c>
      <c r="E921">
        <v>39.745100000000001</v>
      </c>
      <c r="F921" s="2">
        <f t="shared" si="127"/>
        <v>889.24206802562708</v>
      </c>
      <c r="G921" s="1">
        <f t="shared" si="128"/>
        <v>2.6896203671594504E+25</v>
      </c>
      <c r="H921" s="2">
        <f t="shared" si="126"/>
        <v>871.64659865709325</v>
      </c>
      <c r="I921" s="2">
        <f t="shared" si="129"/>
        <v>39.701702198960326</v>
      </c>
      <c r="J921" s="2">
        <f t="shared" si="130"/>
        <v>4.3397801039674277E-2</v>
      </c>
      <c r="K921" s="2">
        <f t="shared" si="131"/>
        <v>5.1374497103428798E-2</v>
      </c>
      <c r="L921" s="2">
        <v>948.57920114400986</v>
      </c>
      <c r="M921" s="2">
        <f t="shared" si="132"/>
        <v>39.885367989691147</v>
      </c>
      <c r="N921" s="2">
        <f t="shared" si="133"/>
        <v>-0.14026798969114651</v>
      </c>
      <c r="O921" s="2">
        <f t="shared" si="134"/>
        <v>0.53669713919038586</v>
      </c>
    </row>
    <row r="922" spans="1:15" x14ac:dyDescent="0.25">
      <c r="A922" s="47">
        <v>12927</v>
      </c>
      <c r="B922" s="2">
        <v>0.18906000000000001</v>
      </c>
      <c r="C922" s="2">
        <f>LOG('SNe Ia Data'!RedShift)</f>
        <v>-0.72340034644235673</v>
      </c>
      <c r="D922">
        <v>0.14957100000000001</v>
      </c>
      <c r="E922">
        <v>39.438400000000001</v>
      </c>
      <c r="F922" s="2">
        <f t="shared" si="127"/>
        <v>772.11146269888809</v>
      </c>
      <c r="G922" s="1">
        <f t="shared" si="128"/>
        <v>2.7044993232788393E+25</v>
      </c>
      <c r="H922" s="2">
        <f t="shared" si="126"/>
        <v>876.46853994345042</v>
      </c>
      <c r="I922" s="2">
        <f t="shared" si="129"/>
        <v>39.713681660482408</v>
      </c>
      <c r="J922" s="2">
        <f t="shared" si="130"/>
        <v>-0.27528166048240621</v>
      </c>
      <c r="K922" s="2">
        <f t="shared" si="131"/>
        <v>3.3873475920984726</v>
      </c>
      <c r="L922" s="2">
        <v>954.00978208721608</v>
      </c>
      <c r="M922" s="2">
        <f t="shared" si="132"/>
        <v>39.897764139163655</v>
      </c>
      <c r="N922" s="2">
        <f t="shared" si="133"/>
        <v>-0.45936413916365382</v>
      </c>
      <c r="O922" s="2">
        <f t="shared" si="134"/>
        <v>9.4323385950989582</v>
      </c>
    </row>
    <row r="923" spans="1:15" x14ac:dyDescent="0.25">
      <c r="A923" s="47">
        <v>16100</v>
      </c>
      <c r="B923" s="2">
        <v>0.18908</v>
      </c>
      <c r="C923" s="2">
        <f>LOG('SNe Ia Data'!RedShift)</f>
        <v>-0.72335440636912374</v>
      </c>
      <c r="D923">
        <v>0.25626900000000002</v>
      </c>
      <c r="E923">
        <v>39.808900000000001</v>
      </c>
      <c r="F923" s="2">
        <f t="shared" si="127"/>
        <v>915.75647901733942</v>
      </c>
      <c r="G923" s="1">
        <f t="shared" si="128"/>
        <v>2.7048062053400109E+25</v>
      </c>
      <c r="H923" s="2">
        <f t="shared" si="126"/>
        <v>876.5679936463132</v>
      </c>
      <c r="I923" s="2">
        <f t="shared" si="129"/>
        <v>39.71392804550392</v>
      </c>
      <c r="J923" s="2">
        <f t="shared" si="130"/>
        <v>9.4971954496081423E-2</v>
      </c>
      <c r="K923" s="2">
        <f t="shared" si="131"/>
        <v>0.13734049333563522</v>
      </c>
      <c r="L923" s="2">
        <v>954.12180661760328</v>
      </c>
      <c r="M923" s="2">
        <f t="shared" si="132"/>
        <v>39.898019109186315</v>
      </c>
      <c r="N923" s="2">
        <f t="shared" si="133"/>
        <v>-8.9119109186313494E-2</v>
      </c>
      <c r="O923" s="2">
        <f t="shared" si="134"/>
        <v>0.12093430833155351</v>
      </c>
    </row>
    <row r="924" spans="1:15" x14ac:dyDescent="0.25">
      <c r="A924" s="47">
        <v>1273127</v>
      </c>
      <c r="B924" s="2">
        <v>0.18929000000000001</v>
      </c>
      <c r="C924" s="2">
        <f>LOG('SNe Ia Data'!RedShift)</f>
        <v>-0.7228723287701373</v>
      </c>
      <c r="D924">
        <v>0.22895299999999999</v>
      </c>
      <c r="E924">
        <v>39.935899999999997</v>
      </c>
      <c r="F924" s="2">
        <f t="shared" si="127"/>
        <v>970.91229333580782</v>
      </c>
      <c r="G924" s="1">
        <f t="shared" si="128"/>
        <v>2.7080287094733298E+25</v>
      </c>
      <c r="H924" s="2">
        <f t="shared" si="126"/>
        <v>877.61233611235878</v>
      </c>
      <c r="I924" s="2">
        <f t="shared" si="129"/>
        <v>39.716513596237277</v>
      </c>
      <c r="J924" s="2">
        <f t="shared" si="130"/>
        <v>0.21938640376271934</v>
      </c>
      <c r="K924" s="2">
        <f t="shared" si="131"/>
        <v>0.91817770105217722</v>
      </c>
      <c r="L924" s="2">
        <v>955.29819533476632</v>
      </c>
      <c r="M924" s="2">
        <f t="shared" si="132"/>
        <v>39.900694786578178</v>
      </c>
      <c r="N924" s="2">
        <f t="shared" si="133"/>
        <v>3.5205213421818371E-2</v>
      </c>
      <c r="O924" s="2">
        <f t="shared" si="134"/>
        <v>2.3644018248755113E-2</v>
      </c>
    </row>
    <row r="925" spans="1:15" x14ac:dyDescent="0.25">
      <c r="A925" s="47">
        <v>18787</v>
      </c>
      <c r="B925" s="2">
        <v>0.18929000000000001</v>
      </c>
      <c r="C925" s="2">
        <f>LOG('SNe Ia Data'!RedShift)</f>
        <v>-0.7228723287701373</v>
      </c>
      <c r="D925">
        <v>0.20052300000000001</v>
      </c>
      <c r="E925">
        <v>40.140799999999999</v>
      </c>
      <c r="F925" s="2">
        <f t="shared" si="127"/>
        <v>1066.9891421555808</v>
      </c>
      <c r="G925" s="1">
        <f t="shared" si="128"/>
        <v>2.7080287094733298E+25</v>
      </c>
      <c r="H925" s="2">
        <f t="shared" si="126"/>
        <v>877.61233611235878</v>
      </c>
      <c r="I925" s="2">
        <f t="shared" si="129"/>
        <v>39.716513596237277</v>
      </c>
      <c r="J925" s="2">
        <f t="shared" si="130"/>
        <v>0.42428640376272142</v>
      </c>
      <c r="K925" s="2">
        <f t="shared" si="131"/>
        <v>4.4770283373163098</v>
      </c>
      <c r="L925" s="2">
        <v>955.29819533476632</v>
      </c>
      <c r="M925" s="2">
        <f t="shared" si="132"/>
        <v>39.900694786578178</v>
      </c>
      <c r="N925" s="2">
        <f t="shared" si="133"/>
        <v>0.24010521342182045</v>
      </c>
      <c r="O925" s="2">
        <f t="shared" si="134"/>
        <v>1.4337544974509318</v>
      </c>
    </row>
    <row r="926" spans="1:15" x14ac:dyDescent="0.25">
      <c r="A926" s="47">
        <v>18749</v>
      </c>
      <c r="B926" s="2">
        <v>0.18948000000000001</v>
      </c>
      <c r="C926" s="2">
        <f>LOG('SNe Ia Data'!RedShift)</f>
        <v>-0.72243662394408092</v>
      </c>
      <c r="D926">
        <v>0.20919699999999999</v>
      </c>
      <c r="E926">
        <v>39.741300000000003</v>
      </c>
      <c r="F926" s="2">
        <f t="shared" si="127"/>
        <v>887.68728662594219</v>
      </c>
      <c r="G926" s="1">
        <f t="shared" si="128"/>
        <v>2.7109446899372648E+25</v>
      </c>
      <c r="H926" s="2">
        <f t="shared" si="126"/>
        <v>878.55734102241001</v>
      </c>
      <c r="I926" s="2">
        <f t="shared" si="129"/>
        <v>39.718850559816389</v>
      </c>
      <c r="J926" s="2">
        <f t="shared" si="130"/>
        <v>2.2449440183613945E-2</v>
      </c>
      <c r="K926" s="2">
        <f t="shared" si="131"/>
        <v>1.1515959443201407E-2</v>
      </c>
      <c r="L926" s="2">
        <v>956.36275335675759</v>
      </c>
      <c r="M926" s="2">
        <f t="shared" si="132"/>
        <v>39.903113268384402</v>
      </c>
      <c r="N926" s="2">
        <f t="shared" si="133"/>
        <v>-0.16181326838439958</v>
      </c>
      <c r="O926" s="2">
        <f t="shared" si="134"/>
        <v>0.59829773084318316</v>
      </c>
    </row>
    <row r="927" spans="1:15" x14ac:dyDescent="0.25">
      <c r="A927" s="47">
        <v>440643</v>
      </c>
      <c r="B927" s="2">
        <v>0.18951999999999999</v>
      </c>
      <c r="C927" s="2">
        <f>LOG('SNe Ia Data'!RedShift)</f>
        <v>-0.72234495228529139</v>
      </c>
      <c r="D927">
        <v>0.238646</v>
      </c>
      <c r="E927">
        <v>39.7624</v>
      </c>
      <c r="F927" s="2">
        <f t="shared" si="127"/>
        <v>896.35490633055213</v>
      </c>
      <c r="G927" s="1">
        <f t="shared" si="128"/>
        <v>2.7115586267318755E+25</v>
      </c>
      <c r="H927" s="2">
        <f t="shared" si="126"/>
        <v>878.75630438740643</v>
      </c>
      <c r="I927" s="2">
        <f t="shared" si="129"/>
        <v>39.719342268807061</v>
      </c>
      <c r="J927" s="2">
        <f t="shared" si="130"/>
        <v>4.305773119293832E-2</v>
      </c>
      <c r="K927" s="2">
        <f t="shared" si="131"/>
        <v>3.2553220911060804E-2</v>
      </c>
      <c r="L927" s="2">
        <v>956.58689580676719</v>
      </c>
      <c r="M927" s="2">
        <f t="shared" si="132"/>
        <v>39.903622136088721</v>
      </c>
      <c r="N927" s="2">
        <f t="shared" si="133"/>
        <v>-0.14122213608872158</v>
      </c>
      <c r="O927" s="2">
        <f t="shared" si="134"/>
        <v>0.35018475342176864</v>
      </c>
    </row>
    <row r="928" spans="1:15" x14ac:dyDescent="0.25">
      <c r="A928" s="47">
        <v>6304</v>
      </c>
      <c r="B928" s="2">
        <v>0.18995000000000001</v>
      </c>
      <c r="C928" s="2">
        <f>LOG('SNe Ia Data'!RedShift)</f>
        <v>-0.72136070210926084</v>
      </c>
      <c r="D928">
        <v>0.22472500000000001</v>
      </c>
      <c r="E928">
        <v>39.7286</v>
      </c>
      <c r="F928" s="2">
        <f t="shared" si="127"/>
        <v>882.51074126141793</v>
      </c>
      <c r="G928" s="1">
        <f t="shared" si="128"/>
        <v>2.718159461216449E+25</v>
      </c>
      <c r="H928" s="2">
        <f t="shared" si="126"/>
        <v>880.89548915750595</v>
      </c>
      <c r="I928" s="2">
        <f t="shared" si="129"/>
        <v>39.724621930399806</v>
      </c>
      <c r="J928" s="2">
        <f t="shared" si="130"/>
        <v>3.9780696001940896E-3</v>
      </c>
      <c r="K928" s="2">
        <f t="shared" si="131"/>
        <v>3.1335885836934133E-4</v>
      </c>
      <c r="L928" s="2">
        <v>958.99697555749594</v>
      </c>
      <c r="M928" s="2">
        <f t="shared" si="132"/>
        <v>39.909086187569891</v>
      </c>
      <c r="N928" s="2">
        <f t="shared" si="133"/>
        <v>-0.18048618756989043</v>
      </c>
      <c r="O928" s="2">
        <f t="shared" si="134"/>
        <v>0.64503779852043586</v>
      </c>
    </row>
    <row r="929" spans="1:15" x14ac:dyDescent="0.25">
      <c r="A929" s="47">
        <v>762</v>
      </c>
      <c r="B929" s="2">
        <v>0.19025</v>
      </c>
      <c r="C929" s="2">
        <f>LOG('SNe Ia Data'!RedShift)</f>
        <v>-0.72067533455738952</v>
      </c>
      <c r="D929">
        <v>0.15798999999999999</v>
      </c>
      <c r="E929">
        <v>39.880699999999997</v>
      </c>
      <c r="F929" s="2">
        <f t="shared" si="127"/>
        <v>946.54224135774359</v>
      </c>
      <c r="G929" s="1">
        <f t="shared" si="128"/>
        <v>2.722765792921888E+25</v>
      </c>
      <c r="H929" s="2">
        <f t="shared" si="126"/>
        <v>882.38829959735722</v>
      </c>
      <c r="I929" s="2">
        <f t="shared" si="129"/>
        <v>39.728298703790358</v>
      </c>
      <c r="J929" s="2">
        <f t="shared" si="130"/>
        <v>0.15240129620963927</v>
      </c>
      <c r="K929" s="2">
        <f t="shared" si="131"/>
        <v>0.93050374079269116</v>
      </c>
      <c r="L929" s="2">
        <v>960.67902062942039</v>
      </c>
      <c r="M929" s="2">
        <f t="shared" si="132"/>
        <v>39.912891533271186</v>
      </c>
      <c r="N929" s="2">
        <f t="shared" si="133"/>
        <v>-3.2191533271188177E-2</v>
      </c>
      <c r="O929" s="2">
        <f t="shared" si="134"/>
        <v>4.1516824361613358E-2</v>
      </c>
    </row>
    <row r="930" spans="1:15" x14ac:dyDescent="0.25">
      <c r="A930" s="47">
        <v>20687</v>
      </c>
      <c r="B930" s="2">
        <v>0.19042000000000001</v>
      </c>
      <c r="C930" s="2">
        <f>LOG('SNe Ia Data'!RedShift)</f>
        <v>-0.72028743917907423</v>
      </c>
      <c r="D930">
        <v>0.29497200000000001</v>
      </c>
      <c r="E930">
        <v>39.6892</v>
      </c>
      <c r="F930" s="2">
        <f t="shared" si="127"/>
        <v>866.64253402813927</v>
      </c>
      <c r="G930" s="1">
        <f t="shared" si="128"/>
        <v>2.7253764481103869E+25</v>
      </c>
      <c r="H930" s="2">
        <f t="shared" ref="H930:H993" si="135">G930/Mpc</f>
        <v>883.23435532444284</v>
      </c>
      <c r="I930" s="2">
        <f t="shared" si="129"/>
        <v>39.730379767718453</v>
      </c>
      <c r="J930" s="2">
        <f t="shared" si="130"/>
        <v>-4.1179767718453775E-2</v>
      </c>
      <c r="K930" s="2">
        <f t="shared" si="131"/>
        <v>1.9489746908184651E-2</v>
      </c>
      <c r="L930" s="2">
        <v>961.63239616810017</v>
      </c>
      <c r="M930" s="2">
        <f t="shared" si="132"/>
        <v>39.915045428659624</v>
      </c>
      <c r="N930" s="2">
        <f t="shared" si="133"/>
        <v>-0.22584542865962476</v>
      </c>
      <c r="O930" s="2">
        <f t="shared" si="134"/>
        <v>0.58622052915822409</v>
      </c>
    </row>
    <row r="931" spans="1:15" x14ac:dyDescent="0.25">
      <c r="A931" s="47">
        <v>2440</v>
      </c>
      <c r="B931" s="2">
        <v>0.19044</v>
      </c>
      <c r="C931" s="2">
        <f>LOG('SNe Ia Data'!RedShift)</f>
        <v>-0.72024182719752694</v>
      </c>
      <c r="D931">
        <v>0.15484100000000001</v>
      </c>
      <c r="E931">
        <v>39.918199999999999</v>
      </c>
      <c r="F931" s="2">
        <f t="shared" si="127"/>
        <v>963.03040726536551</v>
      </c>
      <c r="G931" s="1">
        <f t="shared" si="128"/>
        <v>2.7256836030608487E+25</v>
      </c>
      <c r="H931" s="2">
        <f t="shared" si="135"/>
        <v>883.33389746470175</v>
      </c>
      <c r="I931" s="2">
        <f t="shared" si="129"/>
        <v>39.730624482872869</v>
      </c>
      <c r="J931" s="2">
        <f t="shared" si="130"/>
        <v>0.18757551712712939</v>
      </c>
      <c r="K931" s="2">
        <f t="shared" si="131"/>
        <v>1.4675076369145872</v>
      </c>
      <c r="L931" s="2">
        <v>961.74456829853762</v>
      </c>
      <c r="M931" s="2">
        <f t="shared" si="132"/>
        <v>39.915298710976231</v>
      </c>
      <c r="N931" s="2">
        <f t="shared" si="133"/>
        <v>2.9012890237680722E-3</v>
      </c>
      <c r="O931" s="2">
        <f t="shared" si="134"/>
        <v>3.5108320561529023E-4</v>
      </c>
    </row>
    <row r="932" spans="1:15" x14ac:dyDescent="0.25">
      <c r="A932" s="47">
        <v>16276</v>
      </c>
      <c r="B932" s="2">
        <v>0.19413</v>
      </c>
      <c r="C932" s="2">
        <f>LOG('SNe Ia Data'!RedShift)</f>
        <v>-0.71190734545813006</v>
      </c>
      <c r="D932">
        <v>0.218857</v>
      </c>
      <c r="E932">
        <v>39.798299999999998</v>
      </c>
      <c r="F932" s="2">
        <f t="shared" si="127"/>
        <v>911.29712469690844</v>
      </c>
      <c r="G932" s="1">
        <f t="shared" si="128"/>
        <v>2.7824221850660591E+25</v>
      </c>
      <c r="H932" s="2">
        <f t="shared" si="135"/>
        <v>901.72161962108146</v>
      </c>
      <c r="I932" s="2">
        <f t="shared" si="129"/>
        <v>39.775362412085798</v>
      </c>
      <c r="J932" s="2">
        <f t="shared" si="130"/>
        <v>2.2937587914199753E-2</v>
      </c>
      <c r="K932" s="2">
        <f t="shared" si="131"/>
        <v>1.0984356224229908E-2</v>
      </c>
      <c r="L932" s="2">
        <v>982.47738209253851</v>
      </c>
      <c r="M932" s="2">
        <f t="shared" si="132"/>
        <v>39.961612805692951</v>
      </c>
      <c r="N932" s="2">
        <f t="shared" si="133"/>
        <v>-0.16331280569295359</v>
      </c>
      <c r="O932" s="2">
        <f t="shared" si="134"/>
        <v>0.55682611629731094</v>
      </c>
    </row>
    <row r="933" spans="1:15" x14ac:dyDescent="0.25">
      <c r="A933" s="47">
        <v>2246</v>
      </c>
      <c r="B933" s="2">
        <v>0.19434000000000001</v>
      </c>
      <c r="C933" s="2">
        <f>LOG('SNe Ia Data'!RedShift)</f>
        <v>-0.71143780160617942</v>
      </c>
      <c r="D933">
        <v>0.222002</v>
      </c>
      <c r="E933">
        <v>39.878700000000002</v>
      </c>
      <c r="F933" s="2">
        <f t="shared" si="127"/>
        <v>945.67084509022106</v>
      </c>
      <c r="G933" s="1">
        <f t="shared" si="128"/>
        <v>2.7856553003791108E+25</v>
      </c>
      <c r="H933" s="2">
        <f t="shared" si="135"/>
        <v>902.76940093628025</v>
      </c>
      <c r="I933" s="2">
        <f t="shared" si="129"/>
        <v>39.777884151952549</v>
      </c>
      <c r="J933" s="2">
        <f t="shared" si="130"/>
        <v>0.10081584804745347</v>
      </c>
      <c r="K933" s="2">
        <f t="shared" si="131"/>
        <v>0.20622620095438429</v>
      </c>
      <c r="L933" s="2">
        <v>983.6595115893964</v>
      </c>
      <c r="M933" s="2">
        <f t="shared" si="132"/>
        <v>39.964223978805535</v>
      </c>
      <c r="N933" s="2">
        <f t="shared" si="133"/>
        <v>-8.5523978805532863E-2</v>
      </c>
      <c r="O933" s="2">
        <f t="shared" si="134"/>
        <v>0.14840960884674417</v>
      </c>
    </row>
    <row r="934" spans="1:15" x14ac:dyDescent="0.25">
      <c r="A934" s="47">
        <v>20821</v>
      </c>
      <c r="B934" s="2">
        <v>0.19545999999999999</v>
      </c>
      <c r="C934" s="2">
        <f>LOG('SNe Ia Data'!RedShift)</f>
        <v>-0.70894210556572412</v>
      </c>
      <c r="D934">
        <v>0.40395500000000001</v>
      </c>
      <c r="E934">
        <v>40.134300000000003</v>
      </c>
      <c r="F934" s="2">
        <f t="shared" si="127"/>
        <v>1063.8000343306794</v>
      </c>
      <c r="G934" s="1">
        <f t="shared" si="128"/>
        <v>2.8029060045276622E+25</v>
      </c>
      <c r="H934" s="2">
        <f t="shared" si="135"/>
        <v>908.35997341227801</v>
      </c>
      <c r="I934" s="2">
        <f t="shared" si="129"/>
        <v>39.791289944618896</v>
      </c>
      <c r="J934" s="2">
        <f t="shared" si="130"/>
        <v>0.34301005538110729</v>
      </c>
      <c r="K934" s="2">
        <f t="shared" si="131"/>
        <v>0.72102069003512559</v>
      </c>
      <c r="L934" s="2">
        <v>989.96821935952914</v>
      </c>
      <c r="M934" s="2">
        <f t="shared" si="132"/>
        <v>39.978106264006293</v>
      </c>
      <c r="N934" s="2">
        <f t="shared" si="133"/>
        <v>0.15619373599371045</v>
      </c>
      <c r="O934" s="2">
        <f t="shared" si="134"/>
        <v>0.14950690454349227</v>
      </c>
    </row>
    <row r="935" spans="1:15" x14ac:dyDescent="0.25">
      <c r="A935" s="47">
        <v>1253920</v>
      </c>
      <c r="B935" s="2">
        <v>0.19553000000000001</v>
      </c>
      <c r="C935" s="2">
        <f>LOG('SNe Ia Data'!RedShift)</f>
        <v>-0.70878659972640323</v>
      </c>
      <c r="D935">
        <v>0.15661700000000001</v>
      </c>
      <c r="E935">
        <v>39.711100000000002</v>
      </c>
      <c r="F935" s="2">
        <f t="shared" si="127"/>
        <v>875.42712692344594</v>
      </c>
      <c r="G935" s="1">
        <f t="shared" si="128"/>
        <v>2.8039845883451073E+25</v>
      </c>
      <c r="H935" s="2">
        <f t="shared" si="135"/>
        <v>908.70951862219761</v>
      </c>
      <c r="I935" s="2">
        <f t="shared" si="129"/>
        <v>39.792125386292327</v>
      </c>
      <c r="J935" s="2">
        <f t="shared" si="130"/>
        <v>-8.1025386292324697E-2</v>
      </c>
      <c r="K935" s="2">
        <f t="shared" si="131"/>
        <v>0.26764825661904512</v>
      </c>
      <c r="L935" s="2">
        <v>990.36273810631997</v>
      </c>
      <c r="M935" s="2">
        <f t="shared" si="132"/>
        <v>39.978971459373554</v>
      </c>
      <c r="N935" s="2">
        <f t="shared" si="133"/>
        <v>-0.26787145937355206</v>
      </c>
      <c r="O935" s="2">
        <f t="shared" si="134"/>
        <v>2.9253314880270604</v>
      </c>
    </row>
    <row r="936" spans="1:15" x14ac:dyDescent="0.25">
      <c r="A936" s="47">
        <v>14984</v>
      </c>
      <c r="B936" s="2">
        <v>0.19556999999999999</v>
      </c>
      <c r="C936" s="2">
        <f>LOG('SNe Ia Data'!RedShift)</f>
        <v>-0.70869776424015063</v>
      </c>
      <c r="D936">
        <v>0.195934</v>
      </c>
      <c r="E936">
        <v>39.908200000000001</v>
      </c>
      <c r="F936" s="2">
        <f t="shared" si="127"/>
        <v>958.60568446619243</v>
      </c>
      <c r="G936" s="1">
        <f t="shared" si="128"/>
        <v>2.8046009438534369E+25</v>
      </c>
      <c r="H936" s="2">
        <f t="shared" si="135"/>
        <v>908.90926583892701</v>
      </c>
      <c r="I936" s="2">
        <f t="shared" si="129"/>
        <v>39.792602654216118</v>
      </c>
      <c r="J936" s="2">
        <f t="shared" si="130"/>
        <v>0.11559734578388259</v>
      </c>
      <c r="K936" s="2">
        <f t="shared" si="131"/>
        <v>0.3480776317300206</v>
      </c>
      <c r="L936" s="2">
        <v>990.58818924308218</v>
      </c>
      <c r="M936" s="2">
        <f t="shared" si="132"/>
        <v>39.979465727978123</v>
      </c>
      <c r="N936" s="2">
        <f t="shared" si="133"/>
        <v>-7.1265727978122584E-2</v>
      </c>
      <c r="O936" s="2">
        <f t="shared" si="134"/>
        <v>0.13229451613125259</v>
      </c>
    </row>
    <row r="937" spans="1:15" x14ac:dyDescent="0.25">
      <c r="A937" s="47">
        <v>15674</v>
      </c>
      <c r="B937" s="2">
        <v>0.19567999999999999</v>
      </c>
      <c r="C937" s="2">
        <f>LOG('SNe Ia Data'!RedShift)</f>
        <v>-0.70845356030778972</v>
      </c>
      <c r="D937">
        <v>0.21232500000000001</v>
      </c>
      <c r="E937">
        <v>39.957999999999998</v>
      </c>
      <c r="F937" s="2">
        <f t="shared" si="127"/>
        <v>980.84413603090627</v>
      </c>
      <c r="G937" s="1">
        <f t="shared" si="128"/>
        <v>2.806296003611966E+25</v>
      </c>
      <c r="H937" s="2">
        <f t="shared" si="135"/>
        <v>909.45859729517372</v>
      </c>
      <c r="I937" s="2">
        <f t="shared" si="129"/>
        <v>39.79391466391602</v>
      </c>
      <c r="J937" s="2">
        <f t="shared" si="130"/>
        <v>0.16408533608397846</v>
      </c>
      <c r="K937" s="2">
        <f t="shared" si="131"/>
        <v>0.59722403355685916</v>
      </c>
      <c r="L937" s="2">
        <v>991.20822431342674</v>
      </c>
      <c r="M937" s="2">
        <f t="shared" si="132"/>
        <v>39.980824484188304</v>
      </c>
      <c r="N937" s="2">
        <f t="shared" si="133"/>
        <v>-2.2824484188305405E-2</v>
      </c>
      <c r="O937" s="2">
        <f t="shared" si="134"/>
        <v>1.1555790981766055E-2</v>
      </c>
    </row>
    <row r="938" spans="1:15" x14ac:dyDescent="0.25">
      <c r="A938" s="47">
        <v>236</v>
      </c>
      <c r="B938" s="2">
        <v>0.19616</v>
      </c>
      <c r="C938" s="2">
        <f>LOG('SNe Ia Data'!RedShift)</f>
        <v>-0.70738954716167901</v>
      </c>
      <c r="D938">
        <v>0.12481200000000001</v>
      </c>
      <c r="E938">
        <v>39.7288</v>
      </c>
      <c r="F938" s="2">
        <f t="shared" si="127"/>
        <v>882.59202724780789</v>
      </c>
      <c r="G938" s="1">
        <f t="shared" si="128"/>
        <v>2.813694036925415E+25</v>
      </c>
      <c r="H938" s="2">
        <f t="shared" si="135"/>
        <v>911.85613661081698</v>
      </c>
      <c r="I938" s="2">
        <f t="shared" si="129"/>
        <v>39.799631625828113</v>
      </c>
      <c r="J938" s="2">
        <f t="shared" si="130"/>
        <v>-7.0831625828112976E-2</v>
      </c>
      <c r="K938" s="2">
        <f t="shared" si="131"/>
        <v>0.32206366891998245</v>
      </c>
      <c r="L938" s="2">
        <v>993.91459451864068</v>
      </c>
      <c r="M938" s="2">
        <f t="shared" si="132"/>
        <v>39.986745338873774</v>
      </c>
      <c r="N938" s="2">
        <f t="shared" si="133"/>
        <v>-0.25794533887377469</v>
      </c>
      <c r="O938" s="2">
        <f t="shared" si="134"/>
        <v>4.271128956729016</v>
      </c>
    </row>
    <row r="939" spans="1:15" x14ac:dyDescent="0.25">
      <c r="A939" s="47">
        <v>15129</v>
      </c>
      <c r="B939" s="2">
        <v>0.19621</v>
      </c>
      <c r="C939" s="2">
        <f>LOG('SNe Ia Data'!RedShift)</f>
        <v>-0.70727886222545711</v>
      </c>
      <c r="D939">
        <v>0.15796199999999999</v>
      </c>
      <c r="E939">
        <v>39.774700000000003</v>
      </c>
      <c r="F939" s="2">
        <f t="shared" si="127"/>
        <v>901.44658955392788</v>
      </c>
      <c r="G939" s="1">
        <f t="shared" si="128"/>
        <v>2.8144647971939542E+25</v>
      </c>
      <c r="H939" s="2">
        <f t="shared" si="135"/>
        <v>912.10592300247856</v>
      </c>
      <c r="I939" s="2">
        <f t="shared" si="129"/>
        <v>39.800226379713806</v>
      </c>
      <c r="J939" s="2">
        <f t="shared" si="130"/>
        <v>-2.5526379713802783E-2</v>
      </c>
      <c r="K939" s="2">
        <f t="shared" si="131"/>
        <v>2.6113988157123624E-2</v>
      </c>
      <c r="L939" s="2">
        <v>994.19657942423203</v>
      </c>
      <c r="M939" s="2">
        <f t="shared" si="132"/>
        <v>39.987361322984242</v>
      </c>
      <c r="N939" s="2">
        <f t="shared" si="133"/>
        <v>-0.21266132298423912</v>
      </c>
      <c r="O939" s="2">
        <f t="shared" si="134"/>
        <v>1.8124739570369564</v>
      </c>
    </row>
    <row r="940" spans="1:15" x14ac:dyDescent="0.25">
      <c r="A940" s="47">
        <v>1298893</v>
      </c>
      <c r="B940" s="2">
        <v>0.19627</v>
      </c>
      <c r="C940" s="2">
        <f>LOG('SNe Ia Data'!RedShift)</f>
        <v>-0.70714607752755043</v>
      </c>
      <c r="D940">
        <v>0.25465100000000002</v>
      </c>
      <c r="E940">
        <v>39.839700000000001</v>
      </c>
      <c r="F940" s="2">
        <f t="shared" si="127"/>
        <v>928.83805419579619</v>
      </c>
      <c r="G940" s="1">
        <f t="shared" si="128"/>
        <v>2.8153897423326424E+25</v>
      </c>
      <c r="H940" s="2">
        <f t="shared" si="135"/>
        <v>912.40567730755674</v>
      </c>
      <c r="I940" s="2">
        <f t="shared" si="129"/>
        <v>39.800939894726653</v>
      </c>
      <c r="J940" s="2">
        <f t="shared" si="130"/>
        <v>3.8760105273347278E-2</v>
      </c>
      <c r="K940" s="2">
        <f t="shared" si="131"/>
        <v>2.3167497452490193E-2</v>
      </c>
      <c r="L940" s="2">
        <v>994.53497907492363</v>
      </c>
      <c r="M940" s="2">
        <f t="shared" si="132"/>
        <v>39.988100312124146</v>
      </c>
      <c r="N940" s="2">
        <f t="shared" si="133"/>
        <v>-0.14840031212414573</v>
      </c>
      <c r="O940" s="2">
        <f t="shared" si="134"/>
        <v>0.33960873868910674</v>
      </c>
    </row>
    <row r="941" spans="1:15" x14ac:dyDescent="0.25">
      <c r="A941" s="47">
        <v>1334620</v>
      </c>
      <c r="B941" s="2">
        <v>0.19635</v>
      </c>
      <c r="C941" s="2">
        <f>LOG('SNe Ia Data'!RedShift)</f>
        <v>-0.70696909439356292</v>
      </c>
      <c r="D941">
        <v>0.29342000000000001</v>
      </c>
      <c r="E941">
        <v>39.892699999999998</v>
      </c>
      <c r="F941" s="2">
        <f t="shared" si="127"/>
        <v>951.78750694505072</v>
      </c>
      <c r="G941" s="1">
        <f t="shared" si="128"/>
        <v>2.8166230582012499E+25</v>
      </c>
      <c r="H941" s="2">
        <f t="shared" si="135"/>
        <v>912.80536776018255</v>
      </c>
      <c r="I941" s="2">
        <f t="shared" si="129"/>
        <v>39.801890926451392</v>
      </c>
      <c r="J941" s="2">
        <f t="shared" si="130"/>
        <v>9.0809073548605568E-2</v>
      </c>
      <c r="K941" s="2">
        <f t="shared" si="131"/>
        <v>9.5780933263109769E-2</v>
      </c>
      <c r="L941" s="2">
        <v>994.98620875174151</v>
      </c>
      <c r="M941" s="2">
        <f t="shared" si="132"/>
        <v>39.989085305715932</v>
      </c>
      <c r="N941" s="2">
        <f t="shared" si="133"/>
        <v>-9.6385305715934066E-2</v>
      </c>
      <c r="O941" s="2">
        <f t="shared" si="134"/>
        <v>0.10790516493249533</v>
      </c>
    </row>
    <row r="942" spans="1:15" x14ac:dyDescent="0.25">
      <c r="A942" s="47">
        <v>13070</v>
      </c>
      <c r="B942" s="2">
        <v>0.19733000000000001</v>
      </c>
      <c r="C942" s="2">
        <f>LOG('SNe Ia Data'!RedShift)</f>
        <v>-0.70480688411414083</v>
      </c>
      <c r="D942">
        <v>0.14158000000000001</v>
      </c>
      <c r="E942">
        <v>39.8018</v>
      </c>
      <c r="F942" s="2">
        <f t="shared" si="127"/>
        <v>912.76714649848975</v>
      </c>
      <c r="G942" s="1">
        <f t="shared" si="128"/>
        <v>2.8317363396213084E+25</v>
      </c>
      <c r="H942" s="2">
        <f t="shared" si="135"/>
        <v>917.70324870471677</v>
      </c>
      <c r="I942" s="2">
        <f t="shared" si="129"/>
        <v>39.813511345630971</v>
      </c>
      <c r="J942" s="2">
        <f t="shared" si="130"/>
        <v>-1.1711345630970982E-2</v>
      </c>
      <c r="K942" s="2">
        <f t="shared" si="131"/>
        <v>6.8424208212950937E-3</v>
      </c>
      <c r="L942" s="2">
        <v>1000.51656671613</v>
      </c>
      <c r="M942" s="2">
        <f t="shared" si="132"/>
        <v>40.001121420752362</v>
      </c>
      <c r="N942" s="2">
        <f t="shared" si="133"/>
        <v>-0.19932142075236214</v>
      </c>
      <c r="O942" s="2">
        <f t="shared" si="134"/>
        <v>1.9820022003576017</v>
      </c>
    </row>
    <row r="943" spans="1:15" x14ac:dyDescent="0.25">
      <c r="A943" s="47">
        <v>18804</v>
      </c>
      <c r="B943" s="2">
        <v>0.19741</v>
      </c>
      <c r="C943" s="2">
        <f>LOG('SNe Ia Data'!RedShift)</f>
        <v>-0.7046308514899936</v>
      </c>
      <c r="D943">
        <v>0.13087299999999999</v>
      </c>
      <c r="E943">
        <v>39.693199999999997</v>
      </c>
      <c r="F943" s="2">
        <f t="shared" si="127"/>
        <v>868.2404198273623</v>
      </c>
      <c r="G943" s="1">
        <f t="shared" si="128"/>
        <v>2.8329704980516479E+25</v>
      </c>
      <c r="H943" s="2">
        <f t="shared" si="135"/>
        <v>918.10321221300387</v>
      </c>
      <c r="I943" s="2">
        <f t="shared" si="129"/>
        <v>39.814457534409897</v>
      </c>
      <c r="J943" s="2">
        <f t="shared" si="130"/>
        <v>-0.12125753440989939</v>
      </c>
      <c r="K943" s="2">
        <f t="shared" si="131"/>
        <v>0.85845463695257029</v>
      </c>
      <c r="L943" s="2">
        <v>1000.9682525174053</v>
      </c>
      <c r="M943" s="2">
        <f t="shared" si="132"/>
        <v>40.002101516391825</v>
      </c>
      <c r="N943" s="2">
        <f t="shared" si="133"/>
        <v>-0.30890151639182761</v>
      </c>
      <c r="O943" s="2">
        <f t="shared" si="134"/>
        <v>5.5710873103121417</v>
      </c>
    </row>
    <row r="944" spans="1:15" x14ac:dyDescent="0.25">
      <c r="A944" s="47">
        <v>1302058</v>
      </c>
      <c r="B944" s="2">
        <v>0.19782</v>
      </c>
      <c r="C944" s="2">
        <f>LOG('SNe Ia Data'!RedShift)</f>
        <v>-0.70372980247320338</v>
      </c>
      <c r="D944">
        <v>0.18917100000000001</v>
      </c>
      <c r="E944">
        <v>39.491999999999997</v>
      </c>
      <c r="F944" s="2">
        <f t="shared" si="127"/>
        <v>791.40720539948472</v>
      </c>
      <c r="G944" s="1">
        <f t="shared" si="128"/>
        <v>2.8392965571388987E+25</v>
      </c>
      <c r="H944" s="2">
        <f t="shared" si="135"/>
        <v>920.15334834137104</v>
      </c>
      <c r="I944" s="2">
        <f t="shared" si="129"/>
        <v>39.819301054057547</v>
      </c>
      <c r="J944" s="2">
        <f t="shared" si="130"/>
        <v>-0.32730105405754983</v>
      </c>
      <c r="K944" s="2">
        <f t="shared" si="131"/>
        <v>2.9935442943047277</v>
      </c>
      <c r="L944" s="2">
        <v>1003.283682094582</v>
      </c>
      <c r="M944" s="2">
        <f t="shared" si="132"/>
        <v>40.00711874361059</v>
      </c>
      <c r="N944" s="2">
        <f t="shared" si="133"/>
        <v>-0.51511874361059284</v>
      </c>
      <c r="O944" s="2">
        <f t="shared" si="134"/>
        <v>7.4149049179931046</v>
      </c>
    </row>
    <row r="945" spans="1:15" x14ac:dyDescent="0.25">
      <c r="A945" s="47">
        <v>15222</v>
      </c>
      <c r="B945" s="2">
        <v>0.19817000000000001</v>
      </c>
      <c r="C945" s="2">
        <f>LOG('SNe Ia Data'!RedShift)</f>
        <v>-0.70296209062064019</v>
      </c>
      <c r="D945">
        <v>0.18254400000000001</v>
      </c>
      <c r="E945">
        <v>39.756100000000004</v>
      </c>
      <c r="F945" s="2">
        <f t="shared" si="127"/>
        <v>893.75811898492134</v>
      </c>
      <c r="G945" s="1">
        <f t="shared" si="128"/>
        <v>2.8446981712213004E+25</v>
      </c>
      <c r="H945" s="2">
        <f t="shared" si="135"/>
        <v>921.90389224699902</v>
      </c>
      <c r="I945" s="2">
        <f t="shared" si="129"/>
        <v>39.823428242782498</v>
      </c>
      <c r="J945" s="2">
        <f t="shared" si="130"/>
        <v>-6.7328242782494385E-2</v>
      </c>
      <c r="K945" s="2">
        <f t="shared" si="131"/>
        <v>0.13603774806756871</v>
      </c>
      <c r="L945" s="2">
        <v>1005.2609828479331</v>
      </c>
      <c r="M945" s="2">
        <f t="shared" si="132"/>
        <v>40.01139413314332</v>
      </c>
      <c r="N945" s="2">
        <f t="shared" si="133"/>
        <v>-0.25529413314331606</v>
      </c>
      <c r="O945" s="2">
        <f t="shared" si="134"/>
        <v>1.9558995348994614</v>
      </c>
    </row>
    <row r="946" spans="1:15" x14ac:dyDescent="0.25">
      <c r="A946" s="47">
        <v>1316431</v>
      </c>
      <c r="B946" s="2">
        <v>0.19828000000000001</v>
      </c>
      <c r="C946" s="2">
        <f>LOG('SNe Ia Data'!RedShift)</f>
        <v>-0.70272108976688663</v>
      </c>
      <c r="D946">
        <v>0.17440900000000001</v>
      </c>
      <c r="E946">
        <v>39.887900000000002</v>
      </c>
      <c r="F946" s="2">
        <f t="shared" si="127"/>
        <v>949.68592170245472</v>
      </c>
      <c r="G946" s="1">
        <f t="shared" si="128"/>
        <v>2.8463960723103443E+25</v>
      </c>
      <c r="H946" s="2">
        <f t="shared" si="135"/>
        <v>922.45414451575482</v>
      </c>
      <c r="I946" s="2">
        <f t="shared" si="129"/>
        <v>39.82472393226525</v>
      </c>
      <c r="J946" s="2">
        <f t="shared" si="130"/>
        <v>6.3176067734751484E-2</v>
      </c>
      <c r="K946" s="2">
        <f t="shared" si="131"/>
        <v>0.13121013951266491</v>
      </c>
      <c r="L946" s="2">
        <v>1005.8825561001266</v>
      </c>
      <c r="M946" s="2">
        <f t="shared" si="132"/>
        <v>40.012736383643563</v>
      </c>
      <c r="N946" s="2">
        <f t="shared" si="133"/>
        <v>-0.12483638364356153</v>
      </c>
      <c r="O946" s="2">
        <f t="shared" si="134"/>
        <v>0.51232385060286745</v>
      </c>
    </row>
    <row r="947" spans="1:15" x14ac:dyDescent="0.25">
      <c r="A947" s="47">
        <v>13370</v>
      </c>
      <c r="B947" s="2">
        <v>0.19861000000000001</v>
      </c>
      <c r="C947" s="2">
        <f>LOG('SNe Ia Data'!RedShift)</f>
        <v>-0.70199888859248194</v>
      </c>
      <c r="D947">
        <v>0.238597</v>
      </c>
      <c r="E947">
        <v>40.324599999999997</v>
      </c>
      <c r="F947" s="2">
        <f t="shared" si="127"/>
        <v>1161.2346868031943</v>
      </c>
      <c r="G947" s="1">
        <f t="shared" si="128"/>
        <v>2.851490495432839E+25</v>
      </c>
      <c r="H947" s="2">
        <f t="shared" si="135"/>
        <v>924.10513461125743</v>
      </c>
      <c r="I947" s="2">
        <f t="shared" si="129"/>
        <v>39.828606916620629</v>
      </c>
      <c r="J947" s="2">
        <f t="shared" si="130"/>
        <v>0.49599308337936776</v>
      </c>
      <c r="K947" s="2">
        <f t="shared" si="131"/>
        <v>4.3213683127856886</v>
      </c>
      <c r="L947" s="2">
        <v>1007.7476656239998</v>
      </c>
      <c r="M947" s="2">
        <f t="shared" si="132"/>
        <v>40.016759004069428</v>
      </c>
      <c r="N947" s="2">
        <f t="shared" si="133"/>
        <v>0.30784099593056879</v>
      </c>
      <c r="O947" s="2">
        <f t="shared" si="134"/>
        <v>1.6646500695518176</v>
      </c>
    </row>
    <row r="948" spans="1:15" x14ac:dyDescent="0.25">
      <c r="A948" s="47">
        <v>360145</v>
      </c>
      <c r="B948" s="2">
        <v>0.19877</v>
      </c>
      <c r="C948" s="2">
        <f>LOG('SNe Ia Data'!RedShift)</f>
        <v>-0.70164916228084306</v>
      </c>
      <c r="D948">
        <v>0.21148700000000001</v>
      </c>
      <c r="E948">
        <v>39.888100000000001</v>
      </c>
      <c r="F948" s="2">
        <f t="shared" si="127"/>
        <v>949.77339503654241</v>
      </c>
      <c r="G948" s="1">
        <f t="shared" si="128"/>
        <v>2.8539609073411314E+25</v>
      </c>
      <c r="H948" s="2">
        <f t="shared" si="135"/>
        <v>924.90574058652351</v>
      </c>
      <c r="I948" s="2">
        <f t="shared" si="129"/>
        <v>39.830487374889586</v>
      </c>
      <c r="J948" s="2">
        <f t="shared" si="130"/>
        <v>5.7612625110415649E-2</v>
      </c>
      <c r="K948" s="2">
        <f t="shared" si="131"/>
        <v>7.4210947259988669E-2</v>
      </c>
      <c r="L948" s="2">
        <v>1008.6521715511485</v>
      </c>
      <c r="M948" s="2">
        <f t="shared" si="132"/>
        <v>40.018707139315794</v>
      </c>
      <c r="N948" s="2">
        <f t="shared" si="133"/>
        <v>-0.13060713931579215</v>
      </c>
      <c r="O948" s="2">
        <f t="shared" si="134"/>
        <v>0.38138752300162038</v>
      </c>
    </row>
    <row r="949" spans="1:15" x14ac:dyDescent="0.25">
      <c r="A949" s="47">
        <v>19658</v>
      </c>
      <c r="B949" s="2">
        <v>0.19878000000000001</v>
      </c>
      <c r="C949" s="2">
        <f>LOG('SNe Ia Data'!RedShift)</f>
        <v>-0.70162731373439635</v>
      </c>
      <c r="D949">
        <v>0.17450199999999999</v>
      </c>
      <c r="E949">
        <v>39.889000000000003</v>
      </c>
      <c r="F949" s="2">
        <f t="shared" si="127"/>
        <v>950.16712475556653</v>
      </c>
      <c r="G949" s="1">
        <f t="shared" si="128"/>
        <v>2.8541153165092422E+25</v>
      </c>
      <c r="H949" s="2">
        <f t="shared" si="135"/>
        <v>924.95578118995911</v>
      </c>
      <c r="I949" s="2">
        <f t="shared" si="129"/>
        <v>39.830604855888538</v>
      </c>
      <c r="J949" s="2">
        <f t="shared" si="130"/>
        <v>5.8395144111464958E-2</v>
      </c>
      <c r="K949" s="2">
        <f t="shared" si="131"/>
        <v>0.11198314270382742</v>
      </c>
      <c r="L949" s="2">
        <v>1008.7087077329019</v>
      </c>
      <c r="M949" s="2">
        <f t="shared" si="132"/>
        <v>40.018828849576082</v>
      </c>
      <c r="N949" s="2">
        <f t="shared" si="133"/>
        <v>-0.12982884957607865</v>
      </c>
      <c r="O949" s="2">
        <f t="shared" si="134"/>
        <v>0.55353055609414648</v>
      </c>
    </row>
    <row r="950" spans="1:15" x14ac:dyDescent="0.25">
      <c r="A950" s="47">
        <v>18768</v>
      </c>
      <c r="B950" s="2">
        <v>0.19908000000000001</v>
      </c>
      <c r="C950" s="2">
        <f>LOG('SNe Ia Data'!RedShift)</f>
        <v>-0.70097236792801443</v>
      </c>
      <c r="D950">
        <v>0.217638</v>
      </c>
      <c r="E950">
        <v>40.021599999999999</v>
      </c>
      <c r="F950" s="2">
        <f t="shared" si="127"/>
        <v>1009.9968051211051</v>
      </c>
      <c r="G950" s="1">
        <f t="shared" si="128"/>
        <v>2.8587480522878403E+25</v>
      </c>
      <c r="H950" s="2">
        <f t="shared" si="135"/>
        <v>926.45714860715952</v>
      </c>
      <c r="I950" s="2">
        <f t="shared" si="129"/>
        <v>39.834126683553414</v>
      </c>
      <c r="J950" s="2">
        <f t="shared" si="130"/>
        <v>0.18747331644658516</v>
      </c>
      <c r="K950" s="2">
        <f t="shared" si="131"/>
        <v>0.74200951074587951</v>
      </c>
      <c r="L950" s="2">
        <v>1010.4050426670947</v>
      </c>
      <c r="M950" s="2">
        <f t="shared" si="132"/>
        <v>40.022477525013826</v>
      </c>
      <c r="N950" s="2">
        <f t="shared" si="133"/>
        <v>-8.7752501382709625E-4</v>
      </c>
      <c r="O950" s="2">
        <f t="shared" si="134"/>
        <v>1.6257342571285175E-5</v>
      </c>
    </row>
    <row r="951" spans="1:15" x14ac:dyDescent="0.25">
      <c r="A951" s="47">
        <v>110460</v>
      </c>
      <c r="B951" s="2">
        <v>0.19953000000000001</v>
      </c>
      <c r="C951" s="2">
        <f>LOG('SNe Ia Data'!RedShift)</f>
        <v>-0.69999179744618689</v>
      </c>
      <c r="D951">
        <v>0.25422699999999998</v>
      </c>
      <c r="E951">
        <v>39.851100000000002</v>
      </c>
      <c r="F951" s="2">
        <f t="shared" si="127"/>
        <v>933.72717799629606</v>
      </c>
      <c r="G951" s="1">
        <f t="shared" si="128"/>
        <v>2.8656988274011401E+25</v>
      </c>
      <c r="H951" s="2">
        <f t="shared" si="135"/>
        <v>928.70974141152499</v>
      </c>
      <c r="I951" s="2">
        <f t="shared" si="129"/>
        <v>39.839400004843014</v>
      </c>
      <c r="J951" s="2">
        <f t="shared" si="130"/>
        <v>1.1699995156988052E-2</v>
      </c>
      <c r="K951" s="2">
        <f t="shared" si="131"/>
        <v>2.1180100608597149E-3</v>
      </c>
      <c r="L951" s="2">
        <v>1012.9504501593256</v>
      </c>
      <c r="M951" s="2">
        <f t="shared" si="132"/>
        <v>40.027941008890757</v>
      </c>
      <c r="N951" s="2">
        <f t="shared" si="133"/>
        <v>-0.17684100889075438</v>
      </c>
      <c r="O951" s="2">
        <f t="shared" si="134"/>
        <v>0.48386323268601489</v>
      </c>
    </row>
    <row r="952" spans="1:15" x14ac:dyDescent="0.25">
      <c r="A952" s="47">
        <v>500504</v>
      </c>
      <c r="B952" s="2">
        <v>0.19961000000000001</v>
      </c>
      <c r="C952" s="2">
        <f>LOG('SNe Ia Data'!RedShift)</f>
        <v>-0.69981770535309928</v>
      </c>
      <c r="D952">
        <v>0.24615400000000001</v>
      </c>
      <c r="E952">
        <v>39.676400000000001</v>
      </c>
      <c r="F952" s="2">
        <f t="shared" si="127"/>
        <v>861.54903435329243</v>
      </c>
      <c r="G952" s="1">
        <f t="shared" si="128"/>
        <v>2.8669347306584488E+25</v>
      </c>
      <c r="H952" s="2">
        <f t="shared" si="135"/>
        <v>929.11027037972292</v>
      </c>
      <c r="I952" s="2">
        <f t="shared" si="129"/>
        <v>39.840336303958765</v>
      </c>
      <c r="J952" s="2">
        <f t="shared" si="130"/>
        <v>-0.16393630395876357</v>
      </c>
      <c r="K952" s="2">
        <f t="shared" si="131"/>
        <v>0.44354377044380117</v>
      </c>
      <c r="L952" s="2">
        <v>1013.4030807138691</v>
      </c>
      <c r="M952" s="2">
        <f t="shared" si="132"/>
        <v>40.028911100991934</v>
      </c>
      <c r="N952" s="2">
        <f t="shared" si="133"/>
        <v>-0.35251110099193284</v>
      </c>
      <c r="O952" s="2">
        <f t="shared" si="134"/>
        <v>2.0508401023191927</v>
      </c>
    </row>
    <row r="953" spans="1:15" x14ac:dyDescent="0.25">
      <c r="A953" s="47">
        <v>560150</v>
      </c>
      <c r="B953" s="2">
        <v>0.19969999999999999</v>
      </c>
      <c r="C953" s="2">
        <f>LOG('SNe Ia Data'!RedShift)</f>
        <v>-0.69962193512929749</v>
      </c>
      <c r="D953">
        <v>0.17155000000000001</v>
      </c>
      <c r="E953">
        <v>39.896500000000003</v>
      </c>
      <c r="F953" s="2">
        <f t="shared" si="127"/>
        <v>953.45455967245709</v>
      </c>
      <c r="G953" s="1">
        <f t="shared" si="128"/>
        <v>2.8683251975451701E+25</v>
      </c>
      <c r="H953" s="2">
        <f t="shared" si="135"/>
        <v>929.56089000885515</v>
      </c>
      <c r="I953" s="2">
        <f t="shared" si="129"/>
        <v>39.841389215449368</v>
      </c>
      <c r="J953" s="2">
        <f t="shared" si="130"/>
        <v>5.5110784550635117E-2</v>
      </c>
      <c r="K953" s="2">
        <f t="shared" si="131"/>
        <v>0.10320286230026321</v>
      </c>
      <c r="L953" s="2">
        <v>1013.9123310938086</v>
      </c>
      <c r="M953" s="2">
        <f t="shared" si="132"/>
        <v>40.030002024650273</v>
      </c>
      <c r="N953" s="2">
        <f t="shared" si="133"/>
        <v>-0.13350202465026939</v>
      </c>
      <c r="O953" s="2">
        <f t="shared" si="134"/>
        <v>0.60561170366000916</v>
      </c>
    </row>
    <row r="954" spans="1:15" x14ac:dyDescent="0.25">
      <c r="A954" s="47">
        <v>19101</v>
      </c>
      <c r="B954" s="2">
        <v>0.20077</v>
      </c>
      <c r="C954" s="2">
        <f>LOG('SNe Ia Data'!RedShift)</f>
        <v>-0.69730118100821126</v>
      </c>
      <c r="D954">
        <v>0.19497600000000001</v>
      </c>
      <c r="E954">
        <v>39.683700000000002</v>
      </c>
      <c r="F954" s="2">
        <f t="shared" si="127"/>
        <v>864.450241569333</v>
      </c>
      <c r="G954" s="1">
        <f t="shared" si="128"/>
        <v>2.8848624433096818E+25</v>
      </c>
      <c r="H954" s="2">
        <f t="shared" si="135"/>
        <v>934.9202463692535</v>
      </c>
      <c r="I954" s="2">
        <f t="shared" si="129"/>
        <v>39.853872824207272</v>
      </c>
      <c r="J954" s="2">
        <f t="shared" si="130"/>
        <v>-0.17017282420727042</v>
      </c>
      <c r="K954" s="2">
        <f t="shared" si="131"/>
        <v>0.76175988777000381</v>
      </c>
      <c r="L954" s="2">
        <v>1019.9700771485474</v>
      </c>
      <c r="M954" s="2">
        <f t="shared" si="132"/>
        <v>40.042937155280725</v>
      </c>
      <c r="N954" s="2">
        <f t="shared" si="133"/>
        <v>-0.35923715528072364</v>
      </c>
      <c r="O954" s="2">
        <f t="shared" si="134"/>
        <v>3.3946904952499821</v>
      </c>
    </row>
    <row r="955" spans="1:15" x14ac:dyDescent="0.25">
      <c r="A955" s="47">
        <v>470232</v>
      </c>
      <c r="B955" s="2">
        <v>0.20083000000000001</v>
      </c>
      <c r="C955" s="2">
        <f>LOG('SNe Ia Data'!RedShift)</f>
        <v>-0.69717141173974473</v>
      </c>
      <c r="D955">
        <v>0.25295600000000001</v>
      </c>
      <c r="E955">
        <v>39.983800000000002</v>
      </c>
      <c r="F955" s="2">
        <f t="shared" si="127"/>
        <v>992.56738382643891</v>
      </c>
      <c r="G955" s="1">
        <f t="shared" si="128"/>
        <v>2.8857901006806205E+25</v>
      </c>
      <c r="H955" s="2">
        <f t="shared" si="135"/>
        <v>935.22087964894263</v>
      </c>
      <c r="I955" s="2">
        <f t="shared" si="129"/>
        <v>39.85457097138854</v>
      </c>
      <c r="J955" s="2">
        <f t="shared" si="130"/>
        <v>0.12922902861146213</v>
      </c>
      <c r="K955" s="2">
        <f t="shared" si="131"/>
        <v>0.26099379925517846</v>
      </c>
      <c r="L955" s="2">
        <v>1020.3099453707484</v>
      </c>
      <c r="M955" s="2">
        <f t="shared" si="132"/>
        <v>40.043660599578622</v>
      </c>
      <c r="N955" s="2">
        <f t="shared" si="133"/>
        <v>-5.9860599578620111E-2</v>
      </c>
      <c r="O955" s="2">
        <f t="shared" si="134"/>
        <v>5.6000532258667857E-2</v>
      </c>
    </row>
    <row r="956" spans="1:15" x14ac:dyDescent="0.25">
      <c r="A956" s="47">
        <v>370308</v>
      </c>
      <c r="B956" s="2">
        <v>0.20086999999999999</v>
      </c>
      <c r="C956" s="2">
        <f>LOG('SNe Ia Data'!RedShift)</f>
        <v>-0.69708492043113868</v>
      </c>
      <c r="D956">
        <v>0.31612699999999999</v>
      </c>
      <c r="E956">
        <v>39.767200000000003</v>
      </c>
      <c r="F956" s="2">
        <f t="shared" si="127"/>
        <v>898.33847395035946</v>
      </c>
      <c r="G956" s="1">
        <f t="shared" si="128"/>
        <v>2.8864085586919442E+25</v>
      </c>
      <c r="H956" s="2">
        <f t="shared" si="135"/>
        <v>935.42130824048843</v>
      </c>
      <c r="I956" s="2">
        <f t="shared" si="129"/>
        <v>39.85503629304236</v>
      </c>
      <c r="J956" s="2">
        <f t="shared" si="130"/>
        <v>-8.7836293042357738E-2</v>
      </c>
      <c r="K956" s="2">
        <f t="shared" si="131"/>
        <v>7.7201336346159485E-2</v>
      </c>
      <c r="L956" s="2">
        <v>1020.5365348899313</v>
      </c>
      <c r="M956" s="2">
        <f t="shared" si="132"/>
        <v>40.044142784687565</v>
      </c>
      <c r="N956" s="2">
        <f t="shared" si="133"/>
        <v>-0.27694278468756295</v>
      </c>
      <c r="O956" s="2">
        <f t="shared" si="134"/>
        <v>0.76746208575603625</v>
      </c>
    </row>
    <row r="957" spans="1:15" x14ac:dyDescent="0.25">
      <c r="A957" s="47">
        <v>590002</v>
      </c>
      <c r="B957" s="2">
        <v>0.20127999999999999</v>
      </c>
      <c r="C957" s="2">
        <f>LOG('SNe Ia Data'!RedShift)</f>
        <v>-0.69619937623482508</v>
      </c>
      <c r="D957">
        <v>0.21695300000000001</v>
      </c>
      <c r="E957">
        <v>39.857500000000002</v>
      </c>
      <c r="F957" s="2">
        <f t="shared" si="127"/>
        <v>936.48321989432179</v>
      </c>
      <c r="G957" s="1">
        <f t="shared" si="128"/>
        <v>2.8927486647128179E+25</v>
      </c>
      <c r="H957" s="2">
        <f t="shared" si="135"/>
        <v>937.47599667001441</v>
      </c>
      <c r="I957" s="2">
        <f t="shared" si="129"/>
        <v>39.859800783880303</v>
      </c>
      <c r="J957" s="2">
        <f t="shared" si="130"/>
        <v>-2.3007838803010827E-3</v>
      </c>
      <c r="K957" s="2">
        <f t="shared" si="131"/>
        <v>1.1246576253563759E-4</v>
      </c>
      <c r="L957" s="2">
        <v>1022.8595710965262</v>
      </c>
      <c r="M957" s="2">
        <f t="shared" si="132"/>
        <v>40.049080066487541</v>
      </c>
      <c r="N957" s="2">
        <f t="shared" si="133"/>
        <v>-0.19158006648753911</v>
      </c>
      <c r="O957" s="2">
        <f t="shared" si="134"/>
        <v>0.77977502184676917</v>
      </c>
    </row>
    <row r="958" spans="1:15" x14ac:dyDescent="0.25">
      <c r="A958" s="47">
        <v>13152</v>
      </c>
      <c r="B958" s="2">
        <v>0.20230999999999999</v>
      </c>
      <c r="C958" s="2">
        <f>LOG('SNe Ia Data'!RedShift)</f>
        <v>-0.69398264991588166</v>
      </c>
      <c r="D958">
        <v>0.19812399999999999</v>
      </c>
      <c r="E958">
        <v>39.618400000000001</v>
      </c>
      <c r="F958" s="2">
        <f t="shared" si="127"/>
        <v>838.84167736452287</v>
      </c>
      <c r="G958" s="1">
        <f t="shared" si="128"/>
        <v>2.9086835700127236E+25</v>
      </c>
      <c r="H958" s="2">
        <f t="shared" si="135"/>
        <v>942.64014778002945</v>
      </c>
      <c r="I958" s="2">
        <f t="shared" si="129"/>
        <v>39.871729663793332</v>
      </c>
      <c r="J958" s="2">
        <f t="shared" si="130"/>
        <v>-0.25332966379333044</v>
      </c>
      <c r="K958" s="2">
        <f t="shared" si="131"/>
        <v>1.6349253149261824</v>
      </c>
      <c r="L958" s="2">
        <v>1028.6994572256754</v>
      </c>
      <c r="M958" s="2">
        <f t="shared" si="132"/>
        <v>40.06144255343591</v>
      </c>
      <c r="N958" s="2">
        <f t="shared" si="133"/>
        <v>-0.44304255343590881</v>
      </c>
      <c r="O958" s="2">
        <f t="shared" si="134"/>
        <v>5.0005377222331795</v>
      </c>
    </row>
    <row r="959" spans="1:15" x14ac:dyDescent="0.25">
      <c r="A959" s="47">
        <v>19913</v>
      </c>
      <c r="B959" s="2">
        <v>0.20249</v>
      </c>
      <c r="C959" s="2">
        <f>LOG('SNe Ia Data'!RedShift)</f>
        <v>-0.69359641961995844</v>
      </c>
      <c r="D959">
        <v>0.15970300000000001</v>
      </c>
      <c r="E959">
        <v>39.994900000000001</v>
      </c>
      <c r="F959" s="2">
        <f t="shared" si="127"/>
        <v>997.65411909459488</v>
      </c>
      <c r="G959" s="1">
        <f t="shared" si="128"/>
        <v>2.9114693851331351E+25</v>
      </c>
      <c r="H959" s="2">
        <f t="shared" si="135"/>
        <v>943.54296897511097</v>
      </c>
      <c r="I959" s="2">
        <f t="shared" si="129"/>
        <v>39.873808413675192</v>
      </c>
      <c r="J959" s="2">
        <f t="shared" si="130"/>
        <v>0.12109158632480899</v>
      </c>
      <c r="K959" s="2">
        <f t="shared" si="131"/>
        <v>0.57491254901782352</v>
      </c>
      <c r="L959" s="2">
        <v>1029.7206018296779</v>
      </c>
      <c r="M959" s="2">
        <f t="shared" si="132"/>
        <v>40.063597009234044</v>
      </c>
      <c r="N959" s="2">
        <f t="shared" si="133"/>
        <v>-6.8697009234043094E-2</v>
      </c>
      <c r="O959" s="2">
        <f t="shared" si="134"/>
        <v>0.18503313693157039</v>
      </c>
    </row>
    <row r="960" spans="1:15" x14ac:dyDescent="0.25">
      <c r="A960" s="47">
        <v>6780</v>
      </c>
      <c r="B960" s="2">
        <v>0.20279</v>
      </c>
      <c r="C960" s="2">
        <f>LOG('SNe Ia Data'!RedShift)</f>
        <v>-0.69295346478198139</v>
      </c>
      <c r="D960">
        <v>0.18496499999999999</v>
      </c>
      <c r="E960">
        <v>39.837299999999999</v>
      </c>
      <c r="F960" s="2">
        <f t="shared" si="127"/>
        <v>927.81203154576178</v>
      </c>
      <c r="G960" s="1">
        <f t="shared" si="128"/>
        <v>2.9161131201863193E+25</v>
      </c>
      <c r="H960" s="2">
        <f t="shared" si="135"/>
        <v>945.04790101444087</v>
      </c>
      <c r="I960" s="2">
        <f t="shared" si="129"/>
        <v>39.87726910931363</v>
      </c>
      <c r="J960" s="2">
        <f t="shared" si="130"/>
        <v>-3.9969109313631179E-2</v>
      </c>
      <c r="K960" s="2">
        <f t="shared" si="131"/>
        <v>4.6694940587415731E-2</v>
      </c>
      <c r="L960" s="2">
        <v>1031.4228940412747</v>
      </c>
      <c r="M960" s="2">
        <f t="shared" si="132"/>
        <v>40.067183835108402</v>
      </c>
      <c r="N960" s="2">
        <f t="shared" si="133"/>
        <v>-0.22988383510840293</v>
      </c>
      <c r="O960" s="2">
        <f t="shared" si="134"/>
        <v>1.5446772628918097</v>
      </c>
    </row>
    <row r="961" spans="1:15" x14ac:dyDescent="0.25">
      <c r="A961" s="47">
        <v>14212</v>
      </c>
      <c r="B961" s="2">
        <v>0.20319999999999999</v>
      </c>
      <c r="C961" s="2">
        <f>LOG('SNe Ia Data'!RedShift)</f>
        <v>-0.69207629638811841</v>
      </c>
      <c r="D961">
        <v>0.14662600000000001</v>
      </c>
      <c r="E961">
        <v>39.965800000000002</v>
      </c>
      <c r="F961" s="2">
        <f t="shared" si="127"/>
        <v>984.37369563711263</v>
      </c>
      <c r="G961" s="1">
        <f t="shared" si="128"/>
        <v>2.9224609924992056E+25</v>
      </c>
      <c r="H961" s="2">
        <f t="shared" si="135"/>
        <v>947.10510632779915</v>
      </c>
      <c r="I961" s="2">
        <f t="shared" si="129"/>
        <v>39.881990890608805</v>
      </c>
      <c r="J961" s="2">
        <f t="shared" si="130"/>
        <v>8.3809109391197012E-2</v>
      </c>
      <c r="K961" s="2">
        <f t="shared" si="131"/>
        <v>0.32670853263349364</v>
      </c>
      <c r="L961" s="2">
        <v>1033.7501371308645</v>
      </c>
      <c r="M961" s="2">
        <f t="shared" si="132"/>
        <v>40.07207790085706</v>
      </c>
      <c r="N961" s="2">
        <f t="shared" si="133"/>
        <v>-0.10627790085705868</v>
      </c>
      <c r="O961" s="2">
        <f t="shared" si="134"/>
        <v>0.5253684175049842</v>
      </c>
    </row>
    <row r="962" spans="1:15" x14ac:dyDescent="0.25">
      <c r="A962" s="47">
        <v>15203</v>
      </c>
      <c r="B962" s="2">
        <v>0.20329</v>
      </c>
      <c r="C962" s="2">
        <f>LOG('SNe Ia Data'!RedShift)</f>
        <v>-0.69188398413438523</v>
      </c>
      <c r="D962">
        <v>0.16684499999999999</v>
      </c>
      <c r="E962">
        <v>39.882199999999997</v>
      </c>
      <c r="F962" s="2">
        <f t="shared" si="127"/>
        <v>947.19631545737684</v>
      </c>
      <c r="G962" s="1">
        <f t="shared" si="128"/>
        <v>2.9238546495437443E+25</v>
      </c>
      <c r="H962" s="2">
        <f t="shared" si="135"/>
        <v>947.55675981667036</v>
      </c>
      <c r="I962" s="2">
        <f t="shared" si="129"/>
        <v>39.883026170967632</v>
      </c>
      <c r="J962" s="2">
        <f t="shared" si="130"/>
        <v>-8.2617096763470954E-4</v>
      </c>
      <c r="K962" s="2">
        <f t="shared" si="131"/>
        <v>2.4519604812654376E-5</v>
      </c>
      <c r="L962" s="2">
        <v>1034.2611154538067</v>
      </c>
      <c r="M962" s="2">
        <f t="shared" si="132"/>
        <v>40.073150985301183</v>
      </c>
      <c r="N962" s="2">
        <f t="shared" si="133"/>
        <v>-0.19095098530118548</v>
      </c>
      <c r="O962" s="2">
        <f t="shared" si="134"/>
        <v>1.3098374845000023</v>
      </c>
    </row>
    <row r="963" spans="1:15" x14ac:dyDescent="0.25">
      <c r="A963" s="47">
        <v>16032</v>
      </c>
      <c r="B963" s="2">
        <v>0.20330999999999999</v>
      </c>
      <c r="C963" s="2">
        <f>LOG('SNe Ia Data'!RedShift)</f>
        <v>-0.69184125964031218</v>
      </c>
      <c r="D963">
        <v>0.17379900000000001</v>
      </c>
      <c r="E963">
        <v>39.927700000000002</v>
      </c>
      <c r="F963" s="2">
        <f t="shared" si="127"/>
        <v>967.2528098235673</v>
      </c>
      <c r="G963" s="1">
        <f t="shared" si="128"/>
        <v>2.9241643619432917E+25</v>
      </c>
      <c r="H963" s="2">
        <f t="shared" si="135"/>
        <v>947.65713076973259</v>
      </c>
      <c r="I963" s="2">
        <f t="shared" si="129"/>
        <v>39.883256174300321</v>
      </c>
      <c r="J963" s="2">
        <f t="shared" si="130"/>
        <v>4.4443825699680417E-2</v>
      </c>
      <c r="K963" s="2">
        <f t="shared" si="131"/>
        <v>6.5392557786063746E-2</v>
      </c>
      <c r="L963" s="2">
        <v>1034.3746720617303</v>
      </c>
      <c r="M963" s="2">
        <f t="shared" si="132"/>
        <v>40.073389388835302</v>
      </c>
      <c r="N963" s="2">
        <f t="shared" si="133"/>
        <v>-0.1456893888353008</v>
      </c>
      <c r="O963" s="2">
        <f t="shared" si="134"/>
        <v>0.70268599252847352</v>
      </c>
    </row>
    <row r="964" spans="1:15" x14ac:dyDescent="0.25">
      <c r="A964" s="47">
        <v>7243</v>
      </c>
      <c r="B964" s="2">
        <v>0.20333999999999999</v>
      </c>
      <c r="C964" s="2">
        <f>LOG('SNe Ia Data'!RedShift)</f>
        <v>-0.6917771807789781</v>
      </c>
      <c r="D964">
        <v>0.21612700000000001</v>
      </c>
      <c r="E964">
        <v>39.933500000000002</v>
      </c>
      <c r="F964" s="2">
        <f t="shared" si="127"/>
        <v>969.83979420675246</v>
      </c>
      <c r="G964" s="1">
        <f t="shared" si="128"/>
        <v>2.9246289379290254E+25</v>
      </c>
      <c r="H964" s="2">
        <f t="shared" si="135"/>
        <v>947.80768959309921</v>
      </c>
      <c r="I964" s="2">
        <f t="shared" si="129"/>
        <v>39.883601139111192</v>
      </c>
      <c r="J964" s="2">
        <f t="shared" si="130"/>
        <v>4.9898860888809793E-2</v>
      </c>
      <c r="K964" s="2">
        <f t="shared" si="131"/>
        <v>5.3304418823291726E-2</v>
      </c>
      <c r="L964" s="2">
        <v>1034.5450109753087</v>
      </c>
      <c r="M964" s="2">
        <f t="shared" si="132"/>
        <v>40.07374695346671</v>
      </c>
      <c r="N964" s="2">
        <f t="shared" si="133"/>
        <v>-0.14024695346670768</v>
      </c>
      <c r="O964" s="2">
        <f t="shared" si="134"/>
        <v>0.4210840793916325</v>
      </c>
    </row>
    <row r="965" spans="1:15" x14ac:dyDescent="0.25">
      <c r="A965" s="47">
        <v>15901</v>
      </c>
      <c r="B965" s="2">
        <v>0.20382</v>
      </c>
      <c r="C965" s="2">
        <f>LOG('SNe Ia Data'!RedShift)</f>
        <v>-0.69075320274632845</v>
      </c>
      <c r="D965">
        <v>0.17148099999999999</v>
      </c>
      <c r="E965">
        <v>39.9041</v>
      </c>
      <c r="F965" s="2">
        <f t="shared" si="127"/>
        <v>956.79742975366412</v>
      </c>
      <c r="G965" s="1">
        <f t="shared" si="128"/>
        <v>2.9320633588734637E+25</v>
      </c>
      <c r="H965" s="2">
        <f t="shared" si="135"/>
        <v>950.21702133683846</v>
      </c>
      <c r="I965" s="2">
        <f t="shared" si="129"/>
        <v>39.8891140285766</v>
      </c>
      <c r="J965" s="2">
        <f t="shared" si="130"/>
        <v>1.4985971423399747E-2</v>
      </c>
      <c r="K965" s="2">
        <f t="shared" si="131"/>
        <v>7.6372636841224688E-3</v>
      </c>
      <c r="L965" s="2">
        <v>1037.2710865249246</v>
      </c>
      <c r="M965" s="2">
        <f t="shared" si="132"/>
        <v>40.079461361483524</v>
      </c>
      <c r="N965" s="2">
        <f t="shared" si="133"/>
        <v>-0.17536136148352455</v>
      </c>
      <c r="O965" s="2">
        <f t="shared" si="134"/>
        <v>1.0457690928443351</v>
      </c>
    </row>
    <row r="966" spans="1:15" x14ac:dyDescent="0.25">
      <c r="A966" s="47">
        <v>18965</v>
      </c>
      <c r="B966" s="2">
        <v>0.20469000000000001</v>
      </c>
      <c r="C966" s="2">
        <f>LOG('SNe Ia Data'!RedShift)</f>
        <v>-0.68890337400043133</v>
      </c>
      <c r="D966">
        <v>0.16001199999999999</v>
      </c>
      <c r="E966">
        <v>39.880899999999997</v>
      </c>
      <c r="F966" s="2">
        <f t="shared" ref="F966:F1029" si="136">10^((ObservedDistanceModuli-25)/5)</f>
        <v>946.62942513483608</v>
      </c>
      <c r="G966" s="1">
        <f t="shared" ref="G966:G1029" si="137">-(RedShift*Age*(-2*InitialTangentVelocity+UniverseAcceleration*Age))/(2+RedShift)*(1+RedShift)</f>
        <v>2.9455440253864489E+25</v>
      </c>
      <c r="H966" s="2">
        <f t="shared" si="135"/>
        <v>954.58580782326874</v>
      </c>
      <c r="I966" s="2">
        <f t="shared" ref="I966:I1029" si="138">(LOG10(T2LuminousDistance)*5+25)</f>
        <v>39.899074866315701</v>
      </c>
      <c r="J966" s="2">
        <f t="shared" ref="J966:J1029" si="139">ObservedDistanceModuli-T2DistanceModuli</f>
        <v>-1.8174866315703753E-2</v>
      </c>
      <c r="K966" s="2">
        <f t="shared" ref="K966:K1029" si="140">(ObservedDistanceModuli-T2DistanceModuli)^2/TotalError^2</f>
        <v>1.2901414933693508E-2</v>
      </c>
      <c r="L966" s="2">
        <v>1042.2152292955918</v>
      </c>
      <c r="M966" s="2">
        <f t="shared" ref="M966:M1029" si="141">(LOG10(ΛCDMLuminousDistance)*5+25)</f>
        <v>40.089787074871019</v>
      </c>
      <c r="N966" s="2">
        <f t="shared" ref="N966:N1029" si="142">ObservedDistanceModuli-ΛCDMDistanceModuli</f>
        <v>-0.20888707487102209</v>
      </c>
      <c r="O966" s="2">
        <f t="shared" ref="O966:O1029" si="143">(ObservedDistanceModuli-ΛCDMDistanceModuli)^2/TotalError^2</f>
        <v>1.7041900669106129</v>
      </c>
    </row>
    <row r="967" spans="1:15" x14ac:dyDescent="0.25">
      <c r="A967" s="47">
        <v>110033</v>
      </c>
      <c r="B967" s="2">
        <v>0.20483000000000001</v>
      </c>
      <c r="C967" s="2">
        <f>LOG('SNe Ia Data'!RedShift)</f>
        <v>-0.6886064349994786</v>
      </c>
      <c r="D967">
        <v>0.202322</v>
      </c>
      <c r="E967">
        <v>39.842700000000001</v>
      </c>
      <c r="F967" s="2">
        <f t="shared" si="136"/>
        <v>930.12217822744162</v>
      </c>
      <c r="G967" s="1">
        <f t="shared" si="137"/>
        <v>2.9477140232629192E+25</v>
      </c>
      <c r="H967" s="2">
        <f t="shared" si="135"/>
        <v>955.28905624122899</v>
      </c>
      <c r="I967" s="2">
        <f t="shared" si="138"/>
        <v>39.900674012557573</v>
      </c>
      <c r="J967" s="2">
        <f t="shared" si="139"/>
        <v>-5.7974012557572507E-2</v>
      </c>
      <c r="K967" s="2">
        <f t="shared" si="140"/>
        <v>8.210705998475322E-2</v>
      </c>
      <c r="L967" s="2">
        <v>1043.0112151700862</v>
      </c>
      <c r="M967" s="2">
        <f t="shared" si="141"/>
        <v>40.091444891414994</v>
      </c>
      <c r="N967" s="2">
        <f t="shared" si="142"/>
        <v>-0.24874489141499367</v>
      </c>
      <c r="O967" s="2">
        <f t="shared" si="143"/>
        <v>1.5115486213263072</v>
      </c>
    </row>
    <row r="968" spans="1:15" x14ac:dyDescent="0.25">
      <c r="A968" s="47">
        <v>17801</v>
      </c>
      <c r="B968" s="2">
        <v>0.20523</v>
      </c>
      <c r="C968" s="2">
        <f>LOG('SNe Ia Data'!RedShift)</f>
        <v>-0.68775915485578798</v>
      </c>
      <c r="D968">
        <v>0.227714</v>
      </c>
      <c r="E968">
        <v>40.1661</v>
      </c>
      <c r="F968" s="2">
        <f t="shared" si="136"/>
        <v>1079.4934213489987</v>
      </c>
      <c r="G968" s="1">
        <f t="shared" si="137"/>
        <v>2.9539150785205375E+25</v>
      </c>
      <c r="H968" s="2">
        <f t="shared" si="135"/>
        <v>957.29868138735924</v>
      </c>
      <c r="I968" s="2">
        <f t="shared" si="138"/>
        <v>39.905237303515051</v>
      </c>
      <c r="J968" s="2">
        <f t="shared" si="139"/>
        <v>0.2608626964849492</v>
      </c>
      <c r="K968" s="2">
        <f t="shared" si="140"/>
        <v>1.3123343426695218</v>
      </c>
      <c r="L968" s="2">
        <v>1045.2860356173924</v>
      </c>
      <c r="M968" s="2">
        <f t="shared" si="141"/>
        <v>40.096175742628738</v>
      </c>
      <c r="N968" s="2">
        <f t="shared" si="142"/>
        <v>6.9924257371262399E-2</v>
      </c>
      <c r="O968" s="2">
        <f t="shared" si="143"/>
        <v>9.4292306896067379E-2</v>
      </c>
    </row>
    <row r="969" spans="1:15" x14ac:dyDescent="0.25">
      <c r="A969" s="47">
        <v>15872</v>
      </c>
      <c r="B969" s="2">
        <v>0.20562</v>
      </c>
      <c r="C969" s="2">
        <f>LOG('SNe Ia Data'!RedShift)</f>
        <v>-0.6869346451864895</v>
      </c>
      <c r="D969">
        <v>0.17494399999999999</v>
      </c>
      <c r="E969">
        <v>39.812600000000003</v>
      </c>
      <c r="F969" s="2">
        <f t="shared" si="136"/>
        <v>917.31817848035678</v>
      </c>
      <c r="G969" s="1">
        <f t="shared" si="137"/>
        <v>2.9599626206203667E+25</v>
      </c>
      <c r="H969" s="2">
        <f t="shared" si="135"/>
        <v>959.25855630722344</v>
      </c>
      <c r="I969" s="2">
        <f t="shared" si="138"/>
        <v>39.909678408340248</v>
      </c>
      <c r="J969" s="2">
        <f t="shared" si="139"/>
        <v>-9.7078408340244948E-2</v>
      </c>
      <c r="K969" s="2">
        <f t="shared" si="140"/>
        <v>0.30792658812554519</v>
      </c>
      <c r="L969" s="2">
        <v>1047.5048055403154</v>
      </c>
      <c r="M969" s="2">
        <f t="shared" si="141"/>
        <v>40.100780120076408</v>
      </c>
      <c r="N969" s="2">
        <f t="shared" si="142"/>
        <v>-0.28818012007640448</v>
      </c>
      <c r="O969" s="2">
        <f t="shared" si="143"/>
        <v>2.7135006599395153</v>
      </c>
    </row>
    <row r="970" spans="1:15" x14ac:dyDescent="0.25">
      <c r="A970" s="47">
        <v>1327978</v>
      </c>
      <c r="B970" s="2">
        <v>0.20691000000000001</v>
      </c>
      <c r="C970" s="2">
        <f>LOG('SNe Ia Data'!RedShift)</f>
        <v>-0.6842185192913961</v>
      </c>
      <c r="D970">
        <v>0.279831</v>
      </c>
      <c r="E970">
        <v>39.922499999999999</v>
      </c>
      <c r="F970" s="2">
        <f t="shared" si="136"/>
        <v>964.93931180558161</v>
      </c>
      <c r="G970" s="1">
        <f t="shared" si="137"/>
        <v>2.979976663208365E+25</v>
      </c>
      <c r="H970" s="2">
        <f t="shared" si="135"/>
        <v>965.74466578208251</v>
      </c>
      <c r="I970" s="2">
        <f t="shared" si="138"/>
        <v>39.924311590153124</v>
      </c>
      <c r="J970" s="2">
        <f t="shared" si="139"/>
        <v>-1.8115901531245981E-3</v>
      </c>
      <c r="K970" s="2">
        <f t="shared" si="140"/>
        <v>4.1911022257956518E-5</v>
      </c>
      <c r="L970" s="2">
        <v>1054.8495766074527</v>
      </c>
      <c r="M970" s="2">
        <f t="shared" si="141"/>
        <v>40.115952664485818</v>
      </c>
      <c r="N970" s="2">
        <f t="shared" si="142"/>
        <v>-0.1934526644858181</v>
      </c>
      <c r="O970" s="2">
        <f t="shared" si="143"/>
        <v>0.47792283627466092</v>
      </c>
    </row>
    <row r="971" spans="1:15" x14ac:dyDescent="0.25">
      <c r="A971" s="47">
        <v>15201</v>
      </c>
      <c r="B971" s="2">
        <v>0.20748</v>
      </c>
      <c r="C971" s="2">
        <f>LOG('SNe Ia Data'!RedShift)</f>
        <v>-0.68302376067845261</v>
      </c>
      <c r="D971">
        <v>0.33366600000000002</v>
      </c>
      <c r="E971">
        <v>40.316000000000003</v>
      </c>
      <c r="F971" s="2">
        <f t="shared" si="136"/>
        <v>1156.6447741656484</v>
      </c>
      <c r="G971" s="1">
        <f t="shared" si="137"/>
        <v>2.9888252743046328E+25</v>
      </c>
      <c r="H971" s="2">
        <f t="shared" si="135"/>
        <v>968.61230534158176</v>
      </c>
      <c r="I971" s="2">
        <f t="shared" si="138"/>
        <v>39.930749910317004</v>
      </c>
      <c r="J971" s="2">
        <f t="shared" si="139"/>
        <v>0.38525008968299801</v>
      </c>
      <c r="K971" s="2">
        <f t="shared" si="140"/>
        <v>1.3330964960313012</v>
      </c>
      <c r="L971" s="2">
        <v>1058.0977571339442</v>
      </c>
      <c r="M971" s="2">
        <f t="shared" si="141"/>
        <v>40.122628969037244</v>
      </c>
      <c r="N971" s="2">
        <f t="shared" si="142"/>
        <v>0.19337103096275854</v>
      </c>
      <c r="O971" s="2">
        <f t="shared" si="143"/>
        <v>0.33586048848699107</v>
      </c>
    </row>
    <row r="972" spans="1:15" x14ac:dyDescent="0.25">
      <c r="A972" s="47">
        <v>1283373</v>
      </c>
      <c r="B972" s="2">
        <v>0.20751</v>
      </c>
      <c r="C972" s="2">
        <f>LOG('SNe Ia Data'!RedShift)</f>
        <v>-0.68296096960165653</v>
      </c>
      <c r="D972">
        <v>0.14897199999999999</v>
      </c>
      <c r="E972">
        <v>40.072499999999998</v>
      </c>
      <c r="F972" s="2">
        <f t="shared" si="136"/>
        <v>1033.9511009823707</v>
      </c>
      <c r="G972" s="1">
        <f t="shared" si="137"/>
        <v>2.9892910788356769E+25</v>
      </c>
      <c r="H972" s="2">
        <f t="shared" si="135"/>
        <v>968.76326230936843</v>
      </c>
      <c r="I972" s="2">
        <f t="shared" si="138"/>
        <v>39.931088305098804</v>
      </c>
      <c r="J972" s="2">
        <f t="shared" si="139"/>
        <v>0.1414116949011941</v>
      </c>
      <c r="K972" s="2">
        <f t="shared" si="140"/>
        <v>0.90107586709697685</v>
      </c>
      <c r="L972" s="2">
        <v>1058.2687617855952</v>
      </c>
      <c r="M972" s="2">
        <f t="shared" si="141"/>
        <v>40.12297988356972</v>
      </c>
      <c r="N972" s="2">
        <f t="shared" si="142"/>
        <v>-5.0479883569721551E-2</v>
      </c>
      <c r="O972" s="2">
        <f t="shared" si="143"/>
        <v>0.11482260416201298</v>
      </c>
    </row>
    <row r="973" spans="1:15" x14ac:dyDescent="0.25">
      <c r="A973" s="47">
        <v>20376</v>
      </c>
      <c r="B973" s="2">
        <v>0.2084</v>
      </c>
      <c r="C973" s="2">
        <f>LOG('SNe Ia Data'!RedShift)</f>
        <v>-0.68110228537251316</v>
      </c>
      <c r="D973">
        <v>0.27218199999999998</v>
      </c>
      <c r="E973">
        <v>39.729900000000001</v>
      </c>
      <c r="F973" s="2">
        <f t="shared" si="136"/>
        <v>883.03923402265661</v>
      </c>
      <c r="G973" s="1">
        <f t="shared" si="137"/>
        <v>3.0031139540735615E+25</v>
      </c>
      <c r="H973" s="2">
        <f t="shared" si="135"/>
        <v>973.24295109068453</v>
      </c>
      <c r="I973" s="2">
        <f t="shared" si="138"/>
        <v>39.941106334678942</v>
      </c>
      <c r="J973" s="2">
        <f t="shared" si="139"/>
        <v>-0.21120633467894123</v>
      </c>
      <c r="K973" s="2">
        <f t="shared" si="140"/>
        <v>0.60213667165536566</v>
      </c>
      <c r="L973" s="2">
        <v>1063.3440719784962</v>
      </c>
      <c r="M973" s="2">
        <f t="shared" si="141"/>
        <v>40.133369071362139</v>
      </c>
      <c r="N973" s="2">
        <f t="shared" si="142"/>
        <v>-0.40346907136213872</v>
      </c>
      <c r="O973" s="2">
        <f t="shared" si="143"/>
        <v>2.1973624337768971</v>
      </c>
    </row>
    <row r="974" spans="1:15" x14ac:dyDescent="0.25">
      <c r="A974" s="47">
        <v>15467</v>
      </c>
      <c r="B974" s="2">
        <v>0.20856</v>
      </c>
      <c r="C974" s="2">
        <f>LOG('SNe Ia Data'!RedShift)</f>
        <v>-0.68076898183972756</v>
      </c>
      <c r="D974">
        <v>0.14677799999999999</v>
      </c>
      <c r="E974">
        <v>39.875799999999998</v>
      </c>
      <c r="F974" s="2">
        <f t="shared" si="136"/>
        <v>944.40874524191702</v>
      </c>
      <c r="G974" s="1">
        <f t="shared" si="137"/>
        <v>3.0055997871989087E+25</v>
      </c>
      <c r="H974" s="2">
        <f t="shared" si="135"/>
        <v>974.04855474203782</v>
      </c>
      <c r="I974" s="2">
        <f t="shared" si="138"/>
        <v>39.942903031471879</v>
      </c>
      <c r="J974" s="2">
        <f t="shared" si="139"/>
        <v>-6.710303147188057E-2</v>
      </c>
      <c r="K974" s="2">
        <f t="shared" si="140"/>
        <v>0.20900773050737934</v>
      </c>
      <c r="L974" s="2">
        <v>1064.2569327806605</v>
      </c>
      <c r="M974" s="2">
        <f t="shared" si="141"/>
        <v>40.135232439693738</v>
      </c>
      <c r="N974" s="2">
        <f t="shared" si="142"/>
        <v>-0.25943243969373952</v>
      </c>
      <c r="O974" s="2">
        <f t="shared" si="143"/>
        <v>3.1241122381534567</v>
      </c>
    </row>
    <row r="975" spans="1:15" x14ac:dyDescent="0.25">
      <c r="A975" s="47">
        <v>200132</v>
      </c>
      <c r="B975" s="2">
        <v>0.20868</v>
      </c>
      <c r="C975" s="2">
        <f>LOG('SNe Ia Data'!RedShift)</f>
        <v>-0.68051917194966272</v>
      </c>
      <c r="D975">
        <v>0.239508</v>
      </c>
      <c r="E975">
        <v>40.103400000000001</v>
      </c>
      <c r="F975" s="2">
        <f t="shared" si="136"/>
        <v>1048.7693820479747</v>
      </c>
      <c r="G975" s="1">
        <f t="shared" si="137"/>
        <v>3.007464326325172E+25</v>
      </c>
      <c r="H975" s="2">
        <f t="shared" si="135"/>
        <v>974.65281072080518</v>
      </c>
      <c r="I975" s="2">
        <f t="shared" si="138"/>
        <v>39.944249697771284</v>
      </c>
      <c r="J975" s="2">
        <f t="shared" si="139"/>
        <v>0.15915030222871707</v>
      </c>
      <c r="K975" s="2">
        <f t="shared" si="140"/>
        <v>0.44154491431124293</v>
      </c>
      <c r="L975" s="2">
        <v>1064.9416674361721</v>
      </c>
      <c r="M975" s="2">
        <f t="shared" si="141"/>
        <v>40.136629098947026</v>
      </c>
      <c r="N975" s="2">
        <f t="shared" si="142"/>
        <v>-3.3229098947025193E-2</v>
      </c>
      <c r="O975" s="2">
        <f t="shared" si="143"/>
        <v>1.9248508423777899E-2</v>
      </c>
    </row>
    <row r="976" spans="1:15" x14ac:dyDescent="0.25">
      <c r="A976" s="47">
        <v>15259</v>
      </c>
      <c r="B976" s="2">
        <v>0.2087</v>
      </c>
      <c r="C976" s="2">
        <f>LOG('SNe Ia Data'!RedShift)</f>
        <v>-0.68047755093454598</v>
      </c>
      <c r="D976">
        <v>0.19769600000000001</v>
      </c>
      <c r="E976">
        <v>39.863900000000001</v>
      </c>
      <c r="F976" s="2">
        <f t="shared" si="136"/>
        <v>939.24739668134146</v>
      </c>
      <c r="G976" s="1">
        <f t="shared" si="137"/>
        <v>3.0077750965345443E+25</v>
      </c>
      <c r="H976" s="2">
        <f t="shared" si="135"/>
        <v>974.75352448668491</v>
      </c>
      <c r="I976" s="2">
        <f t="shared" si="138"/>
        <v>39.944474070863862</v>
      </c>
      <c r="J976" s="2">
        <f t="shared" si="139"/>
        <v>-8.0574070863860925E-2</v>
      </c>
      <c r="K976" s="2">
        <f t="shared" si="140"/>
        <v>0.16610964411239765</v>
      </c>
      <c r="L976" s="2">
        <v>1065.0557972989873</v>
      </c>
      <c r="M976" s="2">
        <f t="shared" si="141"/>
        <v>40.136861803307049</v>
      </c>
      <c r="N976" s="2">
        <f t="shared" si="142"/>
        <v>-0.272961803307048</v>
      </c>
      <c r="O976" s="2">
        <f t="shared" si="143"/>
        <v>1.9063735015005272</v>
      </c>
    </row>
    <row r="977" spans="1:15" x14ac:dyDescent="0.25">
      <c r="A977" s="47">
        <v>140152</v>
      </c>
      <c r="B977" s="2">
        <v>0.20879</v>
      </c>
      <c r="C977" s="2">
        <f>LOG('SNe Ia Data'!RedShift)</f>
        <v>-0.68029030571201721</v>
      </c>
      <c r="D977">
        <v>0.15964999999999999</v>
      </c>
      <c r="E977">
        <v>39.879800000000003</v>
      </c>
      <c r="F977" s="2">
        <f t="shared" si="136"/>
        <v>946.15001371586663</v>
      </c>
      <c r="G977" s="1">
        <f t="shared" si="137"/>
        <v>3.0091736108696984E+25</v>
      </c>
      <c r="H977" s="2">
        <f t="shared" si="135"/>
        <v>975.20675211623973</v>
      </c>
      <c r="I977" s="2">
        <f t="shared" si="138"/>
        <v>39.945483497899211</v>
      </c>
      <c r="J977" s="2">
        <f t="shared" si="139"/>
        <v>-6.5683497899208021E-2</v>
      </c>
      <c r="K977" s="2">
        <f t="shared" si="140"/>
        <v>0.1692679363211341</v>
      </c>
      <c r="L977" s="2">
        <v>1065.569407914953</v>
      </c>
      <c r="M977" s="2">
        <f t="shared" si="141"/>
        <v>40.137908717894071</v>
      </c>
      <c r="N977" s="2">
        <f t="shared" si="142"/>
        <v>-0.25810871789406775</v>
      </c>
      <c r="O977" s="2">
        <f t="shared" si="143"/>
        <v>2.6137707966885149</v>
      </c>
    </row>
    <row r="978" spans="1:15" x14ac:dyDescent="0.25">
      <c r="A978" s="47">
        <v>16482</v>
      </c>
      <c r="B978" s="2">
        <v>0.20948</v>
      </c>
      <c r="C978" s="2">
        <f>LOG('SNe Ia Data'!RedShift)</f>
        <v>-0.67885743477055172</v>
      </c>
      <c r="D978">
        <v>0.26213799999999998</v>
      </c>
      <c r="E978">
        <v>39.841299999999997</v>
      </c>
      <c r="F978" s="2">
        <f t="shared" si="136"/>
        <v>929.5226995678637</v>
      </c>
      <c r="G978" s="1">
        <f t="shared" si="137"/>
        <v>3.0198981839716025E+25</v>
      </c>
      <c r="H978" s="2">
        <f t="shared" si="135"/>
        <v>978.68234955759783</v>
      </c>
      <c r="I978" s="2">
        <f t="shared" si="138"/>
        <v>39.953208779650566</v>
      </c>
      <c r="J978" s="2">
        <f t="shared" si="139"/>
        <v>-0.11190877965056956</v>
      </c>
      <c r="K978" s="2">
        <f t="shared" si="140"/>
        <v>0.1822503438791096</v>
      </c>
      <c r="L978" s="2">
        <v>1069.5085149661224</v>
      </c>
      <c r="M978" s="2">
        <f t="shared" si="141"/>
        <v>40.145921232934555</v>
      </c>
      <c r="N978" s="2">
        <f t="shared" si="142"/>
        <v>-0.3046212329345579</v>
      </c>
      <c r="O978" s="2">
        <f t="shared" si="143"/>
        <v>1.3503936276101947</v>
      </c>
    </row>
    <row r="979" spans="1:15" x14ac:dyDescent="0.25">
      <c r="A979" s="47">
        <v>550154</v>
      </c>
      <c r="B979" s="2">
        <v>0.21015</v>
      </c>
      <c r="C979" s="2">
        <f>LOG('SNe Ia Data'!RedShift)</f>
        <v>-0.67747060565854411</v>
      </c>
      <c r="D979">
        <v>0.14887700000000001</v>
      </c>
      <c r="E979">
        <v>40.1479</v>
      </c>
      <c r="F979" s="2">
        <f t="shared" si="136"/>
        <v>1070.483555108701</v>
      </c>
      <c r="G979" s="1">
        <f t="shared" si="137"/>
        <v>3.030316349457584E+25</v>
      </c>
      <c r="H979" s="2">
        <f t="shared" si="135"/>
        <v>982.05864705332704</v>
      </c>
      <c r="I979" s="2">
        <f t="shared" si="138"/>
        <v>39.960687119846696</v>
      </c>
      <c r="J979" s="2">
        <f t="shared" si="139"/>
        <v>0.18721288015330373</v>
      </c>
      <c r="K979" s="2">
        <f t="shared" si="140"/>
        <v>1.5813071394797549</v>
      </c>
      <c r="L979" s="2">
        <v>1073.3358572616144</v>
      </c>
      <c r="M979" s="2">
        <f t="shared" si="141"/>
        <v>40.153678191061758</v>
      </c>
      <c r="N979" s="2">
        <f t="shared" si="142"/>
        <v>-5.7781910617578092E-3</v>
      </c>
      <c r="O979" s="2">
        <f t="shared" si="143"/>
        <v>1.5063593194433839E-3</v>
      </c>
    </row>
    <row r="980" spans="1:15" x14ac:dyDescent="0.25">
      <c r="A980" s="47">
        <v>19149</v>
      </c>
      <c r="B980" s="2">
        <v>0.21037</v>
      </c>
      <c r="C980" s="2">
        <f>LOG('SNe Ia Data'!RedShift)</f>
        <v>-0.67701619305160265</v>
      </c>
      <c r="D980">
        <v>0.186032</v>
      </c>
      <c r="E980">
        <v>39.454300000000003</v>
      </c>
      <c r="F980" s="2">
        <f t="shared" si="136"/>
        <v>777.78578211016134</v>
      </c>
      <c r="G980" s="1">
        <f t="shared" si="137"/>
        <v>3.0337381950650389E+25</v>
      </c>
      <c r="H980" s="2">
        <f t="shared" si="135"/>
        <v>983.16759169149452</v>
      </c>
      <c r="I980" s="2">
        <f t="shared" si="138"/>
        <v>39.963137771983916</v>
      </c>
      <c r="J980" s="2">
        <f t="shared" si="139"/>
        <v>-0.508837771983913</v>
      </c>
      <c r="K980" s="2">
        <f t="shared" si="140"/>
        <v>7.4814085977755322</v>
      </c>
      <c r="L980" s="2">
        <v>1074.5931145315683</v>
      </c>
      <c r="M980" s="2">
        <f t="shared" si="141"/>
        <v>40.156220267472115</v>
      </c>
      <c r="N980" s="2">
        <f t="shared" si="142"/>
        <v>-0.70192026747211145</v>
      </c>
      <c r="O980" s="2">
        <f t="shared" si="143"/>
        <v>14.236402392645463</v>
      </c>
    </row>
    <row r="981" spans="1:15" x14ac:dyDescent="0.25">
      <c r="A981" s="47">
        <v>460105</v>
      </c>
      <c r="B981" s="2">
        <v>0.21084</v>
      </c>
      <c r="C981" s="2">
        <f>LOG('SNe Ia Data'!RedShift)</f>
        <v>-0.67604699245708022</v>
      </c>
      <c r="D981">
        <v>0.22301699999999999</v>
      </c>
      <c r="E981">
        <v>39.963200000000001</v>
      </c>
      <c r="F981" s="2">
        <f t="shared" si="136"/>
        <v>983.19576678829912</v>
      </c>
      <c r="G981" s="1">
        <f t="shared" si="137"/>
        <v>3.0410500831076312E+25</v>
      </c>
      <c r="H981" s="2">
        <f t="shared" si="135"/>
        <v>985.53721322615672</v>
      </c>
      <c r="I981" s="2">
        <f t="shared" si="138"/>
        <v>39.968365137971503</v>
      </c>
      <c r="J981" s="2">
        <f t="shared" si="139"/>
        <v>-5.1651379715025314E-3</v>
      </c>
      <c r="K981" s="2">
        <f t="shared" si="140"/>
        <v>5.3639894493831498E-4</v>
      </c>
      <c r="L981" s="2">
        <v>1077.2799307268306</v>
      </c>
      <c r="M981" s="2">
        <f t="shared" si="141"/>
        <v>40.161642845985476</v>
      </c>
      <c r="N981" s="2">
        <f t="shared" si="142"/>
        <v>-0.19844284598547546</v>
      </c>
      <c r="O981" s="2">
        <f t="shared" si="143"/>
        <v>0.79176254801738799</v>
      </c>
    </row>
    <row r="982" spans="1:15" x14ac:dyDescent="0.25">
      <c r="A982" s="47">
        <v>14157</v>
      </c>
      <c r="B982" s="2">
        <v>0.21095</v>
      </c>
      <c r="C982" s="2">
        <f>LOG('SNe Ia Data'!RedShift)</f>
        <v>-0.67582047028210024</v>
      </c>
      <c r="D982">
        <v>0.155718</v>
      </c>
      <c r="E982">
        <v>39.805999999999997</v>
      </c>
      <c r="F982" s="2">
        <f t="shared" si="136"/>
        <v>914.53430312045953</v>
      </c>
      <c r="G982" s="1">
        <f t="shared" si="137"/>
        <v>3.0427616870753917E+25</v>
      </c>
      <c r="H982" s="2">
        <f t="shared" si="135"/>
        <v>986.09190629546981</v>
      </c>
      <c r="I982" s="2">
        <f t="shared" si="138"/>
        <v>39.96958697093757</v>
      </c>
      <c r="J982" s="2">
        <f t="shared" si="139"/>
        <v>-0.16358697093757257</v>
      </c>
      <c r="K982" s="2">
        <f t="shared" si="140"/>
        <v>1.1036205723473549</v>
      </c>
      <c r="L982" s="2">
        <v>1077.9089286865515</v>
      </c>
      <c r="M982" s="2">
        <f t="shared" si="141"/>
        <v>40.162910346741143</v>
      </c>
      <c r="N982" s="2">
        <f t="shared" si="142"/>
        <v>-0.35691034674114519</v>
      </c>
      <c r="O982" s="2">
        <f t="shared" si="143"/>
        <v>5.2534020861474602</v>
      </c>
    </row>
    <row r="983" spans="1:15" x14ac:dyDescent="0.25">
      <c r="A983" s="47">
        <v>18940</v>
      </c>
      <c r="B983" s="2">
        <v>0.21113999999999999</v>
      </c>
      <c r="C983" s="2">
        <f>LOG('SNe Ia Data'!RedShift)</f>
        <v>-0.67542948278116466</v>
      </c>
      <c r="D983">
        <v>0.16326399999999999</v>
      </c>
      <c r="E983">
        <v>39.955199999999998</v>
      </c>
      <c r="F983" s="2">
        <f t="shared" si="136"/>
        <v>979.58020392491653</v>
      </c>
      <c r="G983" s="1">
        <f t="shared" si="137"/>
        <v>3.0457183717040113E+25</v>
      </c>
      <c r="H983" s="2">
        <f t="shared" si="135"/>
        <v>987.05010252691773</v>
      </c>
      <c r="I983" s="2">
        <f t="shared" si="138"/>
        <v>39.971695989785431</v>
      </c>
      <c r="J983" s="2">
        <f t="shared" si="139"/>
        <v>-1.6495989785433096E-2</v>
      </c>
      <c r="K983" s="2">
        <f t="shared" si="140"/>
        <v>1.0208828141873037E-2</v>
      </c>
      <c r="L983" s="2">
        <v>1078.9955303230472</v>
      </c>
      <c r="M983" s="2">
        <f t="shared" si="141"/>
        <v>40.165098228233568</v>
      </c>
      <c r="N983" s="2">
        <f t="shared" si="142"/>
        <v>-0.20989822823356974</v>
      </c>
      <c r="O983" s="2">
        <f t="shared" si="143"/>
        <v>1.6528623235607023</v>
      </c>
    </row>
    <row r="984" spans="1:15" x14ac:dyDescent="0.25">
      <c r="A984" s="47">
        <v>1257366</v>
      </c>
      <c r="B984" s="2">
        <v>0.21134</v>
      </c>
      <c r="C984" s="2">
        <f>LOG('SNe Ia Data'!RedShift)</f>
        <v>-0.67501829691263082</v>
      </c>
      <c r="D984">
        <v>0.26611899999999999</v>
      </c>
      <c r="E984">
        <v>40.141500000000001</v>
      </c>
      <c r="F984" s="2">
        <f t="shared" si="136"/>
        <v>1067.3331542618391</v>
      </c>
      <c r="G984" s="1">
        <f t="shared" si="137"/>
        <v>3.0488310513405947E+25</v>
      </c>
      <c r="H984" s="2">
        <f t="shared" si="135"/>
        <v>988.05885329749674</v>
      </c>
      <c r="I984" s="2">
        <f t="shared" si="138"/>
        <v>39.973914069603651</v>
      </c>
      <c r="J984" s="2">
        <f t="shared" si="139"/>
        <v>0.16758593039634917</v>
      </c>
      <c r="K984" s="2">
        <f t="shared" si="140"/>
        <v>0.39657318384044549</v>
      </c>
      <c r="L984" s="2">
        <v>1080.1395275813454</v>
      </c>
      <c r="M984" s="2">
        <f t="shared" si="141"/>
        <v>40.167399296623266</v>
      </c>
      <c r="N984" s="2">
        <f t="shared" si="142"/>
        <v>-2.58992966232654E-2</v>
      </c>
      <c r="O984" s="2">
        <f t="shared" si="143"/>
        <v>9.4716179866132597E-3</v>
      </c>
    </row>
    <row r="985" spans="1:15" x14ac:dyDescent="0.25">
      <c r="A985" s="47">
        <v>7847</v>
      </c>
      <c r="B985" s="2">
        <v>0.21174000000000001</v>
      </c>
      <c r="C985" s="2">
        <f>LOG('SNe Ia Data'!RedShift)</f>
        <v>-0.67419709125638716</v>
      </c>
      <c r="D985">
        <v>0.23049800000000001</v>
      </c>
      <c r="E985">
        <v>39.967599999999997</v>
      </c>
      <c r="F985" s="2">
        <f t="shared" si="136"/>
        <v>985.19001143605635</v>
      </c>
      <c r="G985" s="1">
        <f t="shared" si="137"/>
        <v>3.0550575795115041E+25</v>
      </c>
      <c r="H985" s="2">
        <f t="shared" si="135"/>
        <v>990.07673365261462</v>
      </c>
      <c r="I985" s="2">
        <f t="shared" si="138"/>
        <v>39.978344274555852</v>
      </c>
      <c r="J985" s="2">
        <f t="shared" si="139"/>
        <v>-1.0744274555854361E-2</v>
      </c>
      <c r="K985" s="2">
        <f t="shared" si="140"/>
        <v>2.1728005993768302E-3</v>
      </c>
      <c r="L985" s="2">
        <v>1082.4281559259616</v>
      </c>
      <c r="M985" s="2">
        <f t="shared" si="141"/>
        <v>40.171995402631133</v>
      </c>
      <c r="N985" s="2">
        <f t="shared" si="142"/>
        <v>-0.20439540263113543</v>
      </c>
      <c r="O985" s="2">
        <f t="shared" si="143"/>
        <v>0.78633557370796436</v>
      </c>
    </row>
    <row r="986" spans="1:15" x14ac:dyDescent="0.25">
      <c r="A986" s="47">
        <v>17811</v>
      </c>
      <c r="B986" s="2">
        <v>0.21199999999999999</v>
      </c>
      <c r="C986" s="2">
        <f>LOG('SNe Ia Data'!RedShift)</f>
        <v>-0.67366413907124856</v>
      </c>
      <c r="D986">
        <v>0.194498</v>
      </c>
      <c r="E986">
        <v>39.913600000000002</v>
      </c>
      <c r="F986" s="2">
        <f t="shared" si="136"/>
        <v>960.9925038495544</v>
      </c>
      <c r="G986" s="1">
        <f t="shared" si="137"/>
        <v>3.0591056582595488E+25</v>
      </c>
      <c r="H986" s="2">
        <f t="shared" si="135"/>
        <v>991.38862663011901</v>
      </c>
      <c r="I986" s="2">
        <f t="shared" si="138"/>
        <v>39.981219661507588</v>
      </c>
      <c r="J986" s="2">
        <f t="shared" si="139"/>
        <v>-6.7619661507585249E-2</v>
      </c>
      <c r="K986" s="2">
        <f t="shared" si="140"/>
        <v>0.12086921598897624</v>
      </c>
      <c r="L986" s="2">
        <v>1083.916217374471</v>
      </c>
      <c r="M986" s="2">
        <f t="shared" si="141"/>
        <v>40.174978570891113</v>
      </c>
      <c r="N986" s="2">
        <f t="shared" si="142"/>
        <v>-0.26137857089111094</v>
      </c>
      <c r="O986" s="2">
        <f t="shared" si="143"/>
        <v>1.8059664516030156</v>
      </c>
    </row>
    <row r="987" spans="1:15" x14ac:dyDescent="0.25">
      <c r="A987" s="47">
        <v>18927</v>
      </c>
      <c r="B987" s="2">
        <v>0.21224999999999999</v>
      </c>
      <c r="C987" s="2">
        <f>LOG('SNe Ia Data'!RedShift)</f>
        <v>-0.6731523010840097</v>
      </c>
      <c r="D987">
        <v>0.243726</v>
      </c>
      <c r="E987">
        <v>39.937399999999997</v>
      </c>
      <c r="F987" s="2">
        <f t="shared" si="136"/>
        <v>971.58320748663914</v>
      </c>
      <c r="G987" s="1">
        <f t="shared" si="137"/>
        <v>3.062998662151293E+25</v>
      </c>
      <c r="H987" s="2">
        <f t="shared" si="135"/>
        <v>992.65026326933776</v>
      </c>
      <c r="I987" s="2">
        <f t="shared" si="138"/>
        <v>39.983981310521742</v>
      </c>
      <c r="J987" s="2">
        <f t="shared" si="139"/>
        <v>-4.6581310521744967E-2</v>
      </c>
      <c r="K987" s="2">
        <f t="shared" si="140"/>
        <v>3.652747765517577E-2</v>
      </c>
      <c r="L987" s="2">
        <v>1085.3473821629782</v>
      </c>
      <c r="M987" s="2">
        <f t="shared" si="141"/>
        <v>40.177843815394617</v>
      </c>
      <c r="N987" s="2">
        <f t="shared" si="142"/>
        <v>-0.24044381539462023</v>
      </c>
      <c r="O987" s="2">
        <f t="shared" si="143"/>
        <v>0.97324795458987656</v>
      </c>
    </row>
    <row r="988" spans="1:15" x14ac:dyDescent="0.25">
      <c r="A988" s="47">
        <v>13305</v>
      </c>
      <c r="B988" s="2">
        <v>0.2135</v>
      </c>
      <c r="C988" s="2">
        <f>LOG('SNe Ia Data'!RedShift)</f>
        <v>-0.6706021206389573</v>
      </c>
      <c r="D988">
        <v>0.16528000000000001</v>
      </c>
      <c r="E988">
        <v>40.021799999999999</v>
      </c>
      <c r="F988" s="2">
        <f t="shared" si="136"/>
        <v>1010.0898335486545</v>
      </c>
      <c r="G988" s="1">
        <f t="shared" si="137"/>
        <v>3.0824727990630355E+25</v>
      </c>
      <c r="H988" s="2">
        <f t="shared" si="135"/>
        <v>998.96140123072598</v>
      </c>
      <c r="I988" s="2">
        <f t="shared" si="138"/>
        <v>39.997743539446446</v>
      </c>
      <c r="J988" s="2">
        <f t="shared" si="139"/>
        <v>2.4056460553552483E-2</v>
      </c>
      <c r="K988" s="2">
        <f t="shared" si="140"/>
        <v>2.1184725979855688E-2</v>
      </c>
      <c r="L988" s="2">
        <v>1092.5081506009774</v>
      </c>
      <c r="M988" s="2">
        <f t="shared" si="141"/>
        <v>40.192123428431174</v>
      </c>
      <c r="N988" s="2">
        <f t="shared" si="142"/>
        <v>-0.17032342843117476</v>
      </c>
      <c r="O988" s="2">
        <f t="shared" si="143"/>
        <v>1.0619600333444212</v>
      </c>
    </row>
    <row r="989" spans="1:15" x14ac:dyDescent="0.25">
      <c r="A989" s="47">
        <v>8495</v>
      </c>
      <c r="B989" s="2">
        <v>0.21365000000000001</v>
      </c>
      <c r="C989" s="2">
        <f>LOG('SNe Ia Data'!RedShift)</f>
        <v>-0.67029710284678468</v>
      </c>
      <c r="D989">
        <v>0.19033</v>
      </c>
      <c r="E989">
        <v>40.008400000000002</v>
      </c>
      <c r="F989" s="2">
        <f t="shared" si="136"/>
        <v>1003.8758346518798</v>
      </c>
      <c r="G989" s="1">
        <f t="shared" si="137"/>
        <v>3.0848107158860389E+25</v>
      </c>
      <c r="H989" s="2">
        <f t="shared" si="135"/>
        <v>999.71906847313551</v>
      </c>
      <c r="I989" s="2">
        <f t="shared" si="138"/>
        <v>39.999389879235359</v>
      </c>
      <c r="J989" s="2">
        <f t="shared" si="139"/>
        <v>9.0101207646426928E-3</v>
      </c>
      <c r="K989" s="2">
        <f t="shared" si="140"/>
        <v>2.241025141083537E-3</v>
      </c>
      <c r="L989" s="2">
        <v>1093.3679962158967</v>
      </c>
      <c r="M989" s="2">
        <f t="shared" si="141"/>
        <v>40.193831787917382</v>
      </c>
      <c r="N989" s="2">
        <f t="shared" si="142"/>
        <v>-0.18543178791738057</v>
      </c>
      <c r="O989" s="2">
        <f t="shared" si="143"/>
        <v>0.94919157837521528</v>
      </c>
    </row>
    <row r="990" spans="1:15" x14ac:dyDescent="0.25">
      <c r="A990" s="47">
        <v>6933</v>
      </c>
      <c r="B990" s="2">
        <v>0.21398</v>
      </c>
      <c r="C990" s="2">
        <f>LOG('SNe Ia Data'!RedShift)</f>
        <v>-0.66962681681691216</v>
      </c>
      <c r="D990">
        <v>0.197488</v>
      </c>
      <c r="E990">
        <v>39.8874</v>
      </c>
      <c r="F990" s="2">
        <f t="shared" si="136"/>
        <v>949.46727361157775</v>
      </c>
      <c r="G990" s="1">
        <f t="shared" si="137"/>
        <v>3.089954901963542E+25</v>
      </c>
      <c r="H990" s="2">
        <f t="shared" si="135"/>
        <v>1001.3861856440433</v>
      </c>
      <c r="I990" s="2">
        <f t="shared" si="138"/>
        <v>40.003007979552791</v>
      </c>
      <c r="J990" s="2">
        <f t="shared" si="139"/>
        <v>-0.11560797955279156</v>
      </c>
      <c r="K990" s="2">
        <f t="shared" si="140"/>
        <v>0.34268429317049864</v>
      </c>
      <c r="L990" s="2">
        <v>1095.2600736909314</v>
      </c>
      <c r="M990" s="2">
        <f t="shared" si="141"/>
        <v>40.197586281532573</v>
      </c>
      <c r="N990" s="2">
        <f t="shared" si="142"/>
        <v>-0.3101862815325731</v>
      </c>
      <c r="O990" s="2">
        <f t="shared" si="143"/>
        <v>2.466969327489144</v>
      </c>
    </row>
    <row r="991" spans="1:15" x14ac:dyDescent="0.25">
      <c r="A991" s="47">
        <v>110567</v>
      </c>
      <c r="B991" s="2">
        <v>0.21440000000000001</v>
      </c>
      <c r="C991" s="2">
        <f>LOG('SNe Ia Data'!RedShift)</f>
        <v>-0.66877521897926762</v>
      </c>
      <c r="D991">
        <v>0.298904</v>
      </c>
      <c r="E991">
        <v>40.017899999999997</v>
      </c>
      <c r="F991" s="2">
        <f t="shared" si="136"/>
        <v>1008.2773238056699</v>
      </c>
      <c r="G991" s="1">
        <f t="shared" si="137"/>
        <v>3.0965035766531605E+25</v>
      </c>
      <c r="H991" s="2">
        <f t="shared" si="135"/>
        <v>1003.5084665758114</v>
      </c>
      <c r="I991" s="2">
        <f t="shared" si="138"/>
        <v>40.007605204853164</v>
      </c>
      <c r="J991" s="2">
        <f t="shared" si="139"/>
        <v>1.0294795146833735E-2</v>
      </c>
      <c r="K991" s="2">
        <f t="shared" si="140"/>
        <v>1.1862383614809071E-3</v>
      </c>
      <c r="L991" s="2">
        <v>1097.669001488393</v>
      </c>
      <c r="M991" s="2">
        <f t="shared" si="141"/>
        <v>40.202356998845744</v>
      </c>
      <c r="N991" s="2">
        <f t="shared" si="142"/>
        <v>-0.18445699884574651</v>
      </c>
      <c r="O991" s="2">
        <f t="shared" si="143"/>
        <v>0.38082620310906506</v>
      </c>
    </row>
    <row r="992" spans="1:15" x14ac:dyDescent="0.25">
      <c r="A992" s="47">
        <v>1249851</v>
      </c>
      <c r="B992" s="2">
        <v>0.21507000000000001</v>
      </c>
      <c r="C992" s="2">
        <f>LOG('SNe Ia Data'!RedShift)</f>
        <v>-0.66742016489430145</v>
      </c>
      <c r="D992">
        <v>0.47788700000000001</v>
      </c>
      <c r="E992">
        <v>39.8825</v>
      </c>
      <c r="F992" s="2">
        <f t="shared" si="136"/>
        <v>947.32718450425057</v>
      </c>
      <c r="G992" s="1">
        <f t="shared" si="137"/>
        <v>3.1069538140454973E+25</v>
      </c>
      <c r="H992" s="2">
        <f t="shared" si="135"/>
        <v>1006.8951578685345</v>
      </c>
      <c r="I992" s="2">
        <f t="shared" si="138"/>
        <v>40.014921261757195</v>
      </c>
      <c r="J992" s="2">
        <f t="shared" si="139"/>
        <v>-0.13242126175719449</v>
      </c>
      <c r="K992" s="2">
        <f t="shared" si="140"/>
        <v>7.6782988294957055E-2</v>
      </c>
      <c r="L992" s="2">
        <v>1101.5137361517361</v>
      </c>
      <c r="M992" s="2">
        <f t="shared" si="141"/>
        <v>40.209949586406722</v>
      </c>
      <c r="N992" s="2">
        <f t="shared" si="142"/>
        <v>-0.32744958640672195</v>
      </c>
      <c r="O992" s="2">
        <f t="shared" si="143"/>
        <v>0.46950309484768493</v>
      </c>
    </row>
    <row r="993" spans="1:15" x14ac:dyDescent="0.25">
      <c r="A993" s="47">
        <v>14019</v>
      </c>
      <c r="B993" s="2">
        <v>0.21521000000000001</v>
      </c>
      <c r="C993" s="2">
        <f>LOG('SNe Ia Data'!RedShift)</f>
        <v>-0.66713755250417395</v>
      </c>
      <c r="D993">
        <v>0.22943</v>
      </c>
      <c r="E993">
        <v>40.464100000000002</v>
      </c>
      <c r="F993" s="2">
        <f t="shared" si="136"/>
        <v>1238.2832546972288</v>
      </c>
      <c r="G993" s="1">
        <f t="shared" si="137"/>
        <v>3.109137995439419E+25</v>
      </c>
      <c r="H993" s="2">
        <f t="shared" si="135"/>
        <v>1007.6030028514577</v>
      </c>
      <c r="I993" s="2">
        <f t="shared" si="138"/>
        <v>40.016447265546987</v>
      </c>
      <c r="J993" s="2">
        <f t="shared" si="139"/>
        <v>0.44765273445301546</v>
      </c>
      <c r="K993" s="2">
        <f t="shared" si="140"/>
        <v>3.8069929550864754</v>
      </c>
      <c r="L993" s="2">
        <v>1102.3174117234691</v>
      </c>
      <c r="M993" s="2">
        <f t="shared" si="141"/>
        <v>40.21153333696698</v>
      </c>
      <c r="N993" s="2">
        <f t="shared" si="142"/>
        <v>0.25256666303302211</v>
      </c>
      <c r="O993" s="2">
        <f t="shared" si="143"/>
        <v>1.2118577437327396</v>
      </c>
    </row>
    <row r="994" spans="1:15" x14ac:dyDescent="0.25">
      <c r="A994" s="47">
        <v>1316</v>
      </c>
      <c r="B994" s="2">
        <v>0.21578</v>
      </c>
      <c r="C994" s="2">
        <f>LOG('SNe Ia Data'!RedShift)</f>
        <v>-0.66598881123865095</v>
      </c>
      <c r="D994">
        <v>0.258716</v>
      </c>
      <c r="E994">
        <v>40.225299999999997</v>
      </c>
      <c r="F994" s="2">
        <f t="shared" si="136"/>
        <v>1109.328064011914</v>
      </c>
      <c r="G994" s="1">
        <f t="shared" si="137"/>
        <v>3.1180326945100814E+25</v>
      </c>
      <c r="H994" s="2">
        <f t="shared" ref="H994:H1057" si="144">G994/Mpc</f>
        <v>1010.4855785062553</v>
      </c>
      <c r="I994" s="2">
        <f t="shared" si="138"/>
        <v>40.022650598559693</v>
      </c>
      <c r="J994" s="2">
        <f t="shared" si="139"/>
        <v>0.20264940144030419</v>
      </c>
      <c r="K994" s="2">
        <f t="shared" si="140"/>
        <v>0.61354168486814065</v>
      </c>
      <c r="L994" s="2">
        <v>1105.5905829329711</v>
      </c>
      <c r="M994" s="2">
        <f t="shared" si="141"/>
        <v>40.217971654321815</v>
      </c>
      <c r="N994" s="2">
        <f t="shared" si="142"/>
        <v>7.328345678182302E-3</v>
      </c>
      <c r="O994" s="2">
        <f t="shared" si="143"/>
        <v>8.0235269859677005E-4</v>
      </c>
    </row>
    <row r="995" spans="1:15" x14ac:dyDescent="0.25">
      <c r="A995" s="47">
        <v>100206</v>
      </c>
      <c r="B995" s="2">
        <v>0.2165</v>
      </c>
      <c r="C995" s="2">
        <f>LOG('SNe Ia Data'!RedShift)</f>
        <v>-0.66454209931061581</v>
      </c>
      <c r="D995">
        <v>0.14153499999999999</v>
      </c>
      <c r="E995">
        <v>39.825299999999999</v>
      </c>
      <c r="F995" s="2">
        <f t="shared" si="136"/>
        <v>922.69889391257561</v>
      </c>
      <c r="G995" s="1">
        <f t="shared" si="137"/>
        <v>3.1292726004603058E+25</v>
      </c>
      <c r="H995" s="2">
        <f t="shared" si="144"/>
        <v>1014.1281839498947</v>
      </c>
      <c r="I995" s="2">
        <f t="shared" si="138"/>
        <v>40.030464262480137</v>
      </c>
      <c r="J995" s="2">
        <f t="shared" si="139"/>
        <v>-0.20516426248013886</v>
      </c>
      <c r="K995" s="2">
        <f t="shared" si="140"/>
        <v>2.1012403321060522</v>
      </c>
      <c r="L995" s="2">
        <v>1109.727554354431</v>
      </c>
      <c r="M995" s="2">
        <f t="shared" si="141"/>
        <v>40.226081848150926</v>
      </c>
      <c r="N995" s="2">
        <f t="shared" si="142"/>
        <v>-0.40078184815092754</v>
      </c>
      <c r="O995" s="2">
        <f t="shared" si="143"/>
        <v>8.0184123967050969</v>
      </c>
    </row>
    <row r="996" spans="1:15" x14ac:dyDescent="0.25">
      <c r="A996" s="47">
        <v>17435</v>
      </c>
      <c r="B996" s="2">
        <v>0.21689</v>
      </c>
      <c r="C996" s="2">
        <f>LOG('SNe Ia Data'!RedShift)</f>
        <v>-0.66376047124507875</v>
      </c>
      <c r="D996">
        <v>0.190384</v>
      </c>
      <c r="E996">
        <v>40.0672</v>
      </c>
      <c r="F996" s="2">
        <f t="shared" si="136"/>
        <v>1031.4305721960877</v>
      </c>
      <c r="G996" s="1">
        <f t="shared" si="137"/>
        <v>3.1353629770597879E+25</v>
      </c>
      <c r="H996" s="2">
        <f t="shared" si="144"/>
        <v>1016.1019405857005</v>
      </c>
      <c r="I996" s="2">
        <f t="shared" si="138"/>
        <v>40.034686403976551</v>
      </c>
      <c r="J996" s="2">
        <f t="shared" si="139"/>
        <v>3.2513596023449054E-2</v>
      </c>
      <c r="K996" s="2">
        <f t="shared" si="140"/>
        <v>2.916547919741426E-2</v>
      </c>
      <c r="L996" s="2">
        <v>1111.969550030095</v>
      </c>
      <c r="M996" s="2">
        <f t="shared" si="141"/>
        <v>40.230464473842744</v>
      </c>
      <c r="N996" s="2">
        <f t="shared" si="142"/>
        <v>-0.16326447384274445</v>
      </c>
      <c r="O996" s="2">
        <f t="shared" si="143"/>
        <v>0.73539808012291819</v>
      </c>
    </row>
    <row r="997" spans="1:15" x14ac:dyDescent="0.25">
      <c r="A997" s="47">
        <v>7473</v>
      </c>
      <c r="B997" s="2">
        <v>0.21692</v>
      </c>
      <c r="C997" s="2">
        <f>LOG('SNe Ia Data'!RedShift)</f>
        <v>-0.6637004042365825</v>
      </c>
      <c r="D997">
        <v>0.18530099999999999</v>
      </c>
      <c r="E997">
        <v>40.093200000000003</v>
      </c>
      <c r="F997" s="2">
        <f t="shared" si="136"/>
        <v>1043.854577455731</v>
      </c>
      <c r="G997" s="1">
        <f t="shared" si="137"/>
        <v>3.1358315284902258E+25</v>
      </c>
      <c r="H997" s="2">
        <f t="shared" si="144"/>
        <v>1016.2537877629542</v>
      </c>
      <c r="I997" s="2">
        <f t="shared" si="138"/>
        <v>40.03501088649886</v>
      </c>
      <c r="J997" s="2">
        <f t="shared" si="139"/>
        <v>5.8189113501143197E-2</v>
      </c>
      <c r="K997" s="2">
        <f t="shared" si="140"/>
        <v>9.861158869561279E-2</v>
      </c>
      <c r="L997" s="2">
        <v>1112.1420442891517</v>
      </c>
      <c r="M997" s="2">
        <f t="shared" si="141"/>
        <v>40.230801297342119</v>
      </c>
      <c r="N997" s="2">
        <f t="shared" si="142"/>
        <v>-0.13760129734211546</v>
      </c>
      <c r="O997" s="2">
        <f t="shared" si="143"/>
        <v>0.55142890964369939</v>
      </c>
    </row>
    <row r="998" spans="1:15" x14ac:dyDescent="0.25">
      <c r="A998" s="47">
        <v>20364</v>
      </c>
      <c r="B998" s="2">
        <v>0.21742</v>
      </c>
      <c r="C998" s="2">
        <f>LOG('SNe Ia Data'!RedShift)</f>
        <v>-0.6627005085932034</v>
      </c>
      <c r="D998">
        <v>0.26961099999999999</v>
      </c>
      <c r="E998">
        <v>40.139499999999998</v>
      </c>
      <c r="F998" s="2">
        <f t="shared" si="136"/>
        <v>1066.3505566701092</v>
      </c>
      <c r="G998" s="1">
        <f t="shared" si="137"/>
        <v>3.1436419997784998E+25</v>
      </c>
      <c r="H998" s="2">
        <f t="shared" si="144"/>
        <v>1018.7849891233614</v>
      </c>
      <c r="I998" s="2">
        <f t="shared" si="138"/>
        <v>40.040412687008931</v>
      </c>
      <c r="J998" s="2">
        <f t="shared" si="139"/>
        <v>9.9087312991066767E-2</v>
      </c>
      <c r="K998" s="2">
        <f t="shared" si="140"/>
        <v>0.13507061853082508</v>
      </c>
      <c r="L998" s="2">
        <v>1115.0176435069243</v>
      </c>
      <c r="M998" s="2">
        <f t="shared" si="141"/>
        <v>40.23640869753558</v>
      </c>
      <c r="N998" s="2">
        <f t="shared" si="142"/>
        <v>-9.6908697535582178E-2</v>
      </c>
      <c r="O998" s="2">
        <f t="shared" si="143"/>
        <v>0.1291963662085788</v>
      </c>
    </row>
    <row r="999" spans="1:15" x14ac:dyDescent="0.25">
      <c r="A999" s="47">
        <v>13641</v>
      </c>
      <c r="B999" s="2">
        <v>0.21793999999999999</v>
      </c>
      <c r="C999" s="2">
        <f>LOG('SNe Ia Data'!RedShift)</f>
        <v>-0.66166305343892751</v>
      </c>
      <c r="D999">
        <v>0.17483699999999999</v>
      </c>
      <c r="E999">
        <v>39.994199999999999</v>
      </c>
      <c r="F999" s="2">
        <f t="shared" si="136"/>
        <v>997.33256523537432</v>
      </c>
      <c r="G999" s="1">
        <f t="shared" si="137"/>
        <v>3.1517674521998889E+25</v>
      </c>
      <c r="H999" s="2">
        <f t="shared" si="144"/>
        <v>1021.4182689170945</v>
      </c>
      <c r="I999" s="2">
        <f t="shared" si="138"/>
        <v>40.046018106538909</v>
      </c>
      <c r="J999" s="2">
        <f t="shared" si="139"/>
        <v>-5.1818106538910058E-2</v>
      </c>
      <c r="K999" s="2">
        <f t="shared" si="140"/>
        <v>8.7840821233843111E-2</v>
      </c>
      <c r="L999" s="2">
        <v>1118.0096569326386</v>
      </c>
      <c r="M999" s="2">
        <f t="shared" si="141"/>
        <v>40.242227774167247</v>
      </c>
      <c r="N999" s="2">
        <f t="shared" si="142"/>
        <v>-0.24802777416724808</v>
      </c>
      <c r="O999" s="2">
        <f t="shared" si="143"/>
        <v>2.012490968105054</v>
      </c>
    </row>
    <row r="1000" spans="1:15" x14ac:dyDescent="0.25">
      <c r="A1000" s="47">
        <v>1290816</v>
      </c>
      <c r="B1000" s="2">
        <v>0.21845000000000001</v>
      </c>
      <c r="C1000" s="2">
        <f>LOG('SNe Ia Data'!RedShift)</f>
        <v>-0.66064795095441275</v>
      </c>
      <c r="D1000">
        <v>0.20441699999999999</v>
      </c>
      <c r="E1000">
        <v>40.221600000000002</v>
      </c>
      <c r="F1000" s="2">
        <f t="shared" si="136"/>
        <v>1107.4394749895707</v>
      </c>
      <c r="G1000" s="1">
        <f t="shared" si="137"/>
        <v>3.1597391818149891E+25</v>
      </c>
      <c r="H1000" s="2">
        <f t="shared" si="144"/>
        <v>1024.0017305421097</v>
      </c>
      <c r="I1000" s="2">
        <f t="shared" si="138"/>
        <v>40.051503452946392</v>
      </c>
      <c r="J1000" s="2">
        <f t="shared" si="139"/>
        <v>0.17009654705361044</v>
      </c>
      <c r="K1000" s="2">
        <f t="shared" si="140"/>
        <v>0.69239986484610627</v>
      </c>
      <c r="L1000" s="2">
        <v>1120.9455076302131</v>
      </c>
      <c r="M1000" s="2">
        <f t="shared" si="141"/>
        <v>40.247922504051026</v>
      </c>
      <c r="N1000" s="2">
        <f t="shared" si="142"/>
        <v>-2.6322504051023543E-2</v>
      </c>
      <c r="O1000" s="2">
        <f t="shared" si="143"/>
        <v>1.6581368906627144E-2</v>
      </c>
    </row>
    <row r="1001" spans="1:15" x14ac:dyDescent="0.25">
      <c r="A1001" s="47">
        <v>1304678</v>
      </c>
      <c r="B1001" s="2">
        <v>0.21881</v>
      </c>
      <c r="C1001" s="2">
        <f>LOG('SNe Ia Data'!RedShift)</f>
        <v>-0.65993283386704638</v>
      </c>
      <c r="D1001">
        <v>0.24759600000000001</v>
      </c>
      <c r="E1001">
        <v>40.141599999999997</v>
      </c>
      <c r="F1001" s="2">
        <f t="shared" si="136"/>
        <v>1067.3823079018382</v>
      </c>
      <c r="G1001" s="1">
        <f t="shared" si="137"/>
        <v>3.1653677961035006E+25</v>
      </c>
      <c r="H1001" s="2">
        <f t="shared" si="144"/>
        <v>1025.8258402044391</v>
      </c>
      <c r="I1001" s="2">
        <f t="shared" si="138"/>
        <v>40.055368172989944</v>
      </c>
      <c r="J1001" s="2">
        <f t="shared" si="139"/>
        <v>8.6231827010053053E-2</v>
      </c>
      <c r="K1001" s="2">
        <f t="shared" si="140"/>
        <v>0.12129640430962162</v>
      </c>
      <c r="L1001" s="2">
        <v>1123.0186927605262</v>
      </c>
      <c r="M1001" s="2">
        <f t="shared" si="141"/>
        <v>40.251934925987541</v>
      </c>
      <c r="N1001" s="2">
        <f t="shared" si="142"/>
        <v>-0.11033492598754435</v>
      </c>
      <c r="O1001" s="2">
        <f t="shared" si="143"/>
        <v>0.19858149119621626</v>
      </c>
    </row>
    <row r="1002" spans="1:15" x14ac:dyDescent="0.25">
      <c r="A1002" s="47">
        <v>9467</v>
      </c>
      <c r="B1002" s="2">
        <v>0.21897</v>
      </c>
      <c r="C1002" s="2">
        <f>LOG('SNe Ia Data'!RedShift)</f>
        <v>-0.65961538162985667</v>
      </c>
      <c r="D1002">
        <v>0.240729</v>
      </c>
      <c r="E1002">
        <v>40.192500000000003</v>
      </c>
      <c r="F1002" s="2">
        <f t="shared" si="136"/>
        <v>1092.6976271889116</v>
      </c>
      <c r="G1002" s="1">
        <f t="shared" si="137"/>
        <v>3.1678698036653386E+25</v>
      </c>
      <c r="H1002" s="2">
        <f t="shared" si="144"/>
        <v>1026.6366856336749</v>
      </c>
      <c r="I1002" s="2">
        <f t="shared" si="138"/>
        <v>40.0570838959787</v>
      </c>
      <c r="J1002" s="2">
        <f t="shared" si="139"/>
        <v>0.13541610402130289</v>
      </c>
      <c r="K1002" s="2">
        <f t="shared" si="140"/>
        <v>0.31643448450057299</v>
      </c>
      <c r="L1002" s="2">
        <v>1123.9403260910562</v>
      </c>
      <c r="M1002" s="2">
        <f t="shared" si="141"/>
        <v>40.253716268187709</v>
      </c>
      <c r="N1002" s="2">
        <f t="shared" si="142"/>
        <v>-6.1216268187706646E-2</v>
      </c>
      <c r="O1002" s="2">
        <f t="shared" si="143"/>
        <v>6.4666131111066949E-2</v>
      </c>
    </row>
    <row r="1003" spans="1:15" x14ac:dyDescent="0.25">
      <c r="A1003" s="47">
        <v>5533</v>
      </c>
      <c r="B1003" s="2">
        <v>0.21898000000000001</v>
      </c>
      <c r="C1003" s="2">
        <f>LOG('SNe Ia Data'!RedShift)</f>
        <v>-0.65959554856754454</v>
      </c>
      <c r="D1003">
        <v>0.21882199999999999</v>
      </c>
      <c r="E1003">
        <v>40.129199999999997</v>
      </c>
      <c r="F1003" s="2">
        <f t="shared" si="136"/>
        <v>1061.3044861429701</v>
      </c>
      <c r="G1003" s="1">
        <f t="shared" si="137"/>
        <v>3.1680261873338235E+25</v>
      </c>
      <c r="H1003" s="2">
        <f t="shared" si="144"/>
        <v>1026.6873661291027</v>
      </c>
      <c r="I1003" s="2">
        <f t="shared" si="138"/>
        <v>40.057191089285524</v>
      </c>
      <c r="J1003" s="2">
        <f t="shared" si="139"/>
        <v>7.2008910714473018E-2</v>
      </c>
      <c r="K1003" s="2">
        <f t="shared" si="140"/>
        <v>0.10829053928843402</v>
      </c>
      <c r="L1003" s="2">
        <v>1123.9979326217747</v>
      </c>
      <c r="M1003" s="2">
        <f t="shared" si="141"/>
        <v>40.253827562162627</v>
      </c>
      <c r="N1003" s="2">
        <f t="shared" si="142"/>
        <v>-0.1246275621626296</v>
      </c>
      <c r="O1003" s="2">
        <f t="shared" si="143"/>
        <v>0.3243741473103256</v>
      </c>
    </row>
    <row r="1004" spans="1:15" x14ac:dyDescent="0.25">
      <c r="A1004" s="47">
        <v>1342255</v>
      </c>
      <c r="B1004" s="2">
        <v>0.21898999999999999</v>
      </c>
      <c r="C1004" s="2">
        <f>LOG('SNe Ia Data'!RedShift)</f>
        <v>-0.65957571641091384</v>
      </c>
      <c r="D1004">
        <v>0.13081499999999999</v>
      </c>
      <c r="E1004">
        <v>40.029600000000002</v>
      </c>
      <c r="F1004" s="2">
        <f t="shared" si="136"/>
        <v>1013.7246335583278</v>
      </c>
      <c r="G1004" s="1">
        <f t="shared" si="137"/>
        <v>3.1681825719664513E+25</v>
      </c>
      <c r="H1004" s="2">
        <f t="shared" si="144"/>
        <v>1026.738046936988</v>
      </c>
      <c r="I1004" s="2">
        <f t="shared" si="138"/>
        <v>40.057298277961905</v>
      </c>
      <c r="J1004" s="2">
        <f t="shared" si="139"/>
        <v>-2.7698277961903273E-2</v>
      </c>
      <c r="K1004" s="2">
        <f t="shared" si="140"/>
        <v>4.4832240917702479E-2</v>
      </c>
      <c r="L1004" s="2">
        <v>1124.0555396756959</v>
      </c>
      <c r="M1004" s="2">
        <f t="shared" si="141"/>
        <v>40.253938851444445</v>
      </c>
      <c r="N1004" s="2">
        <f t="shared" si="142"/>
        <v>-0.22433885144444332</v>
      </c>
      <c r="O1004" s="2">
        <f t="shared" si="143"/>
        <v>2.9409923378921321</v>
      </c>
    </row>
    <row r="1005" spans="1:15" x14ac:dyDescent="0.25">
      <c r="A1005" s="47">
        <v>1302187</v>
      </c>
      <c r="B1005" s="2">
        <v>0.21940999999999999</v>
      </c>
      <c r="C1005" s="2">
        <f>LOG('SNe Ia Data'!RedShift)</f>
        <v>-0.65874358256874244</v>
      </c>
      <c r="D1005">
        <v>0.20896200000000001</v>
      </c>
      <c r="E1005">
        <v>40.004800000000003</v>
      </c>
      <c r="F1005" s="2">
        <f t="shared" si="136"/>
        <v>1002.2129266050745</v>
      </c>
      <c r="G1005" s="1">
        <f t="shared" si="137"/>
        <v>3.1747515969843207E+25</v>
      </c>
      <c r="H1005" s="2">
        <f t="shared" si="144"/>
        <v>1028.8669229609923</v>
      </c>
      <c r="I1005" s="2">
        <f t="shared" si="138"/>
        <v>40.061796026575905</v>
      </c>
      <c r="J1005" s="2">
        <f t="shared" si="139"/>
        <v>-5.6996026575902192E-2</v>
      </c>
      <c r="K1005" s="2">
        <f t="shared" si="140"/>
        <v>7.4396846627223012E-2</v>
      </c>
      <c r="L1005" s="2">
        <v>1126.4755083058285</v>
      </c>
      <c r="M1005" s="2">
        <f t="shared" si="141"/>
        <v>40.258608768922151</v>
      </c>
      <c r="N1005" s="2">
        <f t="shared" si="142"/>
        <v>-0.25380876892214843</v>
      </c>
      <c r="O1005" s="2">
        <f t="shared" si="143"/>
        <v>1.4752941238367905</v>
      </c>
    </row>
    <row r="1006" spans="1:15" x14ac:dyDescent="0.25">
      <c r="A1006" s="47">
        <v>15433</v>
      </c>
      <c r="B1006" s="2">
        <v>0.2195</v>
      </c>
      <c r="C1006" s="2">
        <f>LOG('SNe Ia Data'!RedShift)</f>
        <v>-0.65856547542185984</v>
      </c>
      <c r="D1006">
        <v>0.16003100000000001</v>
      </c>
      <c r="E1006">
        <v>40.1098</v>
      </c>
      <c r="F1006" s="2">
        <f t="shared" si="136"/>
        <v>1051.8649890158401</v>
      </c>
      <c r="G1006" s="1">
        <f t="shared" si="137"/>
        <v>3.1761594663772981E+25</v>
      </c>
      <c r="H1006" s="2">
        <f t="shared" si="144"/>
        <v>1029.323182358313</v>
      </c>
      <c r="I1006" s="2">
        <f t="shared" si="138"/>
        <v>40.062758770208319</v>
      </c>
      <c r="J1006" s="2">
        <f t="shared" si="139"/>
        <v>4.7041229791680905E-2</v>
      </c>
      <c r="K1006" s="2">
        <f t="shared" si="140"/>
        <v>8.6407033574355863E-2</v>
      </c>
      <c r="L1006" s="2">
        <v>1126.9941930392006</v>
      </c>
      <c r="M1006" s="2">
        <f t="shared" si="141"/>
        <v>40.259608391510355</v>
      </c>
      <c r="N1006" s="2">
        <f t="shared" si="142"/>
        <v>-0.14980839151035497</v>
      </c>
      <c r="O1006" s="2">
        <f t="shared" si="143"/>
        <v>0.87632266421658911</v>
      </c>
    </row>
    <row r="1007" spans="1:15" x14ac:dyDescent="0.25">
      <c r="A1007" s="47">
        <v>220</v>
      </c>
      <c r="B1007" s="2">
        <v>0.21972</v>
      </c>
      <c r="C1007" s="2">
        <f>LOG('SNe Ia Data'!RedShift)</f>
        <v>-0.6581304096506787</v>
      </c>
      <c r="D1007">
        <v>0.124319</v>
      </c>
      <c r="E1007">
        <v>40.061599999999999</v>
      </c>
      <c r="F1007" s="2">
        <f t="shared" si="136"/>
        <v>1028.7740476585302</v>
      </c>
      <c r="G1007" s="1">
        <f t="shared" si="137"/>
        <v>3.179601253415579E+25</v>
      </c>
      <c r="H1007" s="2">
        <f t="shared" si="144"/>
        <v>1030.4385895740861</v>
      </c>
      <c r="I1007" s="2">
        <f t="shared" si="138"/>
        <v>40.065110572503315</v>
      </c>
      <c r="J1007" s="2">
        <f t="shared" si="139"/>
        <v>-3.5105725033162116E-3</v>
      </c>
      <c r="K1007" s="2">
        <f t="shared" si="140"/>
        <v>7.9740853097346256E-4</v>
      </c>
      <c r="L1007" s="2">
        <v>1128.2622673403373</v>
      </c>
      <c r="M1007" s="2">
        <f t="shared" si="141"/>
        <v>40.262050321017433</v>
      </c>
      <c r="N1007" s="2">
        <f t="shared" si="142"/>
        <v>-0.20045032101743487</v>
      </c>
      <c r="O1007" s="2">
        <f t="shared" si="143"/>
        <v>2.5997913595594877</v>
      </c>
    </row>
    <row r="1008" spans="1:15" x14ac:dyDescent="0.25">
      <c r="A1008" s="47">
        <v>18466</v>
      </c>
      <c r="B1008" s="2">
        <v>0.21978</v>
      </c>
      <c r="C1008" s="2">
        <f>LOG('SNe Ia Data'!RedShift)</f>
        <v>-0.65801183095181148</v>
      </c>
      <c r="D1008">
        <v>0.173376</v>
      </c>
      <c r="E1008">
        <v>40.088200000000001</v>
      </c>
      <c r="F1008" s="2">
        <f t="shared" si="136"/>
        <v>1041.4537785490465</v>
      </c>
      <c r="G1008" s="1">
        <f t="shared" si="137"/>
        <v>3.1805400035206164E+25</v>
      </c>
      <c r="H1008" s="2">
        <f t="shared" si="144"/>
        <v>1030.74281776407</v>
      </c>
      <c r="I1008" s="2">
        <f t="shared" si="138"/>
        <v>40.065751586557866</v>
      </c>
      <c r="J1008" s="2">
        <f t="shared" si="139"/>
        <v>2.2448413442134552E-2</v>
      </c>
      <c r="K1008" s="2">
        <f t="shared" si="140"/>
        <v>1.6764605827004703E-2</v>
      </c>
      <c r="L1008" s="2">
        <v>1128.6081496973236</v>
      </c>
      <c r="M1008" s="2">
        <f t="shared" si="141"/>
        <v>40.26271590996339</v>
      </c>
      <c r="N1008" s="2">
        <f t="shared" si="142"/>
        <v>-0.1745159099633895</v>
      </c>
      <c r="O1008" s="2">
        <f t="shared" si="143"/>
        <v>1.0131927982533082</v>
      </c>
    </row>
    <row r="1009" spans="1:15" x14ac:dyDescent="0.25">
      <c r="A1009" s="47">
        <v>14331</v>
      </c>
      <c r="B1009" s="2">
        <v>0.21990000000000001</v>
      </c>
      <c r="C1009" s="2">
        <f>LOG('SNe Ia Data'!RedShift)</f>
        <v>-0.65777477063920964</v>
      </c>
      <c r="D1009">
        <v>0.220195</v>
      </c>
      <c r="E1009">
        <v>40.238700000000001</v>
      </c>
      <c r="F1009" s="2">
        <f t="shared" si="136"/>
        <v>1116.1948129941979</v>
      </c>
      <c r="G1009" s="1">
        <f t="shared" si="137"/>
        <v>3.1824176077426629E+25</v>
      </c>
      <c r="H1009" s="2">
        <f t="shared" si="144"/>
        <v>1031.3513078520223</v>
      </c>
      <c r="I1009" s="2">
        <f t="shared" si="138"/>
        <v>40.067033118239067</v>
      </c>
      <c r="J1009" s="2">
        <f t="shared" si="139"/>
        <v>0.17166688176093459</v>
      </c>
      <c r="K1009" s="2">
        <f t="shared" si="140"/>
        <v>0.60779641012552543</v>
      </c>
      <c r="L1009" s="2">
        <v>1129.2999708591401</v>
      </c>
      <c r="M1009" s="2">
        <f t="shared" si="141"/>
        <v>40.264046584669359</v>
      </c>
      <c r="N1009" s="2">
        <f t="shared" si="142"/>
        <v>-2.5346584669357242E-2</v>
      </c>
      <c r="O1009" s="2">
        <f t="shared" si="143"/>
        <v>1.325024750669751E-2</v>
      </c>
    </row>
    <row r="1010" spans="1:15" x14ac:dyDescent="0.25">
      <c r="A1010" s="47">
        <v>19230</v>
      </c>
      <c r="B1010" s="2">
        <v>0.22017</v>
      </c>
      <c r="C1010" s="2">
        <f>LOG('SNe Ia Data'!RedShift)</f>
        <v>-0.65724185758070885</v>
      </c>
      <c r="D1010">
        <v>0.242946</v>
      </c>
      <c r="E1010">
        <v>39.922800000000002</v>
      </c>
      <c r="F1010" s="2">
        <f t="shared" si="136"/>
        <v>965.07263230732667</v>
      </c>
      <c r="G1010" s="1">
        <f t="shared" si="137"/>
        <v>3.1866427241978497E+25</v>
      </c>
      <c r="H1010" s="2">
        <f t="shared" si="144"/>
        <v>1032.7205748430301</v>
      </c>
      <c r="I1010" s="2">
        <f t="shared" si="138"/>
        <v>40.069914147677359</v>
      </c>
      <c r="J1010" s="2">
        <f t="shared" si="139"/>
        <v>-0.14711414767735675</v>
      </c>
      <c r="K1010" s="2">
        <f t="shared" si="140"/>
        <v>0.36668181637588992</v>
      </c>
      <c r="L1010" s="2">
        <v>1130.8568436046951</v>
      </c>
      <c r="M1010" s="2">
        <f t="shared" si="141"/>
        <v>40.267038152975744</v>
      </c>
      <c r="N1010" s="2">
        <f t="shared" si="142"/>
        <v>-0.34423815297574123</v>
      </c>
      <c r="O1010" s="2">
        <f t="shared" si="143"/>
        <v>2.00769852410316</v>
      </c>
    </row>
    <row r="1011" spans="1:15" x14ac:dyDescent="0.25">
      <c r="A1011" s="47">
        <v>7512</v>
      </c>
      <c r="B1011" s="2">
        <v>0.22066</v>
      </c>
      <c r="C1011" s="2">
        <f>LOG('SNe Ia Data'!RedShift)</f>
        <v>-0.6562763861573756</v>
      </c>
      <c r="D1011">
        <v>0.225274</v>
      </c>
      <c r="E1011">
        <v>40.187600000000003</v>
      </c>
      <c r="F1011" s="2">
        <f t="shared" si="136"/>
        <v>1090.2346983923726</v>
      </c>
      <c r="G1011" s="1">
        <f t="shared" si="137"/>
        <v>3.1943123203045167E+25</v>
      </c>
      <c r="H1011" s="2">
        <f t="shared" si="144"/>
        <v>1035.2061216663203</v>
      </c>
      <c r="I1011" s="2">
        <f t="shared" si="138"/>
        <v>40.075134157610577</v>
      </c>
      <c r="J1011" s="2">
        <f t="shared" si="139"/>
        <v>0.11246584238942603</v>
      </c>
      <c r="K1011" s="2">
        <f t="shared" si="140"/>
        <v>0.2492408020044172</v>
      </c>
      <c r="L1011" s="2">
        <v>1133.6832519897071</v>
      </c>
      <c r="M1011" s="2">
        <f t="shared" si="141"/>
        <v>40.272458654052315</v>
      </c>
      <c r="N1011" s="2">
        <f t="shared" si="142"/>
        <v>-8.4858654052311522E-2</v>
      </c>
      <c r="O1011" s="2">
        <f t="shared" si="143"/>
        <v>0.1418959948330521</v>
      </c>
    </row>
    <row r="1012" spans="1:15" x14ac:dyDescent="0.25">
      <c r="A1012" s="47">
        <v>15354</v>
      </c>
      <c r="B1012" s="2">
        <v>0.22083</v>
      </c>
      <c r="C1012" s="2">
        <f>LOG('SNe Ia Data'!RedShift)</f>
        <v>-0.65594192754869818</v>
      </c>
      <c r="D1012">
        <v>0.26682099999999997</v>
      </c>
      <c r="E1012">
        <v>40.079799999999999</v>
      </c>
      <c r="F1012" s="2">
        <f t="shared" si="136"/>
        <v>1037.4328603200211</v>
      </c>
      <c r="G1012" s="1">
        <f t="shared" si="137"/>
        <v>3.1969737403211422E+25</v>
      </c>
      <c r="H1012" s="2">
        <f t="shared" si="144"/>
        <v>1036.0686291537766</v>
      </c>
      <c r="I1012" s="2">
        <f t="shared" si="138"/>
        <v>40.07694262007508</v>
      </c>
      <c r="J1012" s="2">
        <f t="shared" si="139"/>
        <v>2.8573799249187459E-3</v>
      </c>
      <c r="K1012" s="2">
        <f t="shared" si="140"/>
        <v>1.1468218620330149E-4</v>
      </c>
      <c r="L1012" s="2">
        <v>1134.6641355921254</v>
      </c>
      <c r="M1012" s="2">
        <f t="shared" si="141"/>
        <v>40.274336639606041</v>
      </c>
      <c r="N1012" s="2">
        <f t="shared" si="142"/>
        <v>-0.19453663960604217</v>
      </c>
      <c r="O1012" s="2">
        <f t="shared" si="143"/>
        <v>0.53157286595477704</v>
      </c>
    </row>
    <row r="1013" spans="1:15" x14ac:dyDescent="0.25">
      <c r="A1013" s="47">
        <v>370098</v>
      </c>
      <c r="B1013" s="2">
        <v>0.22131999999999999</v>
      </c>
      <c r="C1013" s="2">
        <f>LOG('SNe Ia Data'!RedShift)</f>
        <v>-0.65497933845788514</v>
      </c>
      <c r="D1013">
        <v>0.14325399999999999</v>
      </c>
      <c r="E1013">
        <v>40.0441</v>
      </c>
      <c r="F1013" s="2">
        <f t="shared" si="136"/>
        <v>1020.5164273783382</v>
      </c>
      <c r="G1013" s="1">
        <f t="shared" si="137"/>
        <v>3.2046464470343211E+25</v>
      </c>
      <c r="H1013" s="2">
        <f t="shared" si="144"/>
        <v>1038.5551840559833</v>
      </c>
      <c r="I1013" s="2">
        <f t="shared" si="138"/>
        <v>40.082147889498899</v>
      </c>
      <c r="J1013" s="2">
        <f t="shared" si="139"/>
        <v>-3.8047889498898257E-2</v>
      </c>
      <c r="K1013" s="2">
        <f t="shared" si="140"/>
        <v>7.0541977252610355E-2</v>
      </c>
      <c r="L1013" s="2">
        <v>1137.4922322738878</v>
      </c>
      <c r="M1013" s="2">
        <f t="shared" si="141"/>
        <v>40.27974219810902</v>
      </c>
      <c r="N1013" s="2">
        <f t="shared" si="142"/>
        <v>-0.23564219810901932</v>
      </c>
      <c r="O1013" s="2">
        <f t="shared" si="143"/>
        <v>2.7057808313746303</v>
      </c>
    </row>
    <row r="1014" spans="1:15" x14ac:dyDescent="0.25">
      <c r="A1014" s="47">
        <v>480464</v>
      </c>
      <c r="B1014" s="2">
        <v>0.22131999999999999</v>
      </c>
      <c r="C1014" s="2">
        <f>LOG('SNe Ia Data'!RedShift)</f>
        <v>-0.65497933845788514</v>
      </c>
      <c r="D1014">
        <v>0.20475599999999999</v>
      </c>
      <c r="E1014">
        <v>40.058799999999998</v>
      </c>
      <c r="F1014" s="2">
        <f t="shared" si="136"/>
        <v>1027.4483522693458</v>
      </c>
      <c r="G1014" s="1">
        <f t="shared" si="137"/>
        <v>3.2046464470343211E+25</v>
      </c>
      <c r="H1014" s="2">
        <f t="shared" si="144"/>
        <v>1038.5551840559833</v>
      </c>
      <c r="I1014" s="2">
        <f t="shared" si="138"/>
        <v>40.082147889498899</v>
      </c>
      <c r="J1014" s="2">
        <f t="shared" si="139"/>
        <v>-2.3347889498900543E-2</v>
      </c>
      <c r="K1014" s="2">
        <f t="shared" si="140"/>
        <v>1.3002353966341879E-2</v>
      </c>
      <c r="L1014" s="2">
        <v>1137.4922322738878</v>
      </c>
      <c r="M1014" s="2">
        <f t="shared" si="141"/>
        <v>40.27974219810902</v>
      </c>
      <c r="N1014" s="2">
        <f t="shared" si="142"/>
        <v>-0.2209421981090216</v>
      </c>
      <c r="O1014" s="2">
        <f t="shared" si="143"/>
        <v>1.164351393165828</v>
      </c>
    </row>
    <row r="1015" spans="1:15" x14ac:dyDescent="0.25">
      <c r="A1015" s="47">
        <v>1331123</v>
      </c>
      <c r="B1015" s="2">
        <v>0.2215</v>
      </c>
      <c r="C1015" s="2">
        <f>LOG('SNe Ia Data'!RedShift)</f>
        <v>-0.65462626944091162</v>
      </c>
      <c r="D1015">
        <v>0.166162</v>
      </c>
      <c r="E1015">
        <v>40.1937</v>
      </c>
      <c r="F1015" s="2">
        <f t="shared" si="136"/>
        <v>1093.3016410929513</v>
      </c>
      <c r="G1015" s="1">
        <f t="shared" si="137"/>
        <v>3.2074655719806004E+25</v>
      </c>
      <c r="H1015" s="2">
        <f t="shared" si="144"/>
        <v>1039.4688002304508</v>
      </c>
      <c r="I1015" s="2">
        <f t="shared" si="138"/>
        <v>40.084057292334066</v>
      </c>
      <c r="J1015" s="2">
        <f t="shared" si="139"/>
        <v>0.10964270766593387</v>
      </c>
      <c r="K1015" s="2">
        <f t="shared" si="140"/>
        <v>0.43540767712917833</v>
      </c>
      <c r="L1015" s="2">
        <v>1138.5314395399789</v>
      </c>
      <c r="M1015" s="2">
        <f t="shared" si="141"/>
        <v>40.281725138876155</v>
      </c>
      <c r="N1015" s="2">
        <f t="shared" si="142"/>
        <v>-8.802513887615504E-2</v>
      </c>
      <c r="O1015" s="2">
        <f t="shared" si="143"/>
        <v>0.28064028711860567</v>
      </c>
    </row>
    <row r="1016" spans="1:15" x14ac:dyDescent="0.25">
      <c r="A1016" s="47">
        <v>13025</v>
      </c>
      <c r="B1016" s="2">
        <v>0.22298999999999999</v>
      </c>
      <c r="C1016" s="2">
        <f>LOG('SNe Ia Data'!RedShift)</f>
        <v>-0.65171461247738816</v>
      </c>
      <c r="D1016">
        <v>0.28122900000000001</v>
      </c>
      <c r="E1016">
        <v>40.325699999999998</v>
      </c>
      <c r="F1016" s="2">
        <f t="shared" si="136"/>
        <v>1161.8230809911036</v>
      </c>
      <c r="G1016" s="1">
        <f t="shared" si="137"/>
        <v>3.2308136093649018E+25</v>
      </c>
      <c r="H1016" s="2">
        <f t="shared" si="144"/>
        <v>1047.0353838345295</v>
      </c>
      <c r="I1016" s="2">
        <f t="shared" si="138"/>
        <v>40.09980679303807</v>
      </c>
      <c r="J1016" s="2">
        <f t="shared" si="139"/>
        <v>0.22589320696192772</v>
      </c>
      <c r="K1016" s="2">
        <f t="shared" si="140"/>
        <v>0.64518778561085977</v>
      </c>
      <c r="L1016" s="2">
        <v>1147.1402516840944</v>
      </c>
      <c r="M1016" s="2">
        <f t="shared" si="141"/>
        <v>40.298082594339846</v>
      </c>
      <c r="N1016" s="2">
        <f t="shared" si="142"/>
        <v>2.7617405660151917E-2</v>
      </c>
      <c r="O1016" s="2">
        <f t="shared" si="143"/>
        <v>9.6437413336684097E-3</v>
      </c>
    </row>
    <row r="1017" spans="1:15" x14ac:dyDescent="0.25">
      <c r="A1017" s="47">
        <v>14846</v>
      </c>
      <c r="B1017" s="2">
        <v>0.22348999999999999</v>
      </c>
      <c r="C1017" s="2">
        <f>LOG('SNe Ia Data'!RedShift)</f>
        <v>-0.65074190448721048</v>
      </c>
      <c r="D1017">
        <v>0.16727800000000001</v>
      </c>
      <c r="E1017">
        <v>40.1511</v>
      </c>
      <c r="F1017" s="2">
        <f t="shared" si="136"/>
        <v>1072.0622409065113</v>
      </c>
      <c r="G1017" s="1">
        <f t="shared" si="137"/>
        <v>3.2386532940602843E+25</v>
      </c>
      <c r="H1017" s="2">
        <f t="shared" si="144"/>
        <v>1049.5760526154145</v>
      </c>
      <c r="I1017" s="2">
        <f t="shared" si="138"/>
        <v>40.105069565876164</v>
      </c>
      <c r="J1017" s="2">
        <f t="shared" si="139"/>
        <v>4.6030434123835562E-2</v>
      </c>
      <c r="K1017" s="2">
        <f t="shared" si="140"/>
        <v>7.5720328077602941E-2</v>
      </c>
      <c r="L1017" s="2">
        <v>1150.0317057644338</v>
      </c>
      <c r="M1017" s="2">
        <f t="shared" si="141"/>
        <v>40.303549068936434</v>
      </c>
      <c r="N1017" s="2">
        <f t="shared" si="142"/>
        <v>-0.15244906893643417</v>
      </c>
      <c r="O1017" s="2">
        <f t="shared" si="143"/>
        <v>0.83056169514639733</v>
      </c>
    </row>
    <row r="1018" spans="1:15" x14ac:dyDescent="0.25">
      <c r="A1018" s="47">
        <v>330083</v>
      </c>
      <c r="B1018" s="2">
        <v>0.22384999999999999</v>
      </c>
      <c r="C1018" s="2">
        <f>LOG('SNe Ia Data'!RedShift)</f>
        <v>-0.6500429012805361</v>
      </c>
      <c r="D1018">
        <v>0.172818</v>
      </c>
      <c r="E1018">
        <v>40.016199999999998</v>
      </c>
      <c r="F1018" s="2">
        <f t="shared" si="136"/>
        <v>1007.4882736373111</v>
      </c>
      <c r="G1018" s="1">
        <f t="shared" si="137"/>
        <v>3.2442993505626035E+25</v>
      </c>
      <c r="H1018" s="2">
        <f t="shared" si="144"/>
        <v>1051.4058149142736</v>
      </c>
      <c r="I1018" s="2">
        <f t="shared" si="138"/>
        <v>40.108851873009705</v>
      </c>
      <c r="J1018" s="2">
        <f t="shared" si="139"/>
        <v>-9.2651873009707231E-2</v>
      </c>
      <c r="K1018" s="2">
        <f t="shared" si="140"/>
        <v>0.28742891593791792</v>
      </c>
      <c r="L1018" s="2">
        <v>1152.1143580971816</v>
      </c>
      <c r="M1018" s="2">
        <f t="shared" si="141"/>
        <v>40.307477945026349</v>
      </c>
      <c r="N1018" s="2">
        <f t="shared" si="142"/>
        <v>-0.2912779450263514</v>
      </c>
      <c r="O1018" s="2">
        <f t="shared" si="143"/>
        <v>2.8407777278201416</v>
      </c>
    </row>
    <row r="1019" spans="1:15" x14ac:dyDescent="0.25">
      <c r="A1019" s="47">
        <v>1304442</v>
      </c>
      <c r="B1019" s="2">
        <v>0.22449</v>
      </c>
      <c r="C1019" s="2">
        <f>LOG('SNe Ia Data'!RedShift)</f>
        <v>-0.64880300005730274</v>
      </c>
      <c r="D1019">
        <v>0.19721</v>
      </c>
      <c r="E1019">
        <v>40.129300000000001</v>
      </c>
      <c r="F1019" s="2">
        <f t="shared" si="136"/>
        <v>1061.3533621461524</v>
      </c>
      <c r="G1019" s="1">
        <f t="shared" si="137"/>
        <v>3.2543398489879921E+25</v>
      </c>
      <c r="H1019" s="2">
        <f t="shared" si="144"/>
        <v>1054.6597188511162</v>
      </c>
      <c r="I1019" s="2">
        <f t="shared" si="138"/>
        <v>40.115561795498778</v>
      </c>
      <c r="J1019" s="2">
        <f t="shared" si="139"/>
        <v>1.3738204501223095E-2</v>
      </c>
      <c r="K1019" s="2">
        <f t="shared" si="140"/>
        <v>4.8529083271709947E-3</v>
      </c>
      <c r="L1019" s="2">
        <v>1155.818514987249</v>
      </c>
      <c r="M1019" s="2">
        <f t="shared" si="141"/>
        <v>40.314448235616311</v>
      </c>
      <c r="N1019" s="2">
        <f t="shared" si="142"/>
        <v>-0.18514823561631033</v>
      </c>
      <c r="O1019" s="2">
        <f t="shared" si="143"/>
        <v>0.88141672965403417</v>
      </c>
    </row>
    <row r="1020" spans="1:15" x14ac:dyDescent="0.25">
      <c r="A1020" s="47">
        <v>550096</v>
      </c>
      <c r="B1020" s="2">
        <v>0.22449</v>
      </c>
      <c r="C1020" s="2">
        <f>LOG('SNe Ia Data'!RedShift)</f>
        <v>-0.64880300005730274</v>
      </c>
      <c r="D1020">
        <v>0.24577499999999999</v>
      </c>
      <c r="E1020">
        <v>39.944899999999997</v>
      </c>
      <c r="F1020" s="2">
        <f t="shared" si="136"/>
        <v>974.94473881911676</v>
      </c>
      <c r="G1020" s="1">
        <f t="shared" si="137"/>
        <v>3.2543398489879921E+25</v>
      </c>
      <c r="H1020" s="2">
        <f t="shared" si="144"/>
        <v>1054.6597188511162</v>
      </c>
      <c r="I1020" s="2">
        <f t="shared" si="138"/>
        <v>40.115561795498778</v>
      </c>
      <c r="J1020" s="2">
        <f t="shared" si="139"/>
        <v>-0.17066179549878058</v>
      </c>
      <c r="K1020" s="2">
        <f t="shared" si="140"/>
        <v>0.48216669784238342</v>
      </c>
      <c r="L1020" s="2">
        <v>1155.818514987249</v>
      </c>
      <c r="M1020" s="2">
        <f t="shared" si="141"/>
        <v>40.314448235616311</v>
      </c>
      <c r="N1020" s="2">
        <f t="shared" si="142"/>
        <v>-0.369548235616314</v>
      </c>
      <c r="O1020" s="2">
        <f t="shared" si="143"/>
        <v>2.2608245301801149</v>
      </c>
    </row>
    <row r="1021" spans="1:15" x14ac:dyDescent="0.25">
      <c r="A1021" s="47">
        <v>1292560</v>
      </c>
      <c r="B1021" s="2">
        <v>0.22492999999999999</v>
      </c>
      <c r="C1021" s="2">
        <f>LOG('SNe Ia Data'!RedShift)</f>
        <v>-0.64795261674952043</v>
      </c>
      <c r="D1021">
        <v>0.16061600000000001</v>
      </c>
      <c r="E1021">
        <v>40.1126</v>
      </c>
      <c r="F1021" s="2">
        <f t="shared" si="136"/>
        <v>1053.2221886871439</v>
      </c>
      <c r="G1021" s="1">
        <f t="shared" si="137"/>
        <v>3.2612449656805087E+25</v>
      </c>
      <c r="H1021" s="2">
        <f t="shared" si="144"/>
        <v>1056.897514769028</v>
      </c>
      <c r="I1021" s="2">
        <f t="shared" si="138"/>
        <v>40.120164383423692</v>
      </c>
      <c r="J1021" s="2">
        <f t="shared" si="139"/>
        <v>-7.5643834236913676E-3</v>
      </c>
      <c r="K1021" s="2">
        <f t="shared" si="140"/>
        <v>2.2180404220265809E-3</v>
      </c>
      <c r="L1021" s="2">
        <v>1158.3663575163291</v>
      </c>
      <c r="M1021" s="2">
        <f t="shared" si="141"/>
        <v>40.319229679015081</v>
      </c>
      <c r="N1021" s="2">
        <f t="shared" si="142"/>
        <v>-0.20662967901508011</v>
      </c>
      <c r="O1021" s="2">
        <f t="shared" si="143"/>
        <v>1.6550373156397067</v>
      </c>
    </row>
    <row r="1022" spans="1:15" x14ac:dyDescent="0.25">
      <c r="A1022" s="47">
        <v>30066</v>
      </c>
      <c r="B1022" s="2">
        <v>0.22542000000000001</v>
      </c>
      <c r="C1022" s="2">
        <f>LOG('SNe Ia Data'!RedShift)</f>
        <v>-0.64700755455297176</v>
      </c>
      <c r="D1022">
        <v>0.174035</v>
      </c>
      <c r="E1022">
        <v>40.149099999999997</v>
      </c>
      <c r="F1022" s="2">
        <f t="shared" si="136"/>
        <v>1071.0752896702511</v>
      </c>
      <c r="G1022" s="1">
        <f t="shared" si="137"/>
        <v>3.2689369338956291E+25</v>
      </c>
      <c r="H1022" s="2">
        <f t="shared" si="144"/>
        <v>1059.3903118988956</v>
      </c>
      <c r="I1022" s="2">
        <f t="shared" si="138"/>
        <v>40.125279985021265</v>
      </c>
      <c r="J1022" s="2">
        <f t="shared" si="139"/>
        <v>2.3820014978731763E-2</v>
      </c>
      <c r="K1022" s="2">
        <f t="shared" si="140"/>
        <v>1.8733152359728906E-2</v>
      </c>
      <c r="L1022" s="2">
        <v>1161.2049108296653</v>
      </c>
      <c r="M1022" s="2">
        <f t="shared" si="141"/>
        <v>40.324544319150384</v>
      </c>
      <c r="N1022" s="2">
        <f t="shared" si="142"/>
        <v>-0.17544431915038672</v>
      </c>
      <c r="O1022" s="2">
        <f t="shared" si="143"/>
        <v>1.0162613890046397</v>
      </c>
    </row>
    <row r="1023" spans="1:15" x14ac:dyDescent="0.25">
      <c r="A1023" s="47">
        <v>13727</v>
      </c>
      <c r="B1023" s="2">
        <v>0.22542999999999999</v>
      </c>
      <c r="C1023" s="2">
        <f>LOG('SNe Ia Data'!RedShift)</f>
        <v>-0.64698828896654725</v>
      </c>
      <c r="D1023">
        <v>0.18892300000000001</v>
      </c>
      <c r="E1023">
        <v>40.132899999999999</v>
      </c>
      <c r="F1023" s="2">
        <f t="shared" si="136"/>
        <v>1063.1143981491457</v>
      </c>
      <c r="G1023" s="1">
        <f t="shared" si="137"/>
        <v>3.2690939367388474E+25</v>
      </c>
      <c r="H1023" s="2">
        <f t="shared" si="144"/>
        <v>1059.4411930551887</v>
      </c>
      <c r="I1023" s="2">
        <f t="shared" si="138"/>
        <v>40.125384275548207</v>
      </c>
      <c r="J1023" s="2">
        <f t="shared" si="139"/>
        <v>7.5157244517924937E-3</v>
      </c>
      <c r="K1023" s="2">
        <f t="shared" si="140"/>
        <v>1.5826031718019049E-3</v>
      </c>
      <c r="L1023" s="2">
        <v>1161.2628534665016</v>
      </c>
      <c r="M1023" s="2">
        <f t="shared" si="141"/>
        <v>40.324652670137368</v>
      </c>
      <c r="N1023" s="2">
        <f t="shared" si="142"/>
        <v>-0.19175267013736885</v>
      </c>
      <c r="O1023" s="2">
        <f t="shared" si="143"/>
        <v>1.030180141095133</v>
      </c>
    </row>
    <row r="1024" spans="1:15" x14ac:dyDescent="0.25">
      <c r="A1024" s="47">
        <v>15229</v>
      </c>
      <c r="B1024" s="2">
        <v>0.22550999999999999</v>
      </c>
      <c r="C1024" s="2">
        <f>LOG('SNe Ia Data'!RedShift)</f>
        <v>-0.64683419503424244</v>
      </c>
      <c r="D1024">
        <v>0.19744400000000001</v>
      </c>
      <c r="E1024">
        <v>40.185600000000001</v>
      </c>
      <c r="F1024" s="2">
        <f t="shared" si="136"/>
        <v>1089.231017409744</v>
      </c>
      <c r="G1024" s="1">
        <f t="shared" si="137"/>
        <v>3.2703499938916922E+25</v>
      </c>
      <c r="H1024" s="2">
        <f t="shared" si="144"/>
        <v>1059.8482534561153</v>
      </c>
      <c r="I1024" s="2">
        <f t="shared" si="138"/>
        <v>40.126218442341184</v>
      </c>
      <c r="J1024" s="2">
        <f t="shared" si="139"/>
        <v>5.938155765881703E-2</v>
      </c>
      <c r="K1024" s="2">
        <f t="shared" si="140"/>
        <v>9.045139923173412E-2</v>
      </c>
      <c r="L1024" s="2">
        <v>1161.7264132440853</v>
      </c>
      <c r="M1024" s="2">
        <f t="shared" si="141"/>
        <v>40.325519318378042</v>
      </c>
      <c r="N1024" s="2">
        <f t="shared" si="142"/>
        <v>-0.13991931837804117</v>
      </c>
      <c r="O1024" s="2">
        <f t="shared" si="143"/>
        <v>0.50218932885022483</v>
      </c>
    </row>
    <row r="1025" spans="1:15" x14ac:dyDescent="0.25">
      <c r="A1025" s="47">
        <v>20096</v>
      </c>
      <c r="B1025" s="2">
        <v>0.22578000000000001</v>
      </c>
      <c r="C1025" s="2">
        <f>LOG('SNe Ia Data'!RedShift)</f>
        <v>-0.64631453129649197</v>
      </c>
      <c r="D1025">
        <v>0.17596300000000001</v>
      </c>
      <c r="E1025">
        <v>39.986499999999999</v>
      </c>
      <c r="F1025" s="2">
        <f t="shared" si="136"/>
        <v>993.80230568111858</v>
      </c>
      <c r="G1025" s="1">
        <f t="shared" si="137"/>
        <v>3.2745896383027619E+25</v>
      </c>
      <c r="H1025" s="2">
        <f t="shared" si="144"/>
        <v>1061.2222286369797</v>
      </c>
      <c r="I1025" s="2">
        <f t="shared" si="138"/>
        <v>40.129031691254035</v>
      </c>
      <c r="J1025" s="2">
        <f t="shared" si="139"/>
        <v>-0.14253169125403531</v>
      </c>
      <c r="K1025" s="2">
        <f t="shared" si="140"/>
        <v>0.65611529439269023</v>
      </c>
      <c r="L1025" s="2">
        <v>1163.2911726693981</v>
      </c>
      <c r="M1025" s="2">
        <f t="shared" si="141"/>
        <v>40.328442162878815</v>
      </c>
      <c r="N1025" s="2">
        <f t="shared" si="142"/>
        <v>-0.34194216287881574</v>
      </c>
      <c r="O1025" s="2">
        <f t="shared" si="143"/>
        <v>3.7762661310248151</v>
      </c>
    </row>
    <row r="1026" spans="1:15" x14ac:dyDescent="0.25">
      <c r="A1026" s="47">
        <v>19992</v>
      </c>
      <c r="B1026" s="2">
        <v>0.22645000000000001</v>
      </c>
      <c r="C1026" s="2">
        <f>LOG('SNe Ia Data'!RedShift)</f>
        <v>-0.64502767498102398</v>
      </c>
      <c r="D1026">
        <v>0.20107800000000001</v>
      </c>
      <c r="E1026">
        <v>40.391199999999998</v>
      </c>
      <c r="F1026" s="2">
        <f t="shared" si="136"/>
        <v>1197.4020573346208</v>
      </c>
      <c r="G1026" s="1">
        <f t="shared" si="137"/>
        <v>3.2851132451974774E+25</v>
      </c>
      <c r="H1026" s="2">
        <f t="shared" si="144"/>
        <v>1064.6326973660928</v>
      </c>
      <c r="I1026" s="2">
        <f t="shared" si="138"/>
        <v>40.135999001216376</v>
      </c>
      <c r="J1026" s="2">
        <f t="shared" si="139"/>
        <v>0.25520099878362146</v>
      </c>
      <c r="K1026" s="2">
        <f t="shared" si="140"/>
        <v>1.6107777637342242</v>
      </c>
      <c r="L1026" s="2">
        <v>1167.1757274960351</v>
      </c>
      <c r="M1026" s="2">
        <f t="shared" si="141"/>
        <v>40.335681237109711</v>
      </c>
      <c r="N1026" s="2">
        <f t="shared" si="142"/>
        <v>5.5518762890287121E-2</v>
      </c>
      <c r="O1026" s="2">
        <f t="shared" si="143"/>
        <v>7.623430524450292E-2</v>
      </c>
    </row>
    <row r="1027" spans="1:15" x14ac:dyDescent="0.25">
      <c r="A1027" s="47">
        <v>1315192</v>
      </c>
      <c r="B1027" s="2">
        <v>0.22725999999999999</v>
      </c>
      <c r="C1027" s="2">
        <f>LOG('SNe Ia Data'!RedShift)</f>
        <v>-0.64347699765817323</v>
      </c>
      <c r="D1027">
        <v>0.228488</v>
      </c>
      <c r="E1027">
        <v>40.097000000000001</v>
      </c>
      <c r="F1027" s="2">
        <f t="shared" si="136"/>
        <v>1045.6828853581387</v>
      </c>
      <c r="G1027" s="1">
        <f t="shared" si="137"/>
        <v>3.2978415354608409E+25</v>
      </c>
      <c r="H1027" s="2">
        <f t="shared" si="144"/>
        <v>1068.7576553156409</v>
      </c>
      <c r="I1027" s="2">
        <f t="shared" si="138"/>
        <v>40.144396192596616</v>
      </c>
      <c r="J1027" s="2">
        <f t="shared" si="139"/>
        <v>-4.7396192596615094E-2</v>
      </c>
      <c r="K1027" s="2">
        <f t="shared" si="140"/>
        <v>4.3028887605473812E-2</v>
      </c>
      <c r="L1027" s="2">
        <v>1171.8750869723192</v>
      </c>
      <c r="M1027" s="2">
        <f t="shared" si="141"/>
        <v>40.344406608197879</v>
      </c>
      <c r="N1027" s="2">
        <f t="shared" si="142"/>
        <v>-0.24740660819787763</v>
      </c>
      <c r="O1027" s="2">
        <f t="shared" si="143"/>
        <v>1.1724539614490728</v>
      </c>
    </row>
    <row r="1028" spans="1:15" x14ac:dyDescent="0.25">
      <c r="A1028" s="47">
        <v>1315259</v>
      </c>
      <c r="B1028" s="2">
        <v>0.22817999999999999</v>
      </c>
      <c r="C1028" s="2">
        <f>LOG('SNe Ia Data'!RedShift)</f>
        <v>-0.64172242420477388</v>
      </c>
      <c r="D1028">
        <v>0.183395</v>
      </c>
      <c r="E1028">
        <v>40.223599999999998</v>
      </c>
      <c r="F1028" s="2">
        <f t="shared" si="136"/>
        <v>1108.459934306914</v>
      </c>
      <c r="G1028" s="1">
        <f t="shared" si="137"/>
        <v>3.3123059459842678E+25</v>
      </c>
      <c r="H1028" s="2">
        <f t="shared" si="144"/>
        <v>1073.4452515237408</v>
      </c>
      <c r="I1028" s="2">
        <f t="shared" si="138"/>
        <v>40.153899495992384</v>
      </c>
      <c r="J1028" s="2">
        <f t="shared" si="139"/>
        <v>6.9700504007613517E-2</v>
      </c>
      <c r="K1028" s="2">
        <f t="shared" si="140"/>
        <v>0.14444311805668722</v>
      </c>
      <c r="L1028" s="2">
        <v>1177.2167514704645</v>
      </c>
      <c r="M1028" s="2">
        <f t="shared" si="141"/>
        <v>40.354282166812624</v>
      </c>
      <c r="N1028" s="2">
        <f t="shared" si="142"/>
        <v>-0.13068216681262612</v>
      </c>
      <c r="O1028" s="2">
        <f t="shared" si="143"/>
        <v>0.50775904846668085</v>
      </c>
    </row>
    <row r="1029" spans="1:15" x14ac:dyDescent="0.25">
      <c r="A1029" s="47">
        <v>180561</v>
      </c>
      <c r="B1029" s="2">
        <v>0.22864999999999999</v>
      </c>
      <c r="C1029" s="2">
        <f>LOG('SNe Ia Data'!RedShift)</f>
        <v>-0.64082879428329931</v>
      </c>
      <c r="D1029">
        <v>0.30824099999999999</v>
      </c>
      <c r="E1029">
        <v>40.160400000000003</v>
      </c>
      <c r="F1029" s="2">
        <f t="shared" si="136"/>
        <v>1076.6635241146691</v>
      </c>
      <c r="G1029" s="1">
        <f t="shared" si="137"/>
        <v>3.3196984842478027E+25</v>
      </c>
      <c r="H1029" s="2">
        <f t="shared" si="144"/>
        <v>1075.8410100149877</v>
      </c>
      <c r="I1029" s="2">
        <f t="shared" si="138"/>
        <v>40.158740475727228</v>
      </c>
      <c r="J1029" s="2">
        <f t="shared" si="139"/>
        <v>1.659524272774604E-3</v>
      </c>
      <c r="K1029" s="2">
        <f t="shared" si="140"/>
        <v>2.8985874529961629E-5</v>
      </c>
      <c r="L1029" s="2">
        <v>1179.9473350225219</v>
      </c>
      <c r="M1029" s="2">
        <f t="shared" si="141"/>
        <v>40.359313118651265</v>
      </c>
      <c r="N1029" s="2">
        <f t="shared" si="142"/>
        <v>-0.19891311865126227</v>
      </c>
      <c r="O1029" s="2">
        <f t="shared" si="143"/>
        <v>0.41643386825697509</v>
      </c>
    </row>
    <row r="1030" spans="1:15" x14ac:dyDescent="0.25">
      <c r="A1030" s="47">
        <v>13072</v>
      </c>
      <c r="B1030" s="2">
        <v>0.22928000000000001</v>
      </c>
      <c r="C1030" s="2">
        <f>LOG('SNe Ia Data'!RedShift)</f>
        <v>-0.63963382694673077</v>
      </c>
      <c r="D1030">
        <v>0.202405</v>
      </c>
      <c r="E1030">
        <v>40.222900000000003</v>
      </c>
      <c r="F1030" s="2">
        <f t="shared" ref="F1030:F1093" si="145">10^((ObservedDistanceModuli-25)/5)</f>
        <v>1108.1026666298294</v>
      </c>
      <c r="G1030" s="1">
        <f t="shared" ref="G1030:G1093" si="146">-(RedShift*Age*(-2*InitialTangentVelocity+UniverseAcceleration*Age))/(2+RedShift)*(1+RedShift)</f>
        <v>3.3296109284993425E+25</v>
      </c>
      <c r="H1030" s="2">
        <f t="shared" si="144"/>
        <v>1079.0534144203566</v>
      </c>
      <c r="I1030" s="2">
        <f t="shared" ref="I1030:I1093" si="147">(LOG10(T2LuminousDistance)*5+25)</f>
        <v>40.165214716527856</v>
      </c>
      <c r="J1030" s="2">
        <f t="shared" ref="J1030:J1093" si="148">ObservedDistanceModuli-T2DistanceModuli</f>
        <v>5.7685283472146409E-2</v>
      </c>
      <c r="K1030" s="2">
        <f t="shared" ref="K1030:K1093" si="149">(ObservedDistanceModuli-T2DistanceModuli)^2/TotalError^2</f>
        <v>8.122460143881037E-2</v>
      </c>
      <c r="L1030" s="2">
        <v>1183.6092698306227</v>
      </c>
      <c r="M1030" s="2">
        <f t="shared" ref="M1030:M1093" si="150">(LOG10(ΛCDMLuminousDistance)*5+25)</f>
        <v>40.366041789119734</v>
      </c>
      <c r="N1030" s="2">
        <f t="shared" ref="N1030:N1093" si="151">ObservedDistanceModuli-ΛCDMDistanceModuli</f>
        <v>-0.1431417891197313</v>
      </c>
      <c r="O1030" s="2">
        <f t="shared" ref="O1030:O1093" si="152">(ObservedDistanceModuli-ΛCDMDistanceModuli)^2/TotalError^2</f>
        <v>0.50013864015427723</v>
      </c>
    </row>
    <row r="1031" spans="1:15" x14ac:dyDescent="0.25">
      <c r="A1031" s="47">
        <v>3452</v>
      </c>
      <c r="B1031" s="2">
        <v>0.22978000000000001</v>
      </c>
      <c r="C1031" s="2">
        <f>LOG('SNe Ia Data'!RedShift)</f>
        <v>-0.63868777489767292</v>
      </c>
      <c r="D1031">
        <v>0.18806600000000001</v>
      </c>
      <c r="E1031">
        <v>40.135100000000001</v>
      </c>
      <c r="F1031" s="2">
        <f t="shared" si="145"/>
        <v>1064.1920249497414</v>
      </c>
      <c r="G1031" s="1">
        <f t="shared" si="146"/>
        <v>3.3374806340252291E+25</v>
      </c>
      <c r="H1031" s="2">
        <f t="shared" si="144"/>
        <v>1081.603812289821</v>
      </c>
      <c r="I1031" s="2">
        <f t="shared" si="147"/>
        <v>40.170341046711521</v>
      </c>
      <c r="J1031" s="2">
        <f t="shared" si="148"/>
        <v>-3.5241046711519175E-2</v>
      </c>
      <c r="K1031" s="2">
        <f t="shared" si="149"/>
        <v>3.5113734662988103E-2</v>
      </c>
      <c r="L1031" s="2">
        <v>1186.517026430025</v>
      </c>
      <c r="M1031" s="2">
        <f t="shared" si="150"/>
        <v>40.371369873456004</v>
      </c>
      <c r="N1031" s="2">
        <f t="shared" si="151"/>
        <v>-0.2362698734560027</v>
      </c>
      <c r="O1031" s="2">
        <f t="shared" si="152"/>
        <v>1.5783238609892056</v>
      </c>
    </row>
    <row r="1032" spans="1:15" x14ac:dyDescent="0.25">
      <c r="A1032" s="47">
        <v>21033</v>
      </c>
      <c r="B1032" s="2">
        <v>0.23019999999999999</v>
      </c>
      <c r="C1032" s="2">
        <f>LOG('SNe Ia Data'!RedShift)</f>
        <v>-0.63789468070622701</v>
      </c>
      <c r="D1032">
        <v>0.22744400000000001</v>
      </c>
      <c r="E1032">
        <v>40.128300000000003</v>
      </c>
      <c r="F1032" s="2">
        <f t="shared" si="145"/>
        <v>1060.8647033866123</v>
      </c>
      <c r="G1032" s="1">
        <f t="shared" si="146"/>
        <v>3.3440930225194732E+25</v>
      </c>
      <c r="H1032" s="2">
        <f t="shared" si="144"/>
        <v>1083.7467414594475</v>
      </c>
      <c r="I1032" s="2">
        <f t="shared" si="147"/>
        <v>40.174639023386462</v>
      </c>
      <c r="J1032" s="2">
        <f t="shared" si="148"/>
        <v>-4.6339023386458678E-2</v>
      </c>
      <c r="K1032" s="2">
        <f t="shared" si="149"/>
        <v>4.1509240211150676E-2</v>
      </c>
      <c r="L1032" s="2">
        <v>1188.9605392170852</v>
      </c>
      <c r="M1032" s="2">
        <f t="shared" si="150"/>
        <v>40.375837204612964</v>
      </c>
      <c r="N1032" s="2">
        <f t="shared" si="151"/>
        <v>-0.24753720461296069</v>
      </c>
      <c r="O1032" s="2">
        <f t="shared" si="152"/>
        <v>1.184491627575484</v>
      </c>
    </row>
    <row r="1033" spans="1:15" x14ac:dyDescent="0.25">
      <c r="A1033" s="47">
        <v>6</v>
      </c>
      <c r="B1033" s="2">
        <v>0.23041</v>
      </c>
      <c r="C1033" s="2">
        <f>LOG('SNe Ia Data'!RedShift)</f>
        <v>-0.63749867607098776</v>
      </c>
      <c r="D1033">
        <v>0.26010899999999998</v>
      </c>
      <c r="E1033">
        <v>40.306199999999997</v>
      </c>
      <c r="F1033" s="2">
        <f t="shared" si="145"/>
        <v>1151.4365204948317</v>
      </c>
      <c r="G1033" s="1">
        <f t="shared" si="146"/>
        <v>3.3473998450280692E+25</v>
      </c>
      <c r="H1033" s="2">
        <f t="shared" si="144"/>
        <v>1084.8184096499381</v>
      </c>
      <c r="I1033" s="2">
        <f t="shared" si="147"/>
        <v>40.176785233377942</v>
      </c>
      <c r="J1033" s="2">
        <f t="shared" si="148"/>
        <v>0.12941476662205531</v>
      </c>
      <c r="K1033" s="2">
        <f t="shared" si="149"/>
        <v>0.24754656714961892</v>
      </c>
      <c r="L1033" s="2">
        <v>1190.1826368964046</v>
      </c>
      <c r="M1033" s="2">
        <f t="shared" si="150"/>
        <v>40.378068051123108</v>
      </c>
      <c r="N1033" s="2">
        <f t="shared" si="151"/>
        <v>-7.1868051123111343E-2</v>
      </c>
      <c r="O1033" s="2">
        <f t="shared" si="152"/>
        <v>7.6341550682359566E-2</v>
      </c>
    </row>
    <row r="1034" spans="1:15" x14ac:dyDescent="0.25">
      <c r="A1034" s="47">
        <v>40780</v>
      </c>
      <c r="B1034" s="2">
        <v>0.23082</v>
      </c>
      <c r="C1034" s="2">
        <f>LOG('SNe Ia Data'!RedShift)</f>
        <v>-0.63672656330954092</v>
      </c>
      <c r="D1034">
        <v>0.29684700000000003</v>
      </c>
      <c r="E1034">
        <v>40.0717</v>
      </c>
      <c r="F1034" s="2">
        <f t="shared" si="145"/>
        <v>1033.5702494793975</v>
      </c>
      <c r="G1034" s="1">
        <f t="shared" si="146"/>
        <v>3.3538572288797945E+25</v>
      </c>
      <c r="H1034" s="2">
        <f t="shared" si="144"/>
        <v>1086.9111052360158</v>
      </c>
      <c r="I1034" s="2">
        <f t="shared" si="147"/>
        <v>40.18097013034788</v>
      </c>
      <c r="J1034" s="2">
        <f t="shared" si="148"/>
        <v>-0.10927013034788047</v>
      </c>
      <c r="K1034" s="2">
        <f t="shared" si="149"/>
        <v>0.13549946918221417</v>
      </c>
      <c r="L1034" s="2">
        <v>1192.5692925849314</v>
      </c>
      <c r="M1034" s="2">
        <f t="shared" si="150"/>
        <v>40.382418112619405</v>
      </c>
      <c r="N1034" s="2">
        <f t="shared" si="151"/>
        <v>-0.31071811261940496</v>
      </c>
      <c r="O1034" s="2">
        <f t="shared" si="152"/>
        <v>1.0956398304141315</v>
      </c>
    </row>
    <row r="1035" spans="1:15" x14ac:dyDescent="0.25">
      <c r="A1035" s="47">
        <v>19008</v>
      </c>
      <c r="B1035" s="2">
        <v>0.23086000000000001</v>
      </c>
      <c r="C1035" s="2">
        <f>LOG('SNe Ia Data'!RedShift)</f>
        <v>-0.63665130867724318</v>
      </c>
      <c r="D1035">
        <v>0.204707</v>
      </c>
      <c r="E1035">
        <v>40.104900000000001</v>
      </c>
      <c r="F1035" s="2">
        <f t="shared" si="145"/>
        <v>1049.4940965502062</v>
      </c>
      <c r="G1035" s="1">
        <f t="shared" si="146"/>
        <v>3.3544873029608819E+25</v>
      </c>
      <c r="H1035" s="2">
        <f t="shared" si="144"/>
        <v>1087.1152983393949</v>
      </c>
      <c r="I1035" s="2">
        <f t="shared" si="147"/>
        <v>40.181378036793518</v>
      </c>
      <c r="J1035" s="2">
        <f t="shared" si="148"/>
        <v>-7.647803679351739E-2</v>
      </c>
      <c r="K1035" s="2">
        <f t="shared" si="149"/>
        <v>0.13957514077491087</v>
      </c>
      <c r="L1035" s="2">
        <v>1192.8021834427011</v>
      </c>
      <c r="M1035" s="2">
        <f t="shared" si="150"/>
        <v>40.382842127141899</v>
      </c>
      <c r="N1035" s="2">
        <f t="shared" si="151"/>
        <v>-0.27794212714189825</v>
      </c>
      <c r="O1035" s="2">
        <f t="shared" si="152"/>
        <v>1.8435009529310034</v>
      </c>
    </row>
    <row r="1036" spans="1:15" x14ac:dyDescent="0.25">
      <c r="A1036" s="47">
        <v>360140</v>
      </c>
      <c r="B1036" s="2">
        <v>0.23091999999999999</v>
      </c>
      <c r="C1036" s="2">
        <f>LOG('SNe Ia Data'!RedShift)</f>
        <v>-0.63653845117340657</v>
      </c>
      <c r="D1036">
        <v>0.22628899999999999</v>
      </c>
      <c r="E1036">
        <v>40.2958</v>
      </c>
      <c r="F1036" s="2">
        <f t="shared" si="145"/>
        <v>1145.9350417581616</v>
      </c>
      <c r="G1036" s="1">
        <f t="shared" si="146"/>
        <v>3.3554324425468766E+25</v>
      </c>
      <c r="H1036" s="2">
        <f t="shared" si="144"/>
        <v>1087.4215972191355</v>
      </c>
      <c r="I1036" s="2">
        <f t="shared" si="147"/>
        <v>40.181989771248041</v>
      </c>
      <c r="J1036" s="2">
        <f t="shared" si="148"/>
        <v>0.11381022875195868</v>
      </c>
      <c r="K1036" s="2">
        <f t="shared" si="149"/>
        <v>0.25295059541679804</v>
      </c>
      <c r="L1036" s="2">
        <v>1193.1515351928319</v>
      </c>
      <c r="M1036" s="2">
        <f t="shared" si="150"/>
        <v>40.383478021867028</v>
      </c>
      <c r="N1036" s="2">
        <f t="shared" si="151"/>
        <v>-8.7678021867027667E-2</v>
      </c>
      <c r="O1036" s="2">
        <f t="shared" si="152"/>
        <v>0.15012554585471372</v>
      </c>
    </row>
    <row r="1037" spans="1:15" x14ac:dyDescent="0.25">
      <c r="A1037" s="47">
        <v>17875</v>
      </c>
      <c r="B1037" s="2">
        <v>0.23125000000000001</v>
      </c>
      <c r="C1037" s="2">
        <f>LOG('SNe Ia Data'!RedShift)</f>
        <v>-0.63591825858892981</v>
      </c>
      <c r="D1037">
        <v>0.189753</v>
      </c>
      <c r="E1037">
        <v>40.316899999999997</v>
      </c>
      <c r="F1037" s="2">
        <f t="shared" si="145"/>
        <v>1157.1242626671374</v>
      </c>
      <c r="G1037" s="1">
        <f t="shared" si="146"/>
        <v>3.3606313207128485E+25</v>
      </c>
      <c r="H1037" s="2">
        <f t="shared" si="144"/>
        <v>1089.1064388888124</v>
      </c>
      <c r="I1037" s="2">
        <f t="shared" si="147"/>
        <v>40.185351628178147</v>
      </c>
      <c r="J1037" s="2">
        <f t="shared" si="148"/>
        <v>0.1315483718218502</v>
      </c>
      <c r="K1037" s="2">
        <f t="shared" si="149"/>
        <v>0.48061094045034775</v>
      </c>
      <c r="L1037" s="2">
        <v>1195.0733014503132</v>
      </c>
      <c r="M1037" s="2">
        <f t="shared" si="150"/>
        <v>40.38697272072649</v>
      </c>
      <c r="N1037" s="2">
        <f t="shared" si="151"/>
        <v>-7.0072720726493287E-2</v>
      </c>
      <c r="O1037" s="2">
        <f t="shared" si="152"/>
        <v>0.13637057096875579</v>
      </c>
    </row>
    <row r="1038" spans="1:15" x14ac:dyDescent="0.25">
      <c r="A1038" s="47">
        <v>430004</v>
      </c>
      <c r="B1038" s="2">
        <v>0.23161999999999999</v>
      </c>
      <c r="C1038" s="2">
        <f>LOG('SNe Ia Data'!RedShift)</f>
        <v>-0.63522394272257532</v>
      </c>
      <c r="D1038">
        <v>0.226906</v>
      </c>
      <c r="E1038">
        <v>40.201000000000001</v>
      </c>
      <c r="F1038" s="2">
        <f t="shared" si="145"/>
        <v>1096.9832592991954</v>
      </c>
      <c r="G1038" s="1">
        <f t="shared" si="146"/>
        <v>3.3664615939858995E+25</v>
      </c>
      <c r="H1038" s="2">
        <f t="shared" si="144"/>
        <v>1090.9959017772362</v>
      </c>
      <c r="I1038" s="2">
        <f t="shared" si="147"/>
        <v>40.18911559602661</v>
      </c>
      <c r="J1038" s="2">
        <f t="shared" si="148"/>
        <v>1.1884403973390079E-2</v>
      </c>
      <c r="K1038" s="2">
        <f t="shared" si="149"/>
        <v>2.7432339811930338E-3</v>
      </c>
      <c r="L1038" s="2">
        <v>1197.2286762460253</v>
      </c>
      <c r="M1038" s="2">
        <f t="shared" si="150"/>
        <v>40.390885552978503</v>
      </c>
      <c r="N1038" s="2">
        <f t="shared" si="151"/>
        <v>-0.1898855529785024</v>
      </c>
      <c r="O1038" s="2">
        <f t="shared" si="152"/>
        <v>0.70031251487269242</v>
      </c>
    </row>
    <row r="1039" spans="1:15" x14ac:dyDescent="0.25">
      <c r="A1039" s="47">
        <v>1302648</v>
      </c>
      <c r="B1039" s="2">
        <v>0.23164000000000001</v>
      </c>
      <c r="C1039" s="2">
        <f>LOG('SNe Ia Data'!RedShift)</f>
        <v>-0.63518644373866362</v>
      </c>
      <c r="D1039">
        <v>0.237265</v>
      </c>
      <c r="E1039">
        <v>40.087499999999999</v>
      </c>
      <c r="F1039" s="2">
        <f t="shared" si="145"/>
        <v>1041.118107623339</v>
      </c>
      <c r="G1039" s="1">
        <f t="shared" si="146"/>
        <v>3.3667767808645648E+25</v>
      </c>
      <c r="H1039" s="2">
        <f t="shared" si="144"/>
        <v>1091.0980468881539</v>
      </c>
      <c r="I1039" s="2">
        <f t="shared" si="147"/>
        <v>40.189318891847506</v>
      </c>
      <c r="J1039" s="2">
        <f t="shared" si="148"/>
        <v>-0.10181889184750759</v>
      </c>
      <c r="K1039" s="2">
        <f t="shared" si="149"/>
        <v>0.1841574851410295</v>
      </c>
      <c r="L1039" s="2">
        <v>1197.3452030781625</v>
      </c>
      <c r="M1039" s="2">
        <f t="shared" si="150"/>
        <v>40.391096893128278</v>
      </c>
      <c r="N1039" s="2">
        <f t="shared" si="151"/>
        <v>-0.30359689312827953</v>
      </c>
      <c r="O1039" s="2">
        <f t="shared" si="152"/>
        <v>1.6372963333080905</v>
      </c>
    </row>
    <row r="1040" spans="1:15" x14ac:dyDescent="0.25">
      <c r="A1040" s="47">
        <v>1275946</v>
      </c>
      <c r="B1040" s="2">
        <v>0.23205000000000001</v>
      </c>
      <c r="C1040" s="2">
        <f>LOG('SNe Ia Data'!RedShift)</f>
        <v>-0.63441842724495123</v>
      </c>
      <c r="D1040">
        <v>0.15950700000000001</v>
      </c>
      <c r="E1040">
        <v>40.204500000000003</v>
      </c>
      <c r="F1040" s="2">
        <f t="shared" si="145"/>
        <v>1098.7528131180729</v>
      </c>
      <c r="G1040" s="1">
        <f t="shared" si="146"/>
        <v>3.3732389472399829E+25</v>
      </c>
      <c r="H1040" s="2">
        <f t="shared" si="144"/>
        <v>1093.1922923846059</v>
      </c>
      <c r="I1040" s="2">
        <f t="shared" si="147"/>
        <v>40.19348280506545</v>
      </c>
      <c r="J1040" s="2">
        <f t="shared" si="148"/>
        <v>1.1017194934552776E-2</v>
      </c>
      <c r="K1040" s="2">
        <f t="shared" si="149"/>
        <v>4.7707051230876634E-3</v>
      </c>
      <c r="L1040" s="2">
        <v>1199.7344569892932</v>
      </c>
      <c r="M1040" s="2">
        <f t="shared" si="150"/>
        <v>40.395425660963497</v>
      </c>
      <c r="N1040" s="2">
        <f t="shared" si="151"/>
        <v>-0.19092566096349373</v>
      </c>
      <c r="O1040" s="2">
        <f t="shared" si="152"/>
        <v>1.4327456932620297</v>
      </c>
    </row>
    <row r="1041" spans="1:15" x14ac:dyDescent="0.25">
      <c r="A1041" s="47">
        <v>15369</v>
      </c>
      <c r="B1041" s="2">
        <v>0.23282</v>
      </c>
      <c r="C1041" s="2">
        <f>LOG('SNe Ia Data'!RedShift)</f>
        <v>-0.63297971510224271</v>
      </c>
      <c r="D1041">
        <v>0.18090600000000001</v>
      </c>
      <c r="E1041">
        <v>39.834099999999999</v>
      </c>
      <c r="F1041" s="2">
        <f t="shared" si="145"/>
        <v>926.44576415815095</v>
      </c>
      <c r="G1041" s="1">
        <f t="shared" si="146"/>
        <v>3.3853795138288149E+25</v>
      </c>
      <c r="H1041" s="2">
        <f t="shared" si="144"/>
        <v>1097.1267820628282</v>
      </c>
      <c r="I1041" s="2">
        <f t="shared" si="147"/>
        <v>40.20128408394833</v>
      </c>
      <c r="J1041" s="2">
        <f t="shared" si="148"/>
        <v>-0.36718408394833091</v>
      </c>
      <c r="K1041" s="2">
        <f t="shared" si="149"/>
        <v>4.1196635944085322</v>
      </c>
      <c r="L1041" s="2">
        <v>1204.223930231974</v>
      </c>
      <c r="M1041" s="2">
        <f t="shared" si="150"/>
        <v>40.403536266093042</v>
      </c>
      <c r="N1041" s="2">
        <f t="shared" si="151"/>
        <v>-0.56943626609304232</v>
      </c>
      <c r="O1041" s="2">
        <f t="shared" si="152"/>
        <v>9.9079613474549255</v>
      </c>
    </row>
    <row r="1042" spans="1:15" x14ac:dyDescent="0.25">
      <c r="A1042" s="47">
        <v>1292336</v>
      </c>
      <c r="B1042" s="2">
        <v>0.23366999999999999</v>
      </c>
      <c r="C1042" s="2">
        <f>LOG('SNe Ia Data'!RedShift)</f>
        <v>-0.63139704144081754</v>
      </c>
      <c r="D1042">
        <v>0.25505899999999998</v>
      </c>
      <c r="E1042">
        <v>40.185699999999997</v>
      </c>
      <c r="F1042" s="2">
        <f t="shared" si="145"/>
        <v>1089.2811795068285</v>
      </c>
      <c r="G1042" s="1">
        <f t="shared" si="146"/>
        <v>3.3987879531952067E+25</v>
      </c>
      <c r="H1042" s="2">
        <f t="shared" si="144"/>
        <v>1101.4721613251656</v>
      </c>
      <c r="I1042" s="2">
        <f t="shared" si="147"/>
        <v>40.209867626200854</v>
      </c>
      <c r="J1042" s="2">
        <f t="shared" si="148"/>
        <v>-2.4167626200856773E-2</v>
      </c>
      <c r="K1042" s="2">
        <f t="shared" si="149"/>
        <v>8.9781464437511515E-3</v>
      </c>
      <c r="L1042" s="2">
        <v>1209.1833822894664</v>
      </c>
      <c r="M1042" s="2">
        <f t="shared" si="150"/>
        <v>40.412460850362265</v>
      </c>
      <c r="N1042" s="2">
        <f t="shared" si="151"/>
        <v>-0.22676085036226823</v>
      </c>
      <c r="O1042" s="2">
        <f t="shared" si="152"/>
        <v>0.79041440885849923</v>
      </c>
    </row>
    <row r="1043" spans="1:15" x14ac:dyDescent="0.25">
      <c r="A1043" s="47">
        <v>350047</v>
      </c>
      <c r="B1043" s="2">
        <v>0.23377999999999999</v>
      </c>
      <c r="C1043" s="2">
        <f>LOG('SNe Ia Data'!RedShift)</f>
        <v>-0.63119264570270162</v>
      </c>
      <c r="D1043">
        <v>0.19636999999999999</v>
      </c>
      <c r="E1043">
        <v>40.4148</v>
      </c>
      <c r="F1043" s="2">
        <f t="shared" si="145"/>
        <v>1210.4866384764625</v>
      </c>
      <c r="G1043" s="1">
        <f t="shared" si="146"/>
        <v>3.4005236622499739E+25</v>
      </c>
      <c r="H1043" s="2">
        <f t="shared" si="144"/>
        <v>1102.0346663211567</v>
      </c>
      <c r="I1043" s="2">
        <f t="shared" si="147"/>
        <v>40.210976280905456</v>
      </c>
      <c r="J1043" s="2">
        <f t="shared" si="148"/>
        <v>0.20382371909454378</v>
      </c>
      <c r="K1043" s="2">
        <f t="shared" si="149"/>
        <v>1.0773558227558013</v>
      </c>
      <c r="L1043" s="2">
        <v>1209.8254650150948</v>
      </c>
      <c r="M1043" s="2">
        <f t="shared" si="150"/>
        <v>40.41361360758151</v>
      </c>
      <c r="N1043" s="2">
        <f t="shared" si="151"/>
        <v>1.1863924184893904E-3</v>
      </c>
      <c r="O1043" s="2">
        <f t="shared" si="152"/>
        <v>3.6501141401861752E-5</v>
      </c>
    </row>
    <row r="1044" spans="1:15" x14ac:dyDescent="0.25">
      <c r="A1044" s="47">
        <v>1336687</v>
      </c>
      <c r="B1044" s="2">
        <v>0.23391000000000001</v>
      </c>
      <c r="C1044" s="2">
        <f>LOG('SNe Ia Data'!RedShift)</f>
        <v>-0.63095121105966256</v>
      </c>
      <c r="D1044">
        <v>0.29213899999999998</v>
      </c>
      <c r="E1044">
        <v>40.178800000000003</v>
      </c>
      <c r="F1044" s="2">
        <f t="shared" si="145"/>
        <v>1085.8254084909706</v>
      </c>
      <c r="G1044" s="1">
        <f t="shared" si="146"/>
        <v>3.4025751022042553E+25</v>
      </c>
      <c r="H1044" s="2">
        <f t="shared" si="144"/>
        <v>1102.6994927332153</v>
      </c>
      <c r="I1044" s="2">
        <f t="shared" si="147"/>
        <v>40.212285873945262</v>
      </c>
      <c r="J1044" s="2">
        <f t="shared" si="148"/>
        <v>-3.3485873945259925E-2</v>
      </c>
      <c r="K1044" s="2">
        <f t="shared" si="149"/>
        <v>1.3138452020179865E-2</v>
      </c>
      <c r="L1044" s="2">
        <v>1210.5843701695806</v>
      </c>
      <c r="M1044" s="2">
        <f t="shared" si="150"/>
        <v>40.414975312227106</v>
      </c>
      <c r="N1044" s="2">
        <f t="shared" si="151"/>
        <v>-0.23617531222710397</v>
      </c>
      <c r="O1044" s="2">
        <f t="shared" si="152"/>
        <v>0.65356670514110538</v>
      </c>
    </row>
    <row r="1045" spans="1:15" x14ac:dyDescent="0.25">
      <c r="A1045" s="47">
        <v>12971</v>
      </c>
      <c r="B1045" s="2">
        <v>0.23394999999999999</v>
      </c>
      <c r="C1045" s="2">
        <f>LOG('SNe Ia Data'!RedShift)</f>
        <v>-0.63087695047180092</v>
      </c>
      <c r="D1045">
        <v>0.21409900000000001</v>
      </c>
      <c r="E1045">
        <v>40.1389</v>
      </c>
      <c r="F1045" s="2">
        <f t="shared" si="145"/>
        <v>1066.0559538253874</v>
      </c>
      <c r="G1045" s="1">
        <f t="shared" si="146"/>
        <v>3.4032063466271243E+25</v>
      </c>
      <c r="H1045" s="2">
        <f t="shared" si="144"/>
        <v>1102.9040651185353</v>
      </c>
      <c r="I1045" s="2">
        <f t="shared" si="147"/>
        <v>40.212688687306859</v>
      </c>
      <c r="J1045" s="2">
        <f t="shared" si="148"/>
        <v>-7.3788687306858947E-2</v>
      </c>
      <c r="K1045" s="2">
        <f t="shared" si="149"/>
        <v>0.11878190635321738</v>
      </c>
      <c r="L1045" s="2">
        <v>1210.8178969068169</v>
      </c>
      <c r="M1045" s="2">
        <f t="shared" si="150"/>
        <v>40.415394157848311</v>
      </c>
      <c r="N1045" s="2">
        <f t="shared" si="151"/>
        <v>-0.27649415784831177</v>
      </c>
      <c r="O1045" s="2">
        <f t="shared" si="152"/>
        <v>1.6677948985227777</v>
      </c>
    </row>
    <row r="1046" spans="1:15" x14ac:dyDescent="0.25">
      <c r="A1046" s="47">
        <v>110536</v>
      </c>
      <c r="B1046" s="2">
        <v>0.23472000000000001</v>
      </c>
      <c r="C1046" s="2">
        <f>LOG('SNe Ia Data'!RedShift)</f>
        <v>-0.62944990350079255</v>
      </c>
      <c r="D1046">
        <v>0.32799</v>
      </c>
      <c r="E1046">
        <v>40.191200000000002</v>
      </c>
      <c r="F1046" s="2">
        <f t="shared" si="145"/>
        <v>1092.0436553562431</v>
      </c>
      <c r="G1046" s="1">
        <f t="shared" si="146"/>
        <v>3.415360747440954E+25</v>
      </c>
      <c r="H1046" s="2">
        <f t="shared" si="144"/>
        <v>1106.8430381637456</v>
      </c>
      <c r="I1046" s="2">
        <f t="shared" si="147"/>
        <v>40.220430188889694</v>
      </c>
      <c r="J1046" s="2">
        <f t="shared" si="148"/>
        <v>-2.9230188889691533E-2</v>
      </c>
      <c r="K1046" s="2">
        <f t="shared" si="149"/>
        <v>7.9422222887328801E-3</v>
      </c>
      <c r="L1046" s="2">
        <v>1215.3148873105761</v>
      </c>
      <c r="M1046" s="2">
        <f t="shared" si="150"/>
        <v>40.423444089685894</v>
      </c>
      <c r="N1046" s="2">
        <f t="shared" si="151"/>
        <v>-0.23224408968589216</v>
      </c>
      <c r="O1046" s="2">
        <f t="shared" si="152"/>
        <v>0.50138130396011082</v>
      </c>
    </row>
    <row r="1047" spans="1:15" x14ac:dyDescent="0.25">
      <c r="A1047" s="47">
        <v>1279500</v>
      </c>
      <c r="B1047" s="2">
        <v>0.23480999999999999</v>
      </c>
      <c r="C1047" s="2">
        <f>LOG('SNe Ia Data'!RedShift)</f>
        <v>-0.62928341146045441</v>
      </c>
      <c r="D1047">
        <v>0.16770299999999999</v>
      </c>
      <c r="E1047">
        <v>40.278399999999998</v>
      </c>
      <c r="F1047" s="2">
        <f t="shared" si="145"/>
        <v>1136.7893598031844</v>
      </c>
      <c r="G1047" s="1">
        <f t="shared" si="146"/>
        <v>3.416781757097273E+25</v>
      </c>
      <c r="H1047" s="2">
        <f t="shared" si="144"/>
        <v>1107.3035560303981</v>
      </c>
      <c r="I1047" s="2">
        <f t="shared" si="147"/>
        <v>40.221333473124417</v>
      </c>
      <c r="J1047" s="2">
        <f t="shared" si="148"/>
        <v>5.7066526875580337E-2</v>
      </c>
      <c r="K1047" s="2">
        <f t="shared" si="149"/>
        <v>0.11579271052475969</v>
      </c>
      <c r="L1047" s="2">
        <v>1215.8407081358841</v>
      </c>
      <c r="M1047" s="2">
        <f t="shared" si="150"/>
        <v>40.42438340055061</v>
      </c>
      <c r="N1047" s="2">
        <f t="shared" si="151"/>
        <v>-0.14598340055061243</v>
      </c>
      <c r="O1047" s="2">
        <f t="shared" si="152"/>
        <v>0.75774885451180862</v>
      </c>
    </row>
    <row r="1048" spans="1:15" x14ac:dyDescent="0.25">
      <c r="A1048" s="47">
        <v>1319366</v>
      </c>
      <c r="B1048" s="2">
        <v>0.23494000000000001</v>
      </c>
      <c r="C1048" s="2">
        <f>LOG('SNe Ia Data'!RedShift)</f>
        <v>-0.62904303558354646</v>
      </c>
      <c r="D1048">
        <v>0.18324199999999999</v>
      </c>
      <c r="E1048">
        <v>40.158000000000001</v>
      </c>
      <c r="F1048" s="2">
        <f t="shared" si="145"/>
        <v>1075.4742089727895</v>
      </c>
      <c r="G1048" s="1">
        <f t="shared" si="146"/>
        <v>3.4188344615616196E+25</v>
      </c>
      <c r="H1048" s="2">
        <f t="shared" si="144"/>
        <v>1107.9687922422602</v>
      </c>
      <c r="I1048" s="2">
        <f t="shared" si="147"/>
        <v>40.222637639742501</v>
      </c>
      <c r="J1048" s="2">
        <f t="shared" si="148"/>
        <v>-6.4637639742500141E-2</v>
      </c>
      <c r="K1048" s="2">
        <f t="shared" si="149"/>
        <v>0.12442880576453395</v>
      </c>
      <c r="L1048" s="2">
        <v>1216.6003004488166</v>
      </c>
      <c r="M1048" s="2">
        <f t="shared" si="150"/>
        <v>40.425739596896427</v>
      </c>
      <c r="N1048" s="2">
        <f t="shared" si="151"/>
        <v>-0.26773959689642624</v>
      </c>
      <c r="O1048" s="2">
        <f t="shared" si="152"/>
        <v>2.134888333160613</v>
      </c>
    </row>
    <row r="1049" spans="1:15" x14ac:dyDescent="0.25">
      <c r="A1049" s="47">
        <v>1298281</v>
      </c>
      <c r="B1049" s="2">
        <v>0.23519999999999999</v>
      </c>
      <c r="C1049" s="2">
        <f>LOG('SNe Ia Data'!RedShift)</f>
        <v>-0.62856268259589909</v>
      </c>
      <c r="D1049">
        <v>0.27515400000000001</v>
      </c>
      <c r="E1049">
        <v>40.1629</v>
      </c>
      <c r="F1049" s="2">
        <f t="shared" si="145"/>
        <v>1077.9037926240169</v>
      </c>
      <c r="G1049" s="1">
        <f t="shared" si="146"/>
        <v>3.4229403488848449E+25</v>
      </c>
      <c r="H1049" s="2">
        <f t="shared" si="144"/>
        <v>1109.2994197030932</v>
      </c>
      <c r="I1049" s="2">
        <f t="shared" si="147"/>
        <v>40.22524392900408</v>
      </c>
      <c r="J1049" s="2">
        <f t="shared" si="148"/>
        <v>-6.2343929004079257E-2</v>
      </c>
      <c r="K1049" s="2">
        <f t="shared" si="149"/>
        <v>5.1337731705977295E-2</v>
      </c>
      <c r="L1049" s="2">
        <v>1218.1197450567108</v>
      </c>
      <c r="M1049" s="2">
        <f t="shared" si="150"/>
        <v>40.428449914641803</v>
      </c>
      <c r="N1049" s="2">
        <f t="shared" si="151"/>
        <v>-0.26554991464180233</v>
      </c>
      <c r="O1049" s="2">
        <f t="shared" si="152"/>
        <v>0.93140951657397142</v>
      </c>
    </row>
    <row r="1050" spans="1:15" x14ac:dyDescent="0.25">
      <c r="A1050" s="47">
        <v>19341</v>
      </c>
      <c r="B1050" s="2">
        <v>0.23555999999999999</v>
      </c>
      <c r="C1050" s="2">
        <f>LOG('SNe Ia Data'!RedShift)</f>
        <v>-0.62789845435236902</v>
      </c>
      <c r="D1050">
        <v>0.214202</v>
      </c>
      <c r="E1050">
        <v>40.233600000000003</v>
      </c>
      <c r="F1050" s="2">
        <f t="shared" si="145"/>
        <v>1113.5763528956818</v>
      </c>
      <c r="G1050" s="1">
        <f t="shared" si="146"/>
        <v>3.4286264763209157E+25</v>
      </c>
      <c r="H1050" s="2">
        <f t="shared" si="144"/>
        <v>1111.1421681071799</v>
      </c>
      <c r="I1050" s="2">
        <f t="shared" si="147"/>
        <v>40.228848147424209</v>
      </c>
      <c r="J1050" s="2">
        <f t="shared" si="148"/>
        <v>4.7518525757936914E-3</v>
      </c>
      <c r="K1050" s="2">
        <f t="shared" si="149"/>
        <v>4.9212890480948329E-4</v>
      </c>
      <c r="L1050" s="2">
        <v>1220.2241635248492</v>
      </c>
      <c r="M1050" s="2">
        <f t="shared" si="150"/>
        <v>40.432198104353802</v>
      </c>
      <c r="N1050" s="2">
        <f t="shared" si="151"/>
        <v>-0.19859810435379899</v>
      </c>
      <c r="O1050" s="2">
        <f t="shared" si="152"/>
        <v>0.85961335586000576</v>
      </c>
    </row>
    <row r="1051" spans="1:15" x14ac:dyDescent="0.25">
      <c r="A1051" s="47">
        <v>15287</v>
      </c>
      <c r="B1051" s="2">
        <v>0.23638999999999999</v>
      </c>
      <c r="C1051" s="2">
        <f>LOG('SNe Ia Data'!RedShift)</f>
        <v>-0.62637089935033163</v>
      </c>
      <c r="D1051">
        <v>0.15573500000000001</v>
      </c>
      <c r="E1051">
        <v>40.380499999999998</v>
      </c>
      <c r="F1051" s="2">
        <f t="shared" si="145"/>
        <v>1191.5163332179995</v>
      </c>
      <c r="G1051" s="1">
        <f t="shared" si="146"/>
        <v>3.441740814301825E+25</v>
      </c>
      <c r="H1051" s="2">
        <f t="shared" si="144"/>
        <v>1115.3922356015644</v>
      </c>
      <c r="I1051" s="2">
        <f t="shared" si="147"/>
        <v>40.237138084912857</v>
      </c>
      <c r="J1051" s="2">
        <f t="shared" si="148"/>
        <v>0.1433619150871408</v>
      </c>
      <c r="K1051" s="2">
        <f t="shared" si="149"/>
        <v>0.84741302171715527</v>
      </c>
      <c r="L1051" s="2">
        <v>1225.078547266389</v>
      </c>
      <c r="M1051" s="2">
        <f t="shared" si="150"/>
        <v>40.440819674322157</v>
      </c>
      <c r="N1051" s="2">
        <f t="shared" si="151"/>
        <v>-6.0319674322158789E-2</v>
      </c>
      <c r="O1051" s="2">
        <f t="shared" si="152"/>
        <v>0.15001874280573085</v>
      </c>
    </row>
    <row r="1052" spans="1:15" x14ac:dyDescent="0.25">
      <c r="A1052" s="47">
        <v>310574</v>
      </c>
      <c r="B1052" s="2">
        <v>0.23662</v>
      </c>
      <c r="C1052" s="2">
        <f>LOG('SNe Ia Data'!RedShift)</f>
        <v>-0.6259485499762798</v>
      </c>
      <c r="D1052">
        <v>0.15672700000000001</v>
      </c>
      <c r="E1052">
        <v>40.263599999999997</v>
      </c>
      <c r="F1052" s="2">
        <f t="shared" si="145"/>
        <v>1129.0677430880551</v>
      </c>
      <c r="G1052" s="1">
        <f t="shared" si="146"/>
        <v>3.4453760563209927E+25</v>
      </c>
      <c r="H1052" s="2">
        <f t="shared" si="144"/>
        <v>1116.5703373069175</v>
      </c>
      <c r="I1052" s="2">
        <f t="shared" si="147"/>
        <v>40.239430431224932</v>
      </c>
      <c r="J1052" s="2">
        <f t="shared" si="148"/>
        <v>2.4169568775064931E-2</v>
      </c>
      <c r="K1052" s="2">
        <f t="shared" si="149"/>
        <v>2.378209790715306E-2</v>
      </c>
      <c r="L1052" s="2">
        <v>1226.4243620773852</v>
      </c>
      <c r="M1052" s="2">
        <f t="shared" si="150"/>
        <v>40.443203844467611</v>
      </c>
      <c r="N1052" s="2">
        <f t="shared" si="151"/>
        <v>-0.17960384446761424</v>
      </c>
      <c r="O1052" s="2">
        <f t="shared" si="152"/>
        <v>1.3132385292057771</v>
      </c>
    </row>
    <row r="1053" spans="1:15" x14ac:dyDescent="0.25">
      <c r="A1053" s="47">
        <v>13511</v>
      </c>
      <c r="B1053" s="2">
        <v>0.23663999999999999</v>
      </c>
      <c r="C1053" s="2">
        <f>LOG('SNe Ia Data'!RedShift)</f>
        <v>-0.62591184334718275</v>
      </c>
      <c r="D1053">
        <v>0.193131</v>
      </c>
      <c r="E1053">
        <v>40.467399999999998</v>
      </c>
      <c r="F1053" s="2">
        <f t="shared" si="145"/>
        <v>1240.166512025351</v>
      </c>
      <c r="G1053" s="1">
        <f t="shared" si="146"/>
        <v>3.4456921878625956E+25</v>
      </c>
      <c r="H1053" s="2">
        <f t="shared" si="144"/>
        <v>1116.6727885622438</v>
      </c>
      <c r="I1053" s="2">
        <f t="shared" si="147"/>
        <v>40.239629666204628</v>
      </c>
      <c r="J1053" s="2">
        <f t="shared" si="148"/>
        <v>0.2277703337953696</v>
      </c>
      <c r="K1053" s="2">
        <f t="shared" si="149"/>
        <v>1.3908821643749223</v>
      </c>
      <c r="L1053" s="2">
        <v>1226.5414022466064</v>
      </c>
      <c r="M1053" s="2">
        <f t="shared" si="150"/>
        <v>40.443411062605065</v>
      </c>
      <c r="N1053" s="2">
        <f t="shared" si="151"/>
        <v>2.3988937394932464E-2</v>
      </c>
      <c r="O1053" s="2">
        <f t="shared" si="152"/>
        <v>1.5428298886184143E-2</v>
      </c>
    </row>
    <row r="1054" spans="1:15" x14ac:dyDescent="0.25">
      <c r="A1054" s="47">
        <v>12881</v>
      </c>
      <c r="B1054" s="2">
        <v>0.23685</v>
      </c>
      <c r="C1054" s="2">
        <f>LOG('SNe Ia Data'!RedShift)</f>
        <v>-0.62552661093602446</v>
      </c>
      <c r="D1054">
        <v>0.236651</v>
      </c>
      <c r="E1054">
        <v>40.119</v>
      </c>
      <c r="F1054" s="2">
        <f t="shared" si="145"/>
        <v>1056.3309388106877</v>
      </c>
      <c r="G1054" s="1">
        <f t="shared" si="146"/>
        <v>3.4490117963984519E+25</v>
      </c>
      <c r="H1054" s="2">
        <f t="shared" si="144"/>
        <v>1117.7486004219702</v>
      </c>
      <c r="I1054" s="2">
        <f t="shared" si="147"/>
        <v>40.241720673714013</v>
      </c>
      <c r="J1054" s="2">
        <f t="shared" si="148"/>
        <v>-0.12272067371401363</v>
      </c>
      <c r="K1054" s="2">
        <f t="shared" si="149"/>
        <v>0.26891731949862635</v>
      </c>
      <c r="L1054" s="2">
        <v>1227.7704475929893</v>
      </c>
      <c r="M1054" s="2">
        <f t="shared" si="150"/>
        <v>40.445585878558447</v>
      </c>
      <c r="N1054" s="2">
        <f t="shared" si="151"/>
        <v>-0.32658587855844701</v>
      </c>
      <c r="O1054" s="2">
        <f t="shared" si="152"/>
        <v>1.904487454770587</v>
      </c>
    </row>
    <row r="1055" spans="1:15" x14ac:dyDescent="0.25">
      <c r="A1055" s="47">
        <v>16350</v>
      </c>
      <c r="B1055" s="2">
        <v>0.23693</v>
      </c>
      <c r="C1055" s="2">
        <f>LOG('SNe Ia Data'!RedShift)</f>
        <v>-0.62537994556862841</v>
      </c>
      <c r="D1055">
        <v>0.21023700000000001</v>
      </c>
      <c r="E1055">
        <v>40.227899999999998</v>
      </c>
      <c r="F1055" s="2">
        <f t="shared" si="145"/>
        <v>1110.6571070911634</v>
      </c>
      <c r="G1055" s="1">
        <f t="shared" si="146"/>
        <v>3.4502765183617264E+25</v>
      </c>
      <c r="H1055" s="2">
        <f t="shared" si="144"/>
        <v>1118.1584688967168</v>
      </c>
      <c r="I1055" s="2">
        <f t="shared" si="147"/>
        <v>40.242516787386734</v>
      </c>
      <c r="J1055" s="2">
        <f t="shared" si="148"/>
        <v>-1.4616787386735552E-2</v>
      </c>
      <c r="K1055" s="2">
        <f t="shared" si="149"/>
        <v>4.8337652835588182E-3</v>
      </c>
      <c r="L1055" s="2">
        <v>1228.2387146905887</v>
      </c>
      <c r="M1055" s="2">
        <f t="shared" si="150"/>
        <v>40.446413912191758</v>
      </c>
      <c r="N1055" s="2">
        <f t="shared" si="151"/>
        <v>-0.21851391219176008</v>
      </c>
      <c r="O1055" s="2">
        <f t="shared" si="152"/>
        <v>1.0802888252367606</v>
      </c>
    </row>
    <row r="1056" spans="1:15" x14ac:dyDescent="0.25">
      <c r="A1056" s="47">
        <v>1317277</v>
      </c>
      <c r="B1056" s="2">
        <v>0.23721</v>
      </c>
      <c r="C1056" s="2">
        <f>LOG('SNe Ia Data'!RedShift)</f>
        <v>-0.62486700648283588</v>
      </c>
      <c r="D1056">
        <v>0.20394799999999999</v>
      </c>
      <c r="E1056">
        <v>40.224499999999999</v>
      </c>
      <c r="F1056" s="2">
        <f t="shared" si="145"/>
        <v>1108.9194477242891</v>
      </c>
      <c r="G1056" s="1">
        <f t="shared" si="146"/>
        <v>3.4547035195140886E+25</v>
      </c>
      <c r="H1056" s="2">
        <f t="shared" si="144"/>
        <v>1119.5931622623025</v>
      </c>
      <c r="I1056" s="2">
        <f t="shared" si="147"/>
        <v>40.245301187087726</v>
      </c>
      <c r="J1056" s="2">
        <f t="shared" si="148"/>
        <v>-2.0801187087727158E-2</v>
      </c>
      <c r="K1056" s="2">
        <f t="shared" si="149"/>
        <v>1.0402490757742414E-2</v>
      </c>
      <c r="L1056" s="2">
        <v>1229.8779073211936</v>
      </c>
      <c r="M1056" s="2">
        <f t="shared" si="150"/>
        <v>40.449310001064823</v>
      </c>
      <c r="N1056" s="2">
        <f t="shared" si="151"/>
        <v>-0.22481000106482441</v>
      </c>
      <c r="O1056" s="2">
        <f t="shared" si="152"/>
        <v>1.2150449751893106</v>
      </c>
    </row>
    <row r="1057" spans="1:15" x14ac:dyDescent="0.25">
      <c r="A1057" s="47">
        <v>20768</v>
      </c>
      <c r="B1057" s="2">
        <v>0.23746</v>
      </c>
      <c r="C1057" s="2">
        <f>LOG('SNe Ia Data'!RedShift)</f>
        <v>-0.62440953653312337</v>
      </c>
      <c r="D1057">
        <v>0.30571599999999999</v>
      </c>
      <c r="E1057">
        <v>40.736499999999999</v>
      </c>
      <c r="F1057" s="2">
        <f t="shared" si="145"/>
        <v>1403.7830687072396</v>
      </c>
      <c r="G1057" s="1">
        <f t="shared" si="146"/>
        <v>3.458656822379167E+25</v>
      </c>
      <c r="H1057" s="2">
        <f t="shared" si="144"/>
        <v>1120.8743404679265</v>
      </c>
      <c r="I1057" s="2">
        <f t="shared" si="147"/>
        <v>40.24778463612239</v>
      </c>
      <c r="J1057" s="2">
        <f t="shared" si="148"/>
        <v>0.48871536387760983</v>
      </c>
      <c r="K1057" s="2">
        <f t="shared" si="149"/>
        <v>2.5554985996233599</v>
      </c>
      <c r="L1057" s="2">
        <v>1231.3418109426918</v>
      </c>
      <c r="M1057" s="2">
        <f t="shared" si="150"/>
        <v>40.45189313224612</v>
      </c>
      <c r="N1057" s="2">
        <f t="shared" si="151"/>
        <v>0.28460686775387956</v>
      </c>
      <c r="O1057" s="2">
        <f t="shared" si="152"/>
        <v>0.86667129816978905</v>
      </c>
    </row>
    <row r="1058" spans="1:15" x14ac:dyDescent="0.25">
      <c r="A1058" s="47">
        <v>17884</v>
      </c>
      <c r="B1058" s="2">
        <v>0.23788999999999999</v>
      </c>
      <c r="C1058" s="2">
        <f>LOG('SNe Ia Data'!RedShift)</f>
        <v>-0.62362381368403796</v>
      </c>
      <c r="D1058">
        <v>0.17227200000000001</v>
      </c>
      <c r="E1058">
        <v>40.231699999999996</v>
      </c>
      <c r="F1058" s="2">
        <f t="shared" si="145"/>
        <v>1112.6024194072806</v>
      </c>
      <c r="G1058" s="1">
        <f t="shared" si="146"/>
        <v>3.4654578781330323E+25</v>
      </c>
      <c r="H1058" s="2">
        <f t="shared" ref="H1058:H1121" si="153">G1058/Mpc</f>
        <v>1123.0784125323401</v>
      </c>
      <c r="I1058" s="2">
        <f t="shared" si="147"/>
        <v>40.252050397252361</v>
      </c>
      <c r="J1058" s="2">
        <f t="shared" si="148"/>
        <v>-2.0350397252364871E-2</v>
      </c>
      <c r="K1058" s="2">
        <f t="shared" si="149"/>
        <v>1.3954567837712064E-2</v>
      </c>
      <c r="L1058" s="2">
        <v>1233.8604724713887</v>
      </c>
      <c r="M1058" s="2">
        <f t="shared" si="150"/>
        <v>40.456330257717141</v>
      </c>
      <c r="N1058" s="2">
        <f t="shared" si="151"/>
        <v>-0.22463025771714484</v>
      </c>
      <c r="O1058" s="2">
        <f t="shared" si="152"/>
        <v>1.7002278250163725</v>
      </c>
    </row>
    <row r="1059" spans="1:15" x14ac:dyDescent="0.25">
      <c r="A1059" s="47">
        <v>470008</v>
      </c>
      <c r="B1059" s="2">
        <v>0.23949999999999999</v>
      </c>
      <c r="C1059" s="2">
        <f>LOG('SNe Ia Data'!RedShift)</f>
        <v>-0.62069448224941803</v>
      </c>
      <c r="D1059">
        <v>0.20840900000000001</v>
      </c>
      <c r="E1059">
        <v>39.905900000000003</v>
      </c>
      <c r="F1059" s="2">
        <f t="shared" si="145"/>
        <v>957.59087726426151</v>
      </c>
      <c r="G1059" s="1">
        <f t="shared" si="146"/>
        <v>3.4909377232093889E+25</v>
      </c>
      <c r="H1059" s="2">
        <f t="shared" si="153"/>
        <v>1131.3358679585017</v>
      </c>
      <c r="I1059" s="2">
        <f t="shared" si="147"/>
        <v>40.267957781244377</v>
      </c>
      <c r="J1059" s="2">
        <f t="shared" si="148"/>
        <v>-0.36205778124437415</v>
      </c>
      <c r="K1059" s="2">
        <f t="shared" si="149"/>
        <v>3.0180249920744466</v>
      </c>
      <c r="L1059" s="2">
        <v>1243.2991958395874</v>
      </c>
      <c r="M1059" s="2">
        <f t="shared" si="150"/>
        <v>40.472878263747965</v>
      </c>
      <c r="N1059" s="2">
        <f t="shared" si="151"/>
        <v>-0.56697826374796279</v>
      </c>
      <c r="O1059" s="2">
        <f t="shared" si="152"/>
        <v>7.4011614799859045</v>
      </c>
    </row>
    <row r="1060" spans="1:15" x14ac:dyDescent="0.25">
      <c r="A1060" s="47">
        <v>18486</v>
      </c>
      <c r="B1060" s="2">
        <v>0.23981</v>
      </c>
      <c r="C1060" s="2">
        <f>LOG('SNe Ia Data'!RedShift)</f>
        <v>-0.62013271091912148</v>
      </c>
      <c r="D1060">
        <v>0.180786</v>
      </c>
      <c r="E1060">
        <v>40.130000000000003</v>
      </c>
      <c r="F1060" s="2">
        <f t="shared" si="145"/>
        <v>1061.6955571987269</v>
      </c>
      <c r="G1060" s="1">
        <f t="shared" si="146"/>
        <v>3.4958465730922918E+25</v>
      </c>
      <c r="H1060" s="2">
        <f t="shared" si="153"/>
        <v>1132.9267178628209</v>
      </c>
      <c r="I1060" s="2">
        <f t="shared" si="147"/>
        <v>40.271009094519577</v>
      </c>
      <c r="J1060" s="2">
        <f t="shared" si="148"/>
        <v>-0.14100909451957477</v>
      </c>
      <c r="K1060" s="2">
        <f t="shared" si="149"/>
        <v>0.60836560982818211</v>
      </c>
      <c r="L1060" s="2">
        <v>1245.1181079966454</v>
      </c>
      <c r="M1060" s="2">
        <f t="shared" si="150"/>
        <v>40.476052745987516</v>
      </c>
      <c r="N1060" s="2">
        <f t="shared" si="151"/>
        <v>-0.34605274598751379</v>
      </c>
      <c r="O1060" s="2">
        <f t="shared" si="152"/>
        <v>3.66399614365826</v>
      </c>
    </row>
    <row r="1061" spans="1:15" x14ac:dyDescent="0.25">
      <c r="A1061" s="47">
        <v>510251</v>
      </c>
      <c r="B1061" s="2">
        <v>0.2402</v>
      </c>
      <c r="C1061" s="2">
        <f>LOG('SNe Ia Data'!RedShift)</f>
        <v>-0.61942699693311276</v>
      </c>
      <c r="D1061">
        <v>0.26422600000000002</v>
      </c>
      <c r="E1061">
        <v>40.384700000000002</v>
      </c>
      <c r="F1061" s="2">
        <f t="shared" si="145"/>
        <v>1193.8231603058427</v>
      </c>
      <c r="G1061" s="1">
        <f t="shared" si="146"/>
        <v>3.5020235025758886E+25</v>
      </c>
      <c r="H1061" s="2">
        <f t="shared" si="153"/>
        <v>1134.9285243780682</v>
      </c>
      <c r="I1061" s="2">
        <f t="shared" si="147"/>
        <v>40.274842556783852</v>
      </c>
      <c r="J1061" s="2">
        <f t="shared" si="148"/>
        <v>0.10985744321614987</v>
      </c>
      <c r="K1061" s="2">
        <f t="shared" si="149"/>
        <v>0.1728653197865162</v>
      </c>
      <c r="L1061" s="2">
        <v>1247.4071125230187</v>
      </c>
      <c r="M1061" s="2">
        <f t="shared" si="150"/>
        <v>40.480041080011723</v>
      </c>
      <c r="N1061" s="2">
        <f t="shared" si="151"/>
        <v>-9.5341080011721147E-2</v>
      </c>
      <c r="O1061" s="2">
        <f t="shared" si="152"/>
        <v>0.13019941534523871</v>
      </c>
    </row>
    <row r="1062" spans="1:15" x14ac:dyDescent="0.25">
      <c r="A1062" s="47">
        <v>580300</v>
      </c>
      <c r="B1062" s="2">
        <v>0.24085000000000001</v>
      </c>
      <c r="C1062" s="2">
        <f>LOG('SNe Ia Data'!RedShift)</f>
        <v>-0.61825334934954712</v>
      </c>
      <c r="D1062">
        <v>0.166736</v>
      </c>
      <c r="E1062">
        <v>40.401600000000002</v>
      </c>
      <c r="F1062" s="2">
        <f t="shared" si="145"/>
        <v>1203.1506222337005</v>
      </c>
      <c r="G1062" s="1">
        <f t="shared" si="146"/>
        <v>3.5123215517495002E+25</v>
      </c>
      <c r="H1062" s="2">
        <f t="shared" si="153"/>
        <v>1138.2658948280334</v>
      </c>
      <c r="I1062" s="2">
        <f t="shared" si="147"/>
        <v>40.281218617712071</v>
      </c>
      <c r="J1062" s="2">
        <f t="shared" si="148"/>
        <v>0.12038138228793116</v>
      </c>
      <c r="K1062" s="2">
        <f t="shared" si="149"/>
        <v>0.52126659524035712</v>
      </c>
      <c r="L1062" s="2">
        <v>1251.2238417348976</v>
      </c>
      <c r="M1062" s="2">
        <f t="shared" si="150"/>
        <v>40.486675055797754</v>
      </c>
      <c r="N1062" s="2">
        <f t="shared" si="151"/>
        <v>-8.5075055797751986E-2</v>
      </c>
      <c r="O1062" s="2">
        <f t="shared" si="152"/>
        <v>0.2603428939420025</v>
      </c>
    </row>
    <row r="1063" spans="1:15" x14ac:dyDescent="0.25">
      <c r="A1063" s="47">
        <v>510550</v>
      </c>
      <c r="B1063" s="2">
        <v>0.24121999999999999</v>
      </c>
      <c r="C1063" s="2">
        <f>LOG('SNe Ia Data'!RedShift)</f>
        <v>-0.61758668687373353</v>
      </c>
      <c r="D1063">
        <v>0.13065399999999999</v>
      </c>
      <c r="E1063">
        <v>40.329099999999997</v>
      </c>
      <c r="F1063" s="2">
        <f t="shared" si="145"/>
        <v>1163.643639520832</v>
      </c>
      <c r="G1063" s="1">
        <f t="shared" si="146"/>
        <v>3.5181852850084819E+25</v>
      </c>
      <c r="H1063" s="2">
        <f t="shared" si="153"/>
        <v>1140.1662013594052</v>
      </c>
      <c r="I1063" s="2">
        <f t="shared" si="147"/>
        <v>40.284840814016469</v>
      </c>
      <c r="J1063" s="2">
        <f t="shared" si="148"/>
        <v>4.4259185983527516E-2</v>
      </c>
      <c r="K1063" s="2">
        <f t="shared" si="149"/>
        <v>0.11475230652810069</v>
      </c>
      <c r="L1063" s="2">
        <v>1253.3974020502428</v>
      </c>
      <c r="M1063" s="2">
        <f t="shared" si="150"/>
        <v>40.490443950956454</v>
      </c>
      <c r="N1063" s="2">
        <f t="shared" si="151"/>
        <v>-0.16134395095645715</v>
      </c>
      <c r="O1063" s="2">
        <f t="shared" si="152"/>
        <v>1.5249652758981063</v>
      </c>
    </row>
    <row r="1064" spans="1:15" x14ac:dyDescent="0.25">
      <c r="A1064" s="47">
        <v>460064</v>
      </c>
      <c r="B1064" s="2">
        <v>0.24151</v>
      </c>
      <c r="C1064" s="2">
        <f>LOG('SNe Ia Data'!RedShift)</f>
        <v>-0.61706488207642152</v>
      </c>
      <c r="D1064">
        <v>0.18413599999999999</v>
      </c>
      <c r="E1064">
        <v>40.121400000000001</v>
      </c>
      <c r="F1064" s="2">
        <f t="shared" si="145"/>
        <v>1057.4990843318737</v>
      </c>
      <c r="G1064" s="1">
        <f t="shared" si="146"/>
        <v>3.5227820795688993E+25</v>
      </c>
      <c r="H1064" s="2">
        <f t="shared" si="153"/>
        <v>1141.6559210210482</v>
      </c>
      <c r="I1064" s="2">
        <f t="shared" si="147"/>
        <v>40.28767616701883</v>
      </c>
      <c r="J1064" s="2">
        <f t="shared" si="148"/>
        <v>-0.16627616701882886</v>
      </c>
      <c r="K1064" s="2">
        <f t="shared" si="149"/>
        <v>0.81542232926768909</v>
      </c>
      <c r="L1064" s="2">
        <v>1255.1014902876984</v>
      </c>
      <c r="M1064" s="2">
        <f t="shared" si="150"/>
        <v>40.493394226255788</v>
      </c>
      <c r="N1064" s="2">
        <f t="shared" si="151"/>
        <v>-0.37199422625578649</v>
      </c>
      <c r="O1064" s="2">
        <f t="shared" si="152"/>
        <v>4.0812668253324622</v>
      </c>
    </row>
    <row r="1065" spans="1:15" x14ac:dyDescent="0.25">
      <c r="A1065" s="47">
        <v>17223</v>
      </c>
      <c r="B1065" s="2">
        <v>0.24163999999999999</v>
      </c>
      <c r="C1065" s="2">
        <f>LOG('SNe Ia Data'!RedShift)</f>
        <v>-0.61683117294257117</v>
      </c>
      <c r="D1065">
        <v>0.26167499999999999</v>
      </c>
      <c r="E1065">
        <v>40.171999999999997</v>
      </c>
      <c r="F1065" s="2">
        <f t="shared" si="145"/>
        <v>1082.4304476091295</v>
      </c>
      <c r="G1065" s="1">
        <f t="shared" si="146"/>
        <v>3.524842966984897E+25</v>
      </c>
      <c r="H1065" s="2">
        <f t="shared" si="153"/>
        <v>1142.3238091469352</v>
      </c>
      <c r="I1065" s="2">
        <f t="shared" si="147"/>
        <v>40.288946143858112</v>
      </c>
      <c r="J1065" s="2">
        <f t="shared" si="148"/>
        <v>-0.11694614385811519</v>
      </c>
      <c r="K1065" s="2">
        <f t="shared" si="149"/>
        <v>0.19973186006605828</v>
      </c>
      <c r="L1065" s="2">
        <v>1255.8655307641191</v>
      </c>
      <c r="M1065" s="2">
        <f t="shared" si="150"/>
        <v>40.494715703480779</v>
      </c>
      <c r="N1065" s="2">
        <f t="shared" si="151"/>
        <v>-0.32271570348078171</v>
      </c>
      <c r="O1065" s="2">
        <f t="shared" si="152"/>
        <v>1.5209527836593912</v>
      </c>
    </row>
    <row r="1066" spans="1:15" x14ac:dyDescent="0.25">
      <c r="A1066" s="47">
        <v>14481</v>
      </c>
      <c r="B1066" s="2">
        <v>0.2422</v>
      </c>
      <c r="C1066" s="2">
        <f>LOG('SNe Ia Data'!RedShift)</f>
        <v>-0.61582586119296656</v>
      </c>
      <c r="D1066">
        <v>0.221356</v>
      </c>
      <c r="E1066">
        <v>40.564</v>
      </c>
      <c r="F1066" s="2">
        <f t="shared" si="145"/>
        <v>1296.5820353826293</v>
      </c>
      <c r="G1066" s="1">
        <f t="shared" si="146"/>
        <v>3.5337224423095903E+25</v>
      </c>
      <c r="H1066" s="2">
        <f t="shared" si="153"/>
        <v>1145.201451121666</v>
      </c>
      <c r="I1066" s="2">
        <f t="shared" si="147"/>
        <v>40.294409448292221</v>
      </c>
      <c r="J1066" s="2">
        <f t="shared" si="148"/>
        <v>0.26959055170777901</v>
      </c>
      <c r="K1066" s="2">
        <f t="shared" si="149"/>
        <v>1.4832922867196312</v>
      </c>
      <c r="L1066" s="2">
        <v>1259.157764292431</v>
      </c>
      <c r="M1066" s="2">
        <f t="shared" si="150"/>
        <v>40.500400738979145</v>
      </c>
      <c r="N1066" s="2">
        <f t="shared" si="151"/>
        <v>6.3599261020854669E-2</v>
      </c>
      <c r="O1066" s="2">
        <f t="shared" si="152"/>
        <v>8.2550848653735326E-2</v>
      </c>
    </row>
    <row r="1067" spans="1:15" x14ac:dyDescent="0.25">
      <c r="A1067" s="47">
        <v>20111</v>
      </c>
      <c r="B1067" s="2">
        <v>0.24279999999999999</v>
      </c>
      <c r="C1067" s="2">
        <f>LOG('SNe Ia Data'!RedShift)</f>
        <v>-0.61475131759678003</v>
      </c>
      <c r="D1067">
        <v>0.219858</v>
      </c>
      <c r="E1067">
        <v>40.421700000000001</v>
      </c>
      <c r="F1067" s="2">
        <f t="shared" si="145"/>
        <v>1214.339158971585</v>
      </c>
      <c r="G1067" s="1">
        <f t="shared" si="146"/>
        <v>3.5432394178646801E+25</v>
      </c>
      <c r="H1067" s="2">
        <f t="shared" si="153"/>
        <v>1148.285692850865</v>
      </c>
      <c r="I1067" s="2">
        <f t="shared" si="147"/>
        <v>40.300249768674298</v>
      </c>
      <c r="J1067" s="2">
        <f t="shared" si="148"/>
        <v>0.12145023132570287</v>
      </c>
      <c r="K1067" s="2">
        <f t="shared" si="149"/>
        <v>0.30514913748242628</v>
      </c>
      <c r="L1067" s="2">
        <v>1262.686925660619</v>
      </c>
      <c r="M1067" s="2">
        <f t="shared" si="150"/>
        <v>40.50647841820583</v>
      </c>
      <c r="N1067" s="2">
        <f t="shared" si="151"/>
        <v>-8.4778418205829098E-2</v>
      </c>
      <c r="O1067" s="2">
        <f t="shared" si="152"/>
        <v>0.14869147600595836</v>
      </c>
    </row>
    <row r="1068" spans="1:15" x14ac:dyDescent="0.25">
      <c r="A1068" s="47">
        <v>480064</v>
      </c>
      <c r="B1068" s="2">
        <v>0.24284</v>
      </c>
      <c r="C1068" s="2">
        <f>LOG('SNe Ia Data'!RedShift)</f>
        <v>-0.61467977579908872</v>
      </c>
      <c r="D1068">
        <v>0.25911899999999999</v>
      </c>
      <c r="E1068">
        <v>40.573399999999999</v>
      </c>
      <c r="F1068" s="2">
        <f t="shared" si="145"/>
        <v>1302.2069233521338</v>
      </c>
      <c r="G1068" s="1">
        <f t="shared" si="146"/>
        <v>3.5438740024512213E+25</v>
      </c>
      <c r="H1068" s="2">
        <f t="shared" si="153"/>
        <v>1148.4913477095106</v>
      </c>
      <c r="I1068" s="2">
        <f t="shared" si="147"/>
        <v>40.300638638681917</v>
      </c>
      <c r="J1068" s="2">
        <f t="shared" si="148"/>
        <v>0.27276136131808215</v>
      </c>
      <c r="K1068" s="2">
        <f t="shared" si="149"/>
        <v>1.1080699585326814</v>
      </c>
      <c r="L1068" s="2">
        <v>1262.922268093344</v>
      </c>
      <c r="M1068" s="2">
        <f t="shared" si="150"/>
        <v>40.5068831044116</v>
      </c>
      <c r="N1068" s="2">
        <f t="shared" si="151"/>
        <v>6.6516895588399905E-2</v>
      </c>
      <c r="O1068" s="2">
        <f t="shared" si="152"/>
        <v>6.5896967020617758E-2</v>
      </c>
    </row>
    <row r="1069" spans="1:15" x14ac:dyDescent="0.25">
      <c r="A1069" s="47">
        <v>20088</v>
      </c>
      <c r="B1069" s="2">
        <v>0.24329000000000001</v>
      </c>
      <c r="C1069" s="2">
        <f>LOG('SNe Ia Data'!RedShift)</f>
        <v>-0.61387574159968827</v>
      </c>
      <c r="D1069">
        <v>0.14311399999999999</v>
      </c>
      <c r="E1069">
        <v>40.251600000000003</v>
      </c>
      <c r="F1069" s="2">
        <f t="shared" si="145"/>
        <v>1122.8454927061773</v>
      </c>
      <c r="G1069" s="1">
        <f t="shared" si="146"/>
        <v>3.5510141082632475E+25</v>
      </c>
      <c r="H1069" s="2">
        <f t="shared" si="153"/>
        <v>1150.8052984146348</v>
      </c>
      <c r="I1069" s="2">
        <f t="shared" si="147"/>
        <v>40.30500926377541</v>
      </c>
      <c r="J1069" s="2">
        <f t="shared" si="148"/>
        <v>-5.3409263775407112E-2</v>
      </c>
      <c r="K1069" s="2">
        <f t="shared" si="149"/>
        <v>0.13927364512226301</v>
      </c>
      <c r="L1069" s="2">
        <v>1265.5704301385663</v>
      </c>
      <c r="M1069" s="2">
        <f t="shared" si="150"/>
        <v>40.511431595236729</v>
      </c>
      <c r="N1069" s="2">
        <f t="shared" si="151"/>
        <v>-0.25983159523672583</v>
      </c>
      <c r="O1069" s="2">
        <f t="shared" si="152"/>
        <v>3.2962464778267613</v>
      </c>
    </row>
    <row r="1070" spans="1:15" x14ac:dyDescent="0.25">
      <c r="A1070" s="47">
        <v>13506</v>
      </c>
      <c r="B1070" s="2">
        <v>0.24354000000000001</v>
      </c>
      <c r="C1070" s="2">
        <f>LOG('SNe Ia Data'!RedShift)</f>
        <v>-0.6134296982990709</v>
      </c>
      <c r="D1070">
        <v>0.30631799999999998</v>
      </c>
      <c r="E1070">
        <v>40.537999999999997</v>
      </c>
      <c r="F1070" s="2">
        <f t="shared" si="145"/>
        <v>1281.1500562783958</v>
      </c>
      <c r="G1070" s="1">
        <f t="shared" si="146"/>
        <v>3.5549816502810125E+25</v>
      </c>
      <c r="H1070" s="2">
        <f t="shared" si="153"/>
        <v>1152.0910912153734</v>
      </c>
      <c r="I1070" s="2">
        <f t="shared" si="147"/>
        <v>40.307434091825741</v>
      </c>
      <c r="J1070" s="2">
        <f t="shared" si="148"/>
        <v>0.23056590817425615</v>
      </c>
      <c r="K1070" s="2">
        <f t="shared" si="149"/>
        <v>0.5665590079842</v>
      </c>
      <c r="L1070" s="2">
        <v>1267.0420753247058</v>
      </c>
      <c r="M1070" s="2">
        <f t="shared" si="150"/>
        <v>40.513955184827381</v>
      </c>
      <c r="N1070" s="2">
        <f t="shared" si="151"/>
        <v>2.4044815172615586E-2</v>
      </c>
      <c r="O1070" s="2">
        <f t="shared" si="152"/>
        <v>6.1616617074470269E-3</v>
      </c>
    </row>
    <row r="1071" spans="1:15" x14ac:dyDescent="0.25">
      <c r="A1071" s="47">
        <v>19023</v>
      </c>
      <c r="B1071" s="2">
        <v>0.24410000000000001</v>
      </c>
      <c r="C1071" s="2">
        <f>LOG('SNe Ia Data'!RedShift)</f>
        <v>-0.61243222058281133</v>
      </c>
      <c r="D1071">
        <v>0.242814</v>
      </c>
      <c r="E1071">
        <v>40.2956</v>
      </c>
      <c r="F1071" s="2">
        <f t="shared" si="145"/>
        <v>1145.8295021007302</v>
      </c>
      <c r="G1071" s="1">
        <f t="shared" si="146"/>
        <v>3.5638710597531578E+25</v>
      </c>
      <c r="H1071" s="2">
        <f t="shared" si="153"/>
        <v>1154.9719526280378</v>
      </c>
      <c r="I1071" s="2">
        <f t="shared" si="147"/>
        <v>40.312857189682923</v>
      </c>
      <c r="J1071" s="2">
        <f t="shared" si="148"/>
        <v>-1.7257189682922558E-2</v>
      </c>
      <c r="K1071" s="2">
        <f t="shared" si="149"/>
        <v>5.0511782979428144E-3</v>
      </c>
      <c r="L1071" s="2">
        <v>1270.3397109090913</v>
      </c>
      <c r="M1071" s="2">
        <f t="shared" si="150"/>
        <v>40.519599371885484</v>
      </c>
      <c r="N1071" s="2">
        <f t="shared" si="151"/>
        <v>-0.22399937188548336</v>
      </c>
      <c r="O1071" s="2">
        <f t="shared" si="152"/>
        <v>0.85103251703127347</v>
      </c>
    </row>
    <row r="1072" spans="1:15" x14ac:dyDescent="0.25">
      <c r="A1072" s="47">
        <v>15466</v>
      </c>
      <c r="B1072" s="2">
        <v>0.24443999999999999</v>
      </c>
      <c r="C1072" s="2">
        <f>LOG('SNe Ia Data'!RedShift)</f>
        <v>-0.61182772495221105</v>
      </c>
      <c r="D1072">
        <v>0.22170400000000001</v>
      </c>
      <c r="E1072">
        <v>40.206400000000002</v>
      </c>
      <c r="F1072" s="2">
        <f t="shared" si="145"/>
        <v>1099.7146231424817</v>
      </c>
      <c r="G1072" s="1">
        <f t="shared" si="146"/>
        <v>3.5692696275106262E+25</v>
      </c>
      <c r="H1072" s="2">
        <f t="shared" si="153"/>
        <v>1156.7215092869899</v>
      </c>
      <c r="I1072" s="2">
        <f t="shared" si="147"/>
        <v>40.3161440569097</v>
      </c>
      <c r="J1072" s="2">
        <f t="shared" si="148"/>
        <v>-0.10974405690969746</v>
      </c>
      <c r="K1072" s="2">
        <f t="shared" si="149"/>
        <v>0.24502757614703249</v>
      </c>
      <c r="L1072" s="2">
        <v>1272.3426224657521</v>
      </c>
      <c r="M1072" s="2">
        <f t="shared" si="150"/>
        <v>40.523020379713692</v>
      </c>
      <c r="N1072" s="2">
        <f t="shared" si="151"/>
        <v>-0.31662037971369017</v>
      </c>
      <c r="O1072" s="2">
        <f t="shared" si="152"/>
        <v>2.0395327023011793</v>
      </c>
    </row>
    <row r="1073" spans="1:15" x14ac:dyDescent="0.25">
      <c r="A1073" s="47">
        <v>3377</v>
      </c>
      <c r="B1073" s="2">
        <v>0.24459</v>
      </c>
      <c r="C1073" s="2">
        <f>LOG('SNe Ia Data'!RedShift)</f>
        <v>-0.61156130295630706</v>
      </c>
      <c r="D1073">
        <v>0.186144</v>
      </c>
      <c r="E1073">
        <v>40.126300000000001</v>
      </c>
      <c r="F1073" s="2">
        <f t="shared" si="145"/>
        <v>1059.8880607155425</v>
      </c>
      <c r="G1073" s="1">
        <f t="shared" si="146"/>
        <v>3.5716516910096401E+25</v>
      </c>
      <c r="H1073" s="2">
        <f t="shared" si="153"/>
        <v>1157.4934834927376</v>
      </c>
      <c r="I1073" s="2">
        <f t="shared" si="147"/>
        <v>40.317592773434356</v>
      </c>
      <c r="J1073" s="2">
        <f t="shared" si="148"/>
        <v>-0.19129277343435547</v>
      </c>
      <c r="K1073" s="2">
        <f t="shared" si="149"/>
        <v>1.0560854112011027</v>
      </c>
      <c r="L1073" s="2">
        <v>1273.2264461468892</v>
      </c>
      <c r="M1073" s="2">
        <f t="shared" si="150"/>
        <v>40.524528253799097</v>
      </c>
      <c r="N1073" s="2">
        <f t="shared" si="151"/>
        <v>-0.39822825379909688</v>
      </c>
      <c r="O1073" s="2">
        <f t="shared" si="152"/>
        <v>4.5768434174548096</v>
      </c>
    </row>
    <row r="1074" spans="1:15" x14ac:dyDescent="0.25">
      <c r="A1074" s="47">
        <v>174</v>
      </c>
      <c r="B1074" s="2">
        <v>0.24510999999999999</v>
      </c>
      <c r="C1074" s="2">
        <f>LOG('SNe Ia Data'!RedShift)</f>
        <v>-0.61063897003626944</v>
      </c>
      <c r="D1074">
        <v>0.20954300000000001</v>
      </c>
      <c r="E1074">
        <v>40.333599999999997</v>
      </c>
      <c r="F1074" s="2">
        <f t="shared" si="145"/>
        <v>1166.0575895514671</v>
      </c>
      <c r="G1074" s="1">
        <f t="shared" si="146"/>
        <v>3.5799111335719617E+25</v>
      </c>
      <c r="H1074" s="2">
        <f t="shared" si="153"/>
        <v>1160.1701865338639</v>
      </c>
      <c r="I1074" s="2">
        <f t="shared" si="147"/>
        <v>40.322608504976145</v>
      </c>
      <c r="J1074" s="2">
        <f t="shared" si="148"/>
        <v>1.0991495023851883E-2</v>
      </c>
      <c r="K1074" s="2">
        <f t="shared" si="149"/>
        <v>2.751485449695933E-3</v>
      </c>
      <c r="L1074" s="2">
        <v>1276.2912506203736</v>
      </c>
      <c r="M1074" s="2">
        <f t="shared" si="150"/>
        <v>40.529748960106716</v>
      </c>
      <c r="N1074" s="2">
        <f t="shared" si="151"/>
        <v>-0.19614896010671856</v>
      </c>
      <c r="O1074" s="2">
        <f t="shared" si="152"/>
        <v>0.87624530776333065</v>
      </c>
    </row>
    <row r="1075" spans="1:15" x14ac:dyDescent="0.25">
      <c r="A1075" s="47">
        <v>420407</v>
      </c>
      <c r="B1075" s="2">
        <v>0.24523</v>
      </c>
      <c r="C1075" s="2">
        <f>LOG('SNe Ia Data'!RedShift)</f>
        <v>-0.61042640186370001</v>
      </c>
      <c r="D1075">
        <v>0.181643</v>
      </c>
      <c r="E1075">
        <v>40.495699999999999</v>
      </c>
      <c r="F1075" s="2">
        <f t="shared" si="145"/>
        <v>1256.4349251853544</v>
      </c>
      <c r="G1075" s="1">
        <f t="shared" si="146"/>
        <v>3.5818175162957777E+25</v>
      </c>
      <c r="H1075" s="2">
        <f t="shared" si="153"/>
        <v>1160.7880030990723</v>
      </c>
      <c r="I1075" s="2">
        <f t="shared" si="147"/>
        <v>40.323764554803475</v>
      </c>
      <c r="J1075" s="2">
        <f t="shared" si="148"/>
        <v>0.17193544519652448</v>
      </c>
      <c r="K1075" s="2">
        <f t="shared" si="149"/>
        <v>0.89597007134611562</v>
      </c>
      <c r="L1075" s="2">
        <v>1276.9987076348423</v>
      </c>
      <c r="M1075" s="2">
        <f t="shared" si="150"/>
        <v>40.530952288715902</v>
      </c>
      <c r="N1075" s="2">
        <f t="shared" si="151"/>
        <v>-3.525228871590258E-2</v>
      </c>
      <c r="O1075" s="2">
        <f t="shared" si="152"/>
        <v>3.7664942134119875E-2</v>
      </c>
    </row>
    <row r="1076" spans="1:15" x14ac:dyDescent="0.25">
      <c r="A1076" s="47">
        <v>20039</v>
      </c>
      <c r="B1076" s="2">
        <v>0.24553</v>
      </c>
      <c r="C1076" s="2">
        <f>LOG('SNe Ia Data'!RedShift)</f>
        <v>-0.60989543617456543</v>
      </c>
      <c r="D1076">
        <v>0.219468</v>
      </c>
      <c r="E1076">
        <v>40.358199999999997</v>
      </c>
      <c r="F1076" s="2">
        <f t="shared" si="145"/>
        <v>1179.3426371219823</v>
      </c>
      <c r="G1076" s="1">
        <f t="shared" si="146"/>
        <v>3.5865840594113156E+25</v>
      </c>
      <c r="H1076" s="2">
        <f t="shared" si="153"/>
        <v>1162.3327345209268</v>
      </c>
      <c r="I1076" s="2">
        <f t="shared" si="147"/>
        <v>40.326652344579287</v>
      </c>
      <c r="J1076" s="2">
        <f t="shared" si="148"/>
        <v>3.1547655420709475E-2</v>
      </c>
      <c r="K1076" s="2">
        <f t="shared" si="149"/>
        <v>2.0662923379032177E-2</v>
      </c>
      <c r="L1076" s="2">
        <v>1278.7676690539706</v>
      </c>
      <c r="M1076" s="2">
        <f t="shared" si="150"/>
        <v>40.533958237587889</v>
      </c>
      <c r="N1076" s="2">
        <f t="shared" si="151"/>
        <v>-0.17575823758789255</v>
      </c>
      <c r="O1076" s="2">
        <f t="shared" si="152"/>
        <v>0.64134094324624058</v>
      </c>
    </row>
    <row r="1077" spans="1:15" x14ac:dyDescent="0.25">
      <c r="A1077" s="47">
        <v>10</v>
      </c>
      <c r="B1077" s="2">
        <v>0.24585000000000001</v>
      </c>
      <c r="C1077" s="2">
        <f>LOG('SNe Ia Data'!RedShift)</f>
        <v>-0.60932978737381971</v>
      </c>
      <c r="D1077">
        <v>0.16735900000000001</v>
      </c>
      <c r="E1077">
        <v>40.431800000000003</v>
      </c>
      <c r="F1077" s="2">
        <f t="shared" si="145"/>
        <v>1220.0004756607716</v>
      </c>
      <c r="G1077" s="1">
        <f t="shared" si="146"/>
        <v>3.5916692949629845E+25</v>
      </c>
      <c r="H1077" s="2">
        <f t="shared" si="153"/>
        <v>1163.9807471275028</v>
      </c>
      <c r="I1077" s="2">
        <f t="shared" si="147"/>
        <v>40.329728984535684</v>
      </c>
      <c r="J1077" s="2">
        <f t="shared" si="148"/>
        <v>0.10207101546431829</v>
      </c>
      <c r="K1077" s="2">
        <f t="shared" si="149"/>
        <v>0.37196898222953456</v>
      </c>
      <c r="L1077" s="2">
        <v>1280.6550631921368</v>
      </c>
      <c r="M1077" s="2">
        <f t="shared" si="150"/>
        <v>40.537160854325009</v>
      </c>
      <c r="N1077" s="2">
        <f t="shared" si="151"/>
        <v>-0.10536085432500641</v>
      </c>
      <c r="O1077" s="2">
        <f t="shared" si="152"/>
        <v>0.39633317146623825</v>
      </c>
    </row>
    <row r="1078" spans="1:15" x14ac:dyDescent="0.25">
      <c r="A1078" s="47">
        <v>13835</v>
      </c>
      <c r="B1078" s="2">
        <v>0.24617</v>
      </c>
      <c r="C1078" s="2">
        <f>LOG('SNe Ia Data'!RedShift)</f>
        <v>-0.60876487434669013</v>
      </c>
      <c r="D1078">
        <v>0.14941599999999999</v>
      </c>
      <c r="E1078">
        <v>40.347299999999997</v>
      </c>
      <c r="F1078" s="2">
        <f t="shared" si="145"/>
        <v>1173.4375999169738</v>
      </c>
      <c r="G1078" s="1">
        <f t="shared" si="146"/>
        <v>3.5967554827818773E+25</v>
      </c>
      <c r="H1078" s="2">
        <f t="shared" si="153"/>
        <v>1165.6290683428685</v>
      </c>
      <c r="I1078" s="2">
        <f t="shared" si="147"/>
        <v>40.332801846449911</v>
      </c>
      <c r="J1078" s="2">
        <f t="shared" si="148"/>
        <v>1.4498153550086101E-2</v>
      </c>
      <c r="K1078" s="2">
        <f t="shared" si="149"/>
        <v>9.4152353095830858E-3</v>
      </c>
      <c r="L1078" s="2">
        <v>1282.5429752752848</v>
      </c>
      <c r="M1078" s="2">
        <f t="shared" si="150"/>
        <v>40.540359631539999</v>
      </c>
      <c r="N1078" s="2">
        <f t="shared" si="151"/>
        <v>-0.19305963154000239</v>
      </c>
      <c r="O1078" s="2">
        <f t="shared" si="152"/>
        <v>1.6695088840365662</v>
      </c>
    </row>
    <row r="1079" spans="1:15" x14ac:dyDescent="0.25">
      <c r="A1079" s="47">
        <v>15219</v>
      </c>
      <c r="B1079" s="2">
        <v>0.2465</v>
      </c>
      <c r="C1079" s="2">
        <f>LOG('SNe Ia Data'!RedShift)</f>
        <v>-0.60818307638675118</v>
      </c>
      <c r="D1079">
        <v>0.17135</v>
      </c>
      <c r="E1079">
        <v>40.378</v>
      </c>
      <c r="F1079" s="2">
        <f t="shared" si="145"/>
        <v>1190.1453387038564</v>
      </c>
      <c r="G1079" s="1">
        <f t="shared" si="146"/>
        <v>3.6020016109091888E+25</v>
      </c>
      <c r="H1079" s="2">
        <f t="shared" si="153"/>
        <v>1167.3292226821666</v>
      </c>
      <c r="I1079" s="2">
        <f t="shared" si="147"/>
        <v>40.335966788495782</v>
      </c>
      <c r="J1079" s="2">
        <f t="shared" si="148"/>
        <v>4.2033211504218571E-2</v>
      </c>
      <c r="K1079" s="2">
        <f t="shared" si="149"/>
        <v>6.0175114963430344E-2</v>
      </c>
      <c r="L1079" s="2">
        <v>1284.4904268661342</v>
      </c>
      <c r="M1079" s="2">
        <f t="shared" si="150"/>
        <v>40.543654359381208</v>
      </c>
      <c r="N1079" s="2">
        <f t="shared" si="151"/>
        <v>-0.16565435938120743</v>
      </c>
      <c r="O1079" s="2">
        <f t="shared" si="152"/>
        <v>0.9346252742748683</v>
      </c>
    </row>
    <row r="1080" spans="1:15" x14ac:dyDescent="0.25">
      <c r="A1080" s="47">
        <v>12977</v>
      </c>
      <c r="B1080" s="2">
        <v>0.24656</v>
      </c>
      <c r="C1080" s="2">
        <f>LOG('SNe Ia Data'!RedShift)</f>
        <v>-0.60807737862565592</v>
      </c>
      <c r="D1080">
        <v>0.21473900000000001</v>
      </c>
      <c r="E1080">
        <v>40.282899999999998</v>
      </c>
      <c r="F1080" s="2">
        <f t="shared" si="145"/>
        <v>1139.1476012928674</v>
      </c>
      <c r="G1080" s="1">
        <f t="shared" si="146"/>
        <v>3.6029555611095013E+25</v>
      </c>
      <c r="H1080" s="2">
        <f t="shared" si="153"/>
        <v>1167.6383768875494</v>
      </c>
      <c r="I1080" s="2">
        <f t="shared" si="147"/>
        <v>40.33654180275407</v>
      </c>
      <c r="J1080" s="2">
        <f t="shared" si="148"/>
        <v>-5.3641802754071932E-2</v>
      </c>
      <c r="K1080" s="2">
        <f t="shared" si="149"/>
        <v>6.2400041289073421E-2</v>
      </c>
      <c r="L1080" s="2">
        <v>1284.8445681109856</v>
      </c>
      <c r="M1080" s="2">
        <f t="shared" si="150"/>
        <v>40.544252964038556</v>
      </c>
      <c r="N1080" s="2">
        <f t="shared" si="151"/>
        <v>-0.2613529640385579</v>
      </c>
      <c r="O1080" s="2">
        <f t="shared" si="152"/>
        <v>1.4812658382142205</v>
      </c>
    </row>
    <row r="1081" spans="1:15" x14ac:dyDescent="0.25">
      <c r="A1081" s="47" t="s">
        <v>15</v>
      </c>
      <c r="B1081" s="2">
        <v>0.24660000000000001</v>
      </c>
      <c r="C1081" s="2">
        <f>LOG('SNe Ia Data'!RedShift)</f>
        <v>-0.60800692774028708</v>
      </c>
      <c r="D1081">
        <v>0.15515000000000001</v>
      </c>
      <c r="E1081">
        <v>40.390700000000002</v>
      </c>
      <c r="F1081" s="2">
        <f t="shared" si="145"/>
        <v>1197.1263770619512</v>
      </c>
      <c r="G1081" s="1">
        <f t="shared" si="146"/>
        <v>3.6035915464912148E+25</v>
      </c>
      <c r="H1081" s="2">
        <f t="shared" si="153"/>
        <v>1167.8444857129937</v>
      </c>
      <c r="I1081" s="2">
        <f t="shared" si="147"/>
        <v>40.336925072215081</v>
      </c>
      <c r="J1081" s="2">
        <f t="shared" si="148"/>
        <v>5.3774927784921545E-2</v>
      </c>
      <c r="K1081" s="2">
        <f t="shared" si="149"/>
        <v>0.12013128202728043</v>
      </c>
      <c r="L1081" s="2">
        <v>1285.0806723813507</v>
      </c>
      <c r="M1081" s="2">
        <f t="shared" si="150"/>
        <v>40.544651959232837</v>
      </c>
      <c r="N1081" s="2">
        <f t="shared" si="151"/>
        <v>-0.15395195923283467</v>
      </c>
      <c r="O1081" s="2">
        <f t="shared" si="152"/>
        <v>0.98461598146226037</v>
      </c>
    </row>
    <row r="1082" spans="1:15" x14ac:dyDescent="0.25">
      <c r="A1082" s="47">
        <v>1334645</v>
      </c>
      <c r="B1082" s="2">
        <v>0.24711</v>
      </c>
      <c r="C1082" s="2">
        <f>LOG('SNe Ia Data'!RedShift)</f>
        <v>-0.60710967929665338</v>
      </c>
      <c r="D1082">
        <v>0.137434</v>
      </c>
      <c r="E1082">
        <v>40.198300000000003</v>
      </c>
      <c r="F1082" s="2">
        <f t="shared" si="145"/>
        <v>1095.6201223922048</v>
      </c>
      <c r="G1082" s="1">
        <f t="shared" si="146"/>
        <v>3.6117016627824434E+25</v>
      </c>
      <c r="H1082" s="2">
        <f t="shared" si="153"/>
        <v>1170.472795405424</v>
      </c>
      <c r="I1082" s="2">
        <f t="shared" si="147"/>
        <v>40.341806620523712</v>
      </c>
      <c r="J1082" s="2">
        <f t="shared" si="148"/>
        <v>-0.14350662052370922</v>
      </c>
      <c r="K1082" s="2">
        <f t="shared" si="149"/>
        <v>1.0903238221253229</v>
      </c>
      <c r="L1082" s="2">
        <v>1288.0917104091229</v>
      </c>
      <c r="M1082" s="2">
        <f t="shared" si="150"/>
        <v>40.549733926557963</v>
      </c>
      <c r="N1082" s="2">
        <f t="shared" si="151"/>
        <v>-0.35143392655795935</v>
      </c>
      <c r="O1082" s="2">
        <f t="shared" si="152"/>
        <v>6.5388141873915622</v>
      </c>
    </row>
    <row r="1083" spans="1:15" x14ac:dyDescent="0.25">
      <c r="A1083" s="47">
        <v>3451</v>
      </c>
      <c r="B1083" s="2">
        <v>0.24845999999999999</v>
      </c>
      <c r="C1083" s="2">
        <f>LOG('SNe Ia Data'!RedShift)</f>
        <v>-0.60474351911397828</v>
      </c>
      <c r="D1083">
        <v>0.17716999999999999</v>
      </c>
      <c r="E1083">
        <v>40.203000000000003</v>
      </c>
      <c r="F1083" s="2">
        <f t="shared" si="145"/>
        <v>1097.9940836496062</v>
      </c>
      <c r="G1083" s="1">
        <f t="shared" si="146"/>
        <v>3.6331812691907139E+25</v>
      </c>
      <c r="H1083" s="2">
        <f t="shared" si="153"/>
        <v>1177.4338617681224</v>
      </c>
      <c r="I1083" s="2">
        <f t="shared" si="147"/>
        <v>40.354682607557315</v>
      </c>
      <c r="J1083" s="2">
        <f t="shared" si="148"/>
        <v>-0.15168260755731211</v>
      </c>
      <c r="K1083" s="2">
        <f t="shared" si="149"/>
        <v>0.73297844200799711</v>
      </c>
      <c r="L1083" s="2">
        <v>1296.0684432394696</v>
      </c>
      <c r="M1083" s="2">
        <f t="shared" si="150"/>
        <v>40.563139682581664</v>
      </c>
      <c r="N1083" s="2">
        <f t="shared" si="151"/>
        <v>-0.36013968258166074</v>
      </c>
      <c r="O1083" s="2">
        <f t="shared" si="152"/>
        <v>4.1320120995473495</v>
      </c>
    </row>
    <row r="1084" spans="1:15" x14ac:dyDescent="0.25">
      <c r="A1084" s="47">
        <v>420087</v>
      </c>
      <c r="B1084" s="2">
        <v>0.24859999999999999</v>
      </c>
      <c r="C1084" s="2">
        <f>LOG('SNe Ia Data'!RedShift)</f>
        <v>-0.6044988756943741</v>
      </c>
      <c r="D1084">
        <v>0.21592900000000001</v>
      </c>
      <c r="E1084">
        <v>40.491199999999999</v>
      </c>
      <c r="F1084" s="2">
        <f t="shared" si="145"/>
        <v>1253.8338777299623</v>
      </c>
      <c r="G1084" s="1">
        <f t="shared" si="146"/>
        <v>3.6354097510122719E+25</v>
      </c>
      <c r="H1084" s="2">
        <f t="shared" si="153"/>
        <v>1178.1560635418923</v>
      </c>
      <c r="I1084" s="2">
        <f t="shared" si="147"/>
        <v>40.35601411374023</v>
      </c>
      <c r="J1084" s="2">
        <f t="shared" si="148"/>
        <v>0.13518588625976946</v>
      </c>
      <c r="K1084" s="2">
        <f t="shared" si="149"/>
        <v>0.39195910574556109</v>
      </c>
      <c r="L1084" s="2">
        <v>1296.8961860643972</v>
      </c>
      <c r="M1084" s="2">
        <f t="shared" si="150"/>
        <v>40.564526065370885</v>
      </c>
      <c r="N1084" s="2">
        <f t="shared" si="151"/>
        <v>-7.3326065370885374E-2</v>
      </c>
      <c r="O1084" s="2">
        <f t="shared" si="152"/>
        <v>0.11531739318724739</v>
      </c>
    </row>
    <row r="1085" spans="1:15" x14ac:dyDescent="0.25">
      <c r="A1085" s="47">
        <v>450082</v>
      </c>
      <c r="B1085" s="2">
        <v>0.24861</v>
      </c>
      <c r="C1085" s="2">
        <f>LOG('SNe Ia Data'!RedShift)</f>
        <v>-0.60448140643663739</v>
      </c>
      <c r="D1085">
        <v>0.195634</v>
      </c>
      <c r="E1085">
        <v>40.427599999999998</v>
      </c>
      <c r="F1085" s="2">
        <f t="shared" si="145"/>
        <v>1217.6430660895635</v>
      </c>
      <c r="G1085" s="1">
        <f t="shared" si="146"/>
        <v>3.6355689352346976E+25</v>
      </c>
      <c r="H1085" s="2">
        <f t="shared" si="153"/>
        <v>1178.2076516350414</v>
      </c>
      <c r="I1085" s="2">
        <f t="shared" si="147"/>
        <v>40.356109194240943</v>
      </c>
      <c r="J1085" s="2">
        <f t="shared" si="148"/>
        <v>7.1490805759054865E-2</v>
      </c>
      <c r="K1085" s="2">
        <f t="shared" si="149"/>
        <v>0.1335401053094942</v>
      </c>
      <c r="L1085" s="2">
        <v>1296.955314332487</v>
      </c>
      <c r="M1085" s="2">
        <f t="shared" si="150"/>
        <v>40.564625065180849</v>
      </c>
      <c r="N1085" s="2">
        <f t="shared" si="151"/>
        <v>-0.13702506518085045</v>
      </c>
      <c r="O1085" s="2">
        <f t="shared" si="152"/>
        <v>0.49058172408812084</v>
      </c>
    </row>
    <row r="1086" spans="1:15" x14ac:dyDescent="0.25">
      <c r="A1086" s="47">
        <v>560152</v>
      </c>
      <c r="B1086" s="2">
        <v>0.24862000000000001</v>
      </c>
      <c r="C1086" s="2">
        <f>LOG('SNe Ia Data'!RedShift)</f>
        <v>-0.60446393788156383</v>
      </c>
      <c r="D1086">
        <v>0.26156400000000002</v>
      </c>
      <c r="E1086">
        <v>40.365699999999997</v>
      </c>
      <c r="F1086" s="2">
        <f t="shared" si="145"/>
        <v>1183.4229847400393</v>
      </c>
      <c r="G1086" s="1">
        <f t="shared" si="146"/>
        <v>3.635728120383652E+25</v>
      </c>
      <c r="H1086" s="2">
        <f t="shared" si="153"/>
        <v>1178.2592400284582</v>
      </c>
      <c r="I1086" s="2">
        <f t="shared" si="147"/>
        <v>40.356204271132</v>
      </c>
      <c r="J1086" s="2">
        <f t="shared" si="148"/>
        <v>9.4957288679964336E-3</v>
      </c>
      <c r="K1086" s="2">
        <f t="shared" si="149"/>
        <v>1.3179552696404495E-3</v>
      </c>
      <c r="L1086" s="2">
        <v>1297.0144431046213</v>
      </c>
      <c r="M1086" s="2">
        <f t="shared" si="150"/>
        <v>40.564724061321378</v>
      </c>
      <c r="N1086" s="2">
        <f t="shared" si="151"/>
        <v>-0.1990240613213814</v>
      </c>
      <c r="O1086" s="2">
        <f t="shared" si="152"/>
        <v>0.57896888983208283</v>
      </c>
    </row>
    <row r="1087" spans="1:15" x14ac:dyDescent="0.25">
      <c r="A1087" s="47">
        <v>15161</v>
      </c>
      <c r="B1087" s="2">
        <v>0.24865000000000001</v>
      </c>
      <c r="C1087" s="2">
        <f>LOG('SNe Ia Data'!RedShift)</f>
        <v>-0.60441153643175627</v>
      </c>
      <c r="D1087">
        <v>0.17832500000000001</v>
      </c>
      <c r="E1087">
        <v>40.325600000000001</v>
      </c>
      <c r="F1087" s="2">
        <f t="shared" si="145"/>
        <v>1161.7695782929206</v>
      </c>
      <c r="G1087" s="1">
        <f t="shared" si="146"/>
        <v>3.6362056813895585E+25</v>
      </c>
      <c r="H1087" s="2">
        <f t="shared" si="153"/>
        <v>1178.4140070102719</v>
      </c>
      <c r="I1087" s="2">
        <f t="shared" si="147"/>
        <v>40.35648948015011</v>
      </c>
      <c r="J1087" s="2">
        <f t="shared" si="148"/>
        <v>-3.0889480150108284E-2</v>
      </c>
      <c r="K1087" s="2">
        <f t="shared" si="149"/>
        <v>3.0005214346146922E-2</v>
      </c>
      <c r="L1087" s="2">
        <v>1297.1918324452336</v>
      </c>
      <c r="M1087" s="2">
        <f t="shared" si="150"/>
        <v>40.565021027729266</v>
      </c>
      <c r="N1087" s="2">
        <f t="shared" si="151"/>
        <v>-0.23942102772926432</v>
      </c>
      <c r="O1087" s="2">
        <f t="shared" si="152"/>
        <v>1.8026031100602726</v>
      </c>
    </row>
    <row r="1088" spans="1:15" x14ac:dyDescent="0.25">
      <c r="A1088" s="47">
        <v>19990</v>
      </c>
      <c r="B1088" s="2">
        <v>0.24895999999999999</v>
      </c>
      <c r="C1088" s="2">
        <f>LOG('SNe Ia Data'!RedShift)</f>
        <v>-0.60387042469040508</v>
      </c>
      <c r="D1088">
        <v>0.180619</v>
      </c>
      <c r="E1088">
        <v>40.427</v>
      </c>
      <c r="F1088" s="2">
        <f t="shared" si="145"/>
        <v>1217.3066653544749</v>
      </c>
      <c r="G1088" s="1">
        <f t="shared" si="146"/>
        <v>3.6411409666441784E+25</v>
      </c>
      <c r="H1088" s="2">
        <f t="shared" si="153"/>
        <v>1180.0134240351122</v>
      </c>
      <c r="I1088" s="2">
        <f t="shared" si="147"/>
        <v>40.359434739713734</v>
      </c>
      <c r="J1088" s="2">
        <f t="shared" si="148"/>
        <v>6.7565260286265527E-2</v>
      </c>
      <c r="K1088" s="2">
        <f t="shared" si="149"/>
        <v>0.13993296661772511</v>
      </c>
      <c r="L1088" s="2">
        <v>1299.0251212186872</v>
      </c>
      <c r="M1088" s="2">
        <f t="shared" si="150"/>
        <v>40.568087748826116</v>
      </c>
      <c r="N1088" s="2">
        <f t="shared" si="151"/>
        <v>-0.14108774882611641</v>
      </c>
      <c r="O1088" s="2">
        <f t="shared" si="152"/>
        <v>0.61017125041826015</v>
      </c>
    </row>
    <row r="1089" spans="1:15" x14ac:dyDescent="0.25">
      <c r="A1089" s="47">
        <v>120585</v>
      </c>
      <c r="B1089" s="2">
        <v>0.24909000000000001</v>
      </c>
      <c r="C1089" s="2">
        <f>LOG('SNe Ia Data'!RedShift)</f>
        <v>-0.60364370735708672</v>
      </c>
      <c r="D1089">
        <v>0.16735800000000001</v>
      </c>
      <c r="E1089">
        <v>40.316699999999997</v>
      </c>
      <c r="F1089" s="2">
        <f t="shared" si="145"/>
        <v>1157.0176924918312</v>
      </c>
      <c r="G1089" s="1">
        <f t="shared" si="146"/>
        <v>3.6432108672807181E+25</v>
      </c>
      <c r="H1089" s="2">
        <f t="shared" si="153"/>
        <v>1180.684233146847</v>
      </c>
      <c r="I1089" s="2">
        <f t="shared" si="147"/>
        <v>40.360668818557293</v>
      </c>
      <c r="J1089" s="2">
        <f t="shared" si="148"/>
        <v>-4.3968818557296174E-2</v>
      </c>
      <c r="K1089" s="2">
        <f t="shared" si="149"/>
        <v>6.9023446072277075E-2</v>
      </c>
      <c r="L1089" s="2">
        <v>1299.7940638407301</v>
      </c>
      <c r="M1089" s="2">
        <f t="shared" si="150"/>
        <v>40.569372746063777</v>
      </c>
      <c r="N1089" s="2">
        <f t="shared" si="151"/>
        <v>-0.2526727460637801</v>
      </c>
      <c r="O1089" s="2">
        <f t="shared" si="152"/>
        <v>2.2794173320999209</v>
      </c>
    </row>
    <row r="1090" spans="1:15" x14ac:dyDescent="0.25">
      <c r="A1090" s="47">
        <v>3199</v>
      </c>
      <c r="B1090" s="2">
        <v>0.24972</v>
      </c>
      <c r="C1090" s="2">
        <f>LOG('SNe Ia Data'!RedShift)</f>
        <v>-0.60254667374074822</v>
      </c>
      <c r="D1090">
        <v>0.220606</v>
      </c>
      <c r="E1090">
        <v>40.673299999999998</v>
      </c>
      <c r="F1090" s="2">
        <f t="shared" si="145"/>
        <v>1363.5152512678485</v>
      </c>
      <c r="G1090" s="1">
        <f t="shared" si="146"/>
        <v>3.6532441404079231E+25</v>
      </c>
      <c r="H1090" s="2">
        <f t="shared" si="153"/>
        <v>1183.9357955240168</v>
      </c>
      <c r="I1090" s="2">
        <f t="shared" si="147"/>
        <v>40.366640756842955</v>
      </c>
      <c r="J1090" s="2">
        <f t="shared" si="148"/>
        <v>0.30665924315704274</v>
      </c>
      <c r="K1090" s="2">
        <f t="shared" si="149"/>
        <v>1.9323130135704545</v>
      </c>
      <c r="L1090" s="2">
        <v>1303.5216837848457</v>
      </c>
      <c r="M1090" s="2">
        <f t="shared" si="150"/>
        <v>40.575591299768689</v>
      </c>
      <c r="N1090" s="2">
        <f t="shared" si="151"/>
        <v>9.7708700231308399E-2</v>
      </c>
      <c r="O1090" s="2">
        <f t="shared" si="152"/>
        <v>0.19616965667511971</v>
      </c>
    </row>
    <row r="1091" spans="1:15" x14ac:dyDescent="0.25">
      <c r="A1091" s="47">
        <v>16106</v>
      </c>
      <c r="B1091" s="2">
        <v>0.24983</v>
      </c>
      <c r="C1091" s="2">
        <f>LOG('SNe Ia Data'!RedShift)</f>
        <v>-0.60235541203008269</v>
      </c>
      <c r="D1091">
        <v>0.20679600000000001</v>
      </c>
      <c r="E1091">
        <v>40.296100000000003</v>
      </c>
      <c r="F1091" s="2">
        <f t="shared" si="145"/>
        <v>1146.0933694714843</v>
      </c>
      <c r="G1091" s="1">
        <f t="shared" si="146"/>
        <v>3.6549963583737794E+25</v>
      </c>
      <c r="H1091" s="2">
        <f t="shared" si="153"/>
        <v>1184.5036506937254</v>
      </c>
      <c r="I1091" s="2">
        <f t="shared" si="147"/>
        <v>40.367682017880227</v>
      </c>
      <c r="J1091" s="2">
        <f t="shared" si="148"/>
        <v>-7.1582017880224669E-2</v>
      </c>
      <c r="K1091" s="2">
        <f t="shared" si="149"/>
        <v>0.11981842475489134</v>
      </c>
      <c r="L1091" s="2">
        <v>1304.1727429645664</v>
      </c>
      <c r="M1091" s="2">
        <f t="shared" si="150"/>
        <v>40.57667559634929</v>
      </c>
      <c r="N1091" s="2">
        <f t="shared" si="151"/>
        <v>-0.28057559634928708</v>
      </c>
      <c r="O1091" s="2">
        <f t="shared" si="152"/>
        <v>1.8408377897926989</v>
      </c>
    </row>
    <row r="1092" spans="1:15" x14ac:dyDescent="0.25">
      <c r="A1092" s="47">
        <v>15868</v>
      </c>
      <c r="B1092" s="2">
        <v>0.24986</v>
      </c>
      <c r="C1092" s="2">
        <f>LOG('SNe Ia Data'!RedShift)</f>
        <v>-0.60230326436063664</v>
      </c>
      <c r="D1092">
        <v>0.163714</v>
      </c>
      <c r="E1092">
        <v>40.391500000000001</v>
      </c>
      <c r="F1092" s="2">
        <f t="shared" si="145"/>
        <v>1197.5674959701071</v>
      </c>
      <c r="G1092" s="1">
        <f t="shared" si="146"/>
        <v>3.6554742554269818E+25</v>
      </c>
      <c r="H1092" s="2">
        <f t="shared" si="153"/>
        <v>1184.6585265810506</v>
      </c>
      <c r="I1092" s="2">
        <f t="shared" si="147"/>
        <v>40.367965923068255</v>
      </c>
      <c r="J1092" s="2">
        <f t="shared" si="148"/>
        <v>2.3534076931746029E-2</v>
      </c>
      <c r="K1092" s="2">
        <f t="shared" si="149"/>
        <v>2.0664395164562425E-2</v>
      </c>
      <c r="L1092" s="2">
        <v>1304.3503151280363</v>
      </c>
      <c r="M1092" s="2">
        <f t="shared" si="150"/>
        <v>40.576971237250817</v>
      </c>
      <c r="N1092" s="2">
        <f t="shared" si="151"/>
        <v>-0.18547123725081605</v>
      </c>
      <c r="O1092" s="2">
        <f t="shared" si="152"/>
        <v>1.2834575196557512</v>
      </c>
    </row>
    <row r="1093" spans="1:15" x14ac:dyDescent="0.25">
      <c r="A1093" s="47">
        <v>520077</v>
      </c>
      <c r="B1093" s="2">
        <v>0.25019000000000002</v>
      </c>
      <c r="C1093" s="2">
        <f>LOG('SNe Ia Data'!RedShift)</f>
        <v>-0.60173005288245018</v>
      </c>
      <c r="D1093">
        <v>0.224495</v>
      </c>
      <c r="E1093">
        <v>40.596499999999999</v>
      </c>
      <c r="F1093" s="2">
        <f t="shared" si="145"/>
        <v>1316.1336711857302</v>
      </c>
      <c r="G1093" s="1">
        <f t="shared" si="146"/>
        <v>3.6607316723799596E+25</v>
      </c>
      <c r="H1093" s="2">
        <f t="shared" si="153"/>
        <v>1186.3623393795926</v>
      </c>
      <c r="I1093" s="2">
        <f t="shared" si="147"/>
        <v>40.371086758631513</v>
      </c>
      <c r="J1093" s="2">
        <f t="shared" si="148"/>
        <v>0.22541324136848573</v>
      </c>
      <c r="K1093" s="2">
        <f t="shared" si="149"/>
        <v>1.0081972363596987</v>
      </c>
      <c r="L1093" s="2">
        <v>1306.303907818756</v>
      </c>
      <c r="M1093" s="2">
        <f t="shared" si="150"/>
        <v>40.580221130233106</v>
      </c>
      <c r="N1093" s="2">
        <f t="shared" si="151"/>
        <v>1.6278869766892967E-2</v>
      </c>
      <c r="O1093" s="2">
        <f t="shared" si="152"/>
        <v>5.2581764051177716E-3</v>
      </c>
    </row>
    <row r="1094" spans="1:15" x14ac:dyDescent="0.25">
      <c r="A1094" s="47">
        <v>390449</v>
      </c>
      <c r="B1094" s="2">
        <v>0.25022</v>
      </c>
      <c r="C1094" s="2">
        <f>LOG('SNe Ia Data'!RedShift)</f>
        <v>-0.60167798024412278</v>
      </c>
      <c r="D1094">
        <v>0.218218</v>
      </c>
      <c r="E1094">
        <v>40.376399999999997</v>
      </c>
      <c r="F1094" s="2">
        <f t="shared" ref="F1094:F1157" si="154">10^((ObservedDistanceModuli-25)/5)</f>
        <v>1189.2687302050936</v>
      </c>
      <c r="G1094" s="1">
        <f t="shared" ref="G1094:G1157" si="155">-(RedShift*Age*(-2*InitialTangentVelocity+UniverseAcceleration*Age))/(2+RedShift)*(1+RedShift)</f>
        <v>3.6612096693095521E+25</v>
      </c>
      <c r="H1094" s="2">
        <f t="shared" si="153"/>
        <v>1186.5172476346515</v>
      </c>
      <c r="I1094" s="2">
        <f t="shared" ref="I1094:I1157" si="156">(LOG10(T2LuminousDistance)*5+25)</f>
        <v>40.371370278287699</v>
      </c>
      <c r="J1094" s="2">
        <f t="shared" ref="J1094:J1157" si="157">ObservedDistanceModuli-T2DistanceModuli</f>
        <v>5.0297217122974303E-3</v>
      </c>
      <c r="K1094" s="2">
        <f t="shared" ref="K1094:K1157" si="158">(ObservedDistanceModuli-T2DistanceModuli)^2/TotalError^2</f>
        <v>5.3125957611702146E-4</v>
      </c>
      <c r="L1094" s="2">
        <v>1306.4815343218615</v>
      </c>
      <c r="M1094" s="2">
        <f t="shared" ref="M1094:M1157" si="159">(LOG10(ΛCDMLuminousDistance)*5+25)</f>
        <v>40.58051637916175</v>
      </c>
      <c r="N1094" s="2">
        <f t="shared" ref="N1094:N1157" si="160">ObservedDistanceModuli-ΛCDMDistanceModuli</f>
        <v>-0.20411637916175351</v>
      </c>
      <c r="O1094" s="2">
        <f t="shared" ref="O1094:O1157" si="161">(ObservedDistanceModuli-ΛCDMDistanceModuli)^2/TotalError^2</f>
        <v>0.87493254089856343</v>
      </c>
    </row>
    <row r="1095" spans="1:15" x14ac:dyDescent="0.25">
      <c r="A1095" s="47">
        <v>13689</v>
      </c>
      <c r="B1095" s="2">
        <v>0.25042999999999999</v>
      </c>
      <c r="C1095" s="2">
        <f>LOG('SNe Ia Data'!RedShift)</f>
        <v>-0.60131364649180707</v>
      </c>
      <c r="D1095">
        <v>0.179616</v>
      </c>
      <c r="E1095">
        <v>40.414499999999997</v>
      </c>
      <c r="F1095" s="2">
        <f t="shared" si="154"/>
        <v>1210.3194151187663</v>
      </c>
      <c r="G1095" s="1">
        <f t="shared" si="155"/>
        <v>3.6645558807823956E+25</v>
      </c>
      <c r="H1095" s="2">
        <f t="shared" si="153"/>
        <v>1187.6016809191049</v>
      </c>
      <c r="I1095" s="2">
        <f t="shared" si="156"/>
        <v>40.373354018101743</v>
      </c>
      <c r="J1095" s="2">
        <f t="shared" si="157"/>
        <v>4.1145981898253581E-2</v>
      </c>
      <c r="K1095" s="2">
        <f t="shared" si="158"/>
        <v>5.2476495033047167E-2</v>
      </c>
      <c r="L1095" s="2">
        <v>1307.7250465952202</v>
      </c>
      <c r="M1095" s="2">
        <f t="shared" si="159"/>
        <v>40.582582208860032</v>
      </c>
      <c r="N1095" s="2">
        <f t="shared" si="160"/>
        <v>-0.16808220886003511</v>
      </c>
      <c r="O1095" s="2">
        <f t="shared" si="161"/>
        <v>0.87569617431328561</v>
      </c>
    </row>
    <row r="1096" spans="1:15" x14ac:dyDescent="0.25">
      <c r="A1096" s="47">
        <v>5717</v>
      </c>
      <c r="B1096" s="2">
        <v>0.25051000000000001</v>
      </c>
      <c r="C1096" s="2">
        <f>LOG('SNe Ia Data'!RedShift)</f>
        <v>-0.6011749330377103</v>
      </c>
      <c r="D1096">
        <v>0.188725</v>
      </c>
      <c r="E1096">
        <v>40.569200000000002</v>
      </c>
      <c r="F1096" s="2">
        <f t="shared" si="154"/>
        <v>1299.6906660833524</v>
      </c>
      <c r="G1096" s="1">
        <f t="shared" si="155"/>
        <v>3.6658307352330742E+25</v>
      </c>
      <c r="H1096" s="2">
        <f t="shared" si="153"/>
        <v>1188.014833109386</v>
      </c>
      <c r="I1096" s="2">
        <f t="shared" si="156"/>
        <v>40.374109315588413</v>
      </c>
      <c r="J1096" s="2">
        <f t="shared" si="157"/>
        <v>0.19509068441158917</v>
      </c>
      <c r="K1096" s="2">
        <f t="shared" si="158"/>
        <v>1.0685976051213784</v>
      </c>
      <c r="L1096" s="2">
        <v>1308.1988238946178</v>
      </c>
      <c r="M1096" s="2">
        <f t="shared" si="159"/>
        <v>40.583368771769415</v>
      </c>
      <c r="N1096" s="2">
        <f t="shared" si="160"/>
        <v>-1.4168771769412558E-2</v>
      </c>
      <c r="O1096" s="2">
        <f t="shared" si="161"/>
        <v>5.6364484761451681E-3</v>
      </c>
    </row>
    <row r="1097" spans="1:15" x14ac:dyDescent="0.25">
      <c r="A1097" s="47">
        <v>500004</v>
      </c>
      <c r="B1097" s="2">
        <v>0.25063000000000002</v>
      </c>
      <c r="C1097" s="2">
        <f>LOG('SNe Ia Data'!RedShift)</f>
        <v>-0.60096694589310207</v>
      </c>
      <c r="D1097">
        <v>0.188277</v>
      </c>
      <c r="E1097">
        <v>40.300899999999999</v>
      </c>
      <c r="F1097" s="2">
        <f t="shared" si="154"/>
        <v>1148.6295899806823</v>
      </c>
      <c r="G1097" s="1">
        <f t="shared" si="155"/>
        <v>3.6677431278091564E+25</v>
      </c>
      <c r="H1097" s="2">
        <f t="shared" si="153"/>
        <v>1188.634597335071</v>
      </c>
      <c r="I1097" s="2">
        <f t="shared" si="156"/>
        <v>40.375241835117585</v>
      </c>
      <c r="J1097" s="2">
        <f t="shared" si="157"/>
        <v>-7.4341835117586186E-2</v>
      </c>
      <c r="K1097" s="2">
        <f t="shared" si="158"/>
        <v>0.15590929777907353</v>
      </c>
      <c r="L1097" s="2">
        <v>1308.9095501830666</v>
      </c>
      <c r="M1097" s="2">
        <f t="shared" si="159"/>
        <v>40.584548182281651</v>
      </c>
      <c r="N1097" s="2">
        <f t="shared" si="160"/>
        <v>-0.28364818228165234</v>
      </c>
      <c r="O1097" s="2">
        <f t="shared" si="161"/>
        <v>2.2696843875266643</v>
      </c>
    </row>
    <row r="1098" spans="1:15" x14ac:dyDescent="0.25">
      <c r="A1098" s="47">
        <v>16213</v>
      </c>
      <c r="B1098" s="2">
        <v>0.25090000000000001</v>
      </c>
      <c r="C1098" s="2">
        <f>LOG('SNe Ia Data'!RedShift)</f>
        <v>-0.60049933868538941</v>
      </c>
      <c r="D1098">
        <v>0.20260400000000001</v>
      </c>
      <c r="E1098">
        <v>40.387300000000003</v>
      </c>
      <c r="F1098" s="2">
        <f t="shared" si="154"/>
        <v>1195.2534336943254</v>
      </c>
      <c r="G1098" s="1">
        <f t="shared" si="155"/>
        <v>3.6720464975777721E+25</v>
      </c>
      <c r="H1098" s="2">
        <f t="shared" si="153"/>
        <v>1190.0292244978402</v>
      </c>
      <c r="I1098" s="2">
        <f t="shared" si="156"/>
        <v>40.377788134199221</v>
      </c>
      <c r="J1098" s="2">
        <f t="shared" si="157"/>
        <v>9.5118658007820045E-3</v>
      </c>
      <c r="K1098" s="2">
        <f t="shared" si="158"/>
        <v>2.2041208255605626E-3</v>
      </c>
      <c r="L1098" s="2">
        <v>1310.5089490185587</v>
      </c>
      <c r="M1098" s="2">
        <f t="shared" si="159"/>
        <v>40.587199954708055</v>
      </c>
      <c r="N1098" s="2">
        <f t="shared" si="160"/>
        <v>-0.19989995470805155</v>
      </c>
      <c r="O1098" s="2">
        <f t="shared" si="161"/>
        <v>0.97348521666182997</v>
      </c>
    </row>
    <row r="1099" spans="1:15" x14ac:dyDescent="0.25">
      <c r="A1099" s="47">
        <v>17552</v>
      </c>
      <c r="B1099" s="2">
        <v>0.25198999999999999</v>
      </c>
      <c r="C1099" s="2">
        <f>LOG('SNe Ia Data'!RedShift)</f>
        <v>-0.59861669346841961</v>
      </c>
      <c r="D1099">
        <v>0.207347</v>
      </c>
      <c r="E1099">
        <v>40.469799999999999</v>
      </c>
      <c r="F1099" s="2">
        <f t="shared" si="154"/>
        <v>1241.5379524549758</v>
      </c>
      <c r="G1099" s="1">
        <f t="shared" si="155"/>
        <v>3.6894262047139223E+25</v>
      </c>
      <c r="H1099" s="2">
        <f t="shared" si="153"/>
        <v>1195.661603994907</v>
      </c>
      <c r="I1099" s="2">
        <f t="shared" si="156"/>
        <v>40.388041415349974</v>
      </c>
      <c r="J1099" s="2">
        <f t="shared" si="157"/>
        <v>8.1758584650025057E-2</v>
      </c>
      <c r="K1099" s="2">
        <f t="shared" si="158"/>
        <v>0.15547881321798926</v>
      </c>
      <c r="L1099" s="2">
        <v>1316.9695052540208</v>
      </c>
      <c r="M1099" s="2">
        <f t="shared" si="159"/>
        <v>40.597878594424579</v>
      </c>
      <c r="N1099" s="2">
        <f t="shared" si="160"/>
        <v>-0.12807859442457925</v>
      </c>
      <c r="O1099" s="2">
        <f t="shared" si="161"/>
        <v>0.38155539038951397</v>
      </c>
    </row>
    <row r="1100" spans="1:15" x14ac:dyDescent="0.25">
      <c r="A1100" s="47">
        <v>310161</v>
      </c>
      <c r="B1100" s="2">
        <v>0.25259999999999999</v>
      </c>
      <c r="C1100" s="2">
        <f>LOG('SNe Ia Data'!RedShift)</f>
        <v>-0.59756665378068807</v>
      </c>
      <c r="D1100">
        <v>0.16649700000000001</v>
      </c>
      <c r="E1100">
        <v>40.462200000000003</v>
      </c>
      <c r="F1100" s="2">
        <f t="shared" si="154"/>
        <v>1237.2002525961736</v>
      </c>
      <c r="G1100" s="1">
        <f t="shared" si="155"/>
        <v>3.6991572463068473E+25</v>
      </c>
      <c r="H1100" s="2">
        <f t="shared" si="153"/>
        <v>1198.8152198023383</v>
      </c>
      <c r="I1100" s="2">
        <f t="shared" si="156"/>
        <v>40.393761239912465</v>
      </c>
      <c r="J1100" s="2">
        <f t="shared" si="157"/>
        <v>6.8438760087538242E-2</v>
      </c>
      <c r="K1100" s="2">
        <f t="shared" si="158"/>
        <v>0.16896293319514877</v>
      </c>
      <c r="L1100" s="2">
        <v>1320.587648759147</v>
      </c>
      <c r="M1100" s="2">
        <f t="shared" si="159"/>
        <v>40.603836155352717</v>
      </c>
      <c r="N1100" s="2">
        <f t="shared" si="160"/>
        <v>-0.1416361553527139</v>
      </c>
      <c r="O1100" s="2">
        <f t="shared" si="161"/>
        <v>0.7236614428614766</v>
      </c>
    </row>
    <row r="1101" spans="1:15" x14ac:dyDescent="0.25">
      <c r="A1101" s="47">
        <v>9032</v>
      </c>
      <c r="B1101" s="2">
        <v>0.25259999999999999</v>
      </c>
      <c r="C1101" s="2">
        <f>LOG('SNe Ia Data'!RedShift)</f>
        <v>-0.59756665378068807</v>
      </c>
      <c r="D1101">
        <v>0.25914900000000002</v>
      </c>
      <c r="E1101">
        <v>40.406599999999997</v>
      </c>
      <c r="F1101" s="2">
        <f t="shared" si="154"/>
        <v>1205.9241708615189</v>
      </c>
      <c r="G1101" s="1">
        <f t="shared" si="155"/>
        <v>3.6991572463068473E+25</v>
      </c>
      <c r="H1101" s="2">
        <f t="shared" si="153"/>
        <v>1198.8152198023383</v>
      </c>
      <c r="I1101" s="2">
        <f t="shared" si="156"/>
        <v>40.393761239912465</v>
      </c>
      <c r="J1101" s="2">
        <f t="shared" si="157"/>
        <v>1.2838760087532819E-2</v>
      </c>
      <c r="K1101" s="2">
        <f t="shared" si="158"/>
        <v>2.4544098899948142E-3</v>
      </c>
      <c r="L1101" s="2">
        <v>1320.587648759147</v>
      </c>
      <c r="M1101" s="2">
        <f t="shared" si="159"/>
        <v>40.603836155352717</v>
      </c>
      <c r="N1101" s="2">
        <f t="shared" si="160"/>
        <v>-0.19723615535271932</v>
      </c>
      <c r="O1101" s="2">
        <f t="shared" si="161"/>
        <v>0.57926058984380591</v>
      </c>
    </row>
    <row r="1102" spans="1:15" x14ac:dyDescent="0.25">
      <c r="A1102" s="47">
        <v>34</v>
      </c>
      <c r="B1102" s="2">
        <v>0.25330000000000003</v>
      </c>
      <c r="C1102" s="2">
        <f>LOG('SNe Ia Data'!RedShift)</f>
        <v>-0.59636481020945198</v>
      </c>
      <c r="D1102">
        <v>0.15705</v>
      </c>
      <c r="E1102">
        <v>40.3688</v>
      </c>
      <c r="F1102" s="2">
        <f t="shared" si="154"/>
        <v>1185.1136491679913</v>
      </c>
      <c r="G1102" s="1">
        <f t="shared" si="155"/>
        <v>3.7103282407777642E+25</v>
      </c>
      <c r="H1102" s="2">
        <f t="shared" si="153"/>
        <v>1202.4354925564726</v>
      </c>
      <c r="I1102" s="2">
        <f t="shared" si="156"/>
        <v>40.400308934675408</v>
      </c>
      <c r="J1102" s="2">
        <f t="shared" si="157"/>
        <v>-3.1508934675407829E-2</v>
      </c>
      <c r="K1102" s="2">
        <f t="shared" si="158"/>
        <v>4.0252379463288392E-2</v>
      </c>
      <c r="L1102" s="2">
        <v>1324.741916049255</v>
      </c>
      <c r="M1102" s="2">
        <f t="shared" si="159"/>
        <v>40.610656390031998</v>
      </c>
      <c r="N1102" s="2">
        <f t="shared" si="160"/>
        <v>-0.2418563900319981</v>
      </c>
      <c r="O1102" s="2">
        <f t="shared" si="161"/>
        <v>2.3715880375735323</v>
      </c>
    </row>
    <row r="1103" spans="1:15" x14ac:dyDescent="0.25">
      <c r="A1103" s="47">
        <v>17464</v>
      </c>
      <c r="B1103" s="2">
        <v>0.25358000000000003</v>
      </c>
      <c r="C1103" s="2">
        <f>LOG('SNe Ia Data'!RedShift)</f>
        <v>-0.59588500249440424</v>
      </c>
      <c r="D1103">
        <v>0.262822</v>
      </c>
      <c r="E1103">
        <v>40.030299999999997</v>
      </c>
      <c r="F1103" s="2">
        <f t="shared" si="154"/>
        <v>1014.0514724478473</v>
      </c>
      <c r="G1103" s="1">
        <f t="shared" si="155"/>
        <v>3.7147979020774747E+25</v>
      </c>
      <c r="H1103" s="2">
        <f t="shared" si="153"/>
        <v>1203.8840111342661</v>
      </c>
      <c r="I1103" s="2">
        <f t="shared" si="156"/>
        <v>40.402923232985714</v>
      </c>
      <c r="J1103" s="2">
        <f t="shared" si="157"/>
        <v>-0.37262323298571687</v>
      </c>
      <c r="K1103" s="2">
        <f t="shared" si="158"/>
        <v>2.0100942789407013</v>
      </c>
      <c r="L1103" s="2">
        <v>1326.4043105490346</v>
      </c>
      <c r="M1103" s="2">
        <f t="shared" si="159"/>
        <v>40.613379622894001</v>
      </c>
      <c r="N1103" s="2">
        <f t="shared" si="160"/>
        <v>-0.5830796228940045</v>
      </c>
      <c r="O1103" s="2">
        <f t="shared" si="161"/>
        <v>4.9218944588370865</v>
      </c>
    </row>
    <row r="1104" spans="1:15" x14ac:dyDescent="0.25">
      <c r="A1104" s="47">
        <v>5736</v>
      </c>
      <c r="B1104" s="2">
        <v>0.25407000000000002</v>
      </c>
      <c r="C1104" s="2">
        <f>LOG('SNe Ia Data'!RedShift)</f>
        <v>-0.59504661241375578</v>
      </c>
      <c r="D1104">
        <v>0.16776199999999999</v>
      </c>
      <c r="E1104">
        <v>40.454599999999999</v>
      </c>
      <c r="F1104" s="2">
        <f t="shared" si="154"/>
        <v>1232.8777078440044</v>
      </c>
      <c r="G1104" s="1">
        <f t="shared" si="155"/>
        <v>3.7226215455470624E+25</v>
      </c>
      <c r="H1104" s="2">
        <f t="shared" si="153"/>
        <v>1206.419481307915</v>
      </c>
      <c r="I1104" s="2">
        <f t="shared" si="156"/>
        <v>40.407491707931115</v>
      </c>
      <c r="J1104" s="2">
        <f t="shared" si="157"/>
        <v>4.7108292068884339E-2</v>
      </c>
      <c r="K1104" s="2">
        <f t="shared" si="158"/>
        <v>7.8851058555076625E-2</v>
      </c>
      <c r="L1104" s="2">
        <v>1329.3144457654835</v>
      </c>
      <c r="M1104" s="2">
        <f t="shared" si="159"/>
        <v>40.618138621447443</v>
      </c>
      <c r="N1104" s="2">
        <f t="shared" si="160"/>
        <v>-0.16353862144744369</v>
      </c>
      <c r="O1104" s="2">
        <f t="shared" si="161"/>
        <v>0.95028412691671926</v>
      </c>
    </row>
    <row r="1105" spans="1:15" x14ac:dyDescent="0.25">
      <c r="A1105" s="47">
        <v>1336480</v>
      </c>
      <c r="B1105" s="2">
        <v>0.25616</v>
      </c>
      <c r="C1105" s="2">
        <f>LOG('SNe Ia Data'!RedShift)</f>
        <v>-0.59148868542477551</v>
      </c>
      <c r="D1105">
        <v>0.19417599999999999</v>
      </c>
      <c r="E1105">
        <v>40.645800000000001</v>
      </c>
      <c r="F1105" s="2">
        <f t="shared" si="154"/>
        <v>1346.3562786811931</v>
      </c>
      <c r="G1105" s="1">
        <f t="shared" si="155"/>
        <v>3.7560165613945461E+25</v>
      </c>
      <c r="H1105" s="2">
        <f t="shared" si="153"/>
        <v>1217.242068886065</v>
      </c>
      <c r="I1105" s="2">
        <f t="shared" si="156"/>
        <v>40.426884767598231</v>
      </c>
      <c r="J1105" s="2">
        <f t="shared" si="157"/>
        <v>0.2189152324017698</v>
      </c>
      <c r="K1105" s="2">
        <f t="shared" si="158"/>
        <v>1.271044810755658</v>
      </c>
      <c r="L1105" s="2">
        <v>1341.7405502979389</v>
      </c>
      <c r="M1105" s="2">
        <f t="shared" si="159"/>
        <v>40.638342726454908</v>
      </c>
      <c r="N1105" s="2">
        <f t="shared" si="160"/>
        <v>7.4572735450928462E-3</v>
      </c>
      <c r="O1105" s="2">
        <f t="shared" si="161"/>
        <v>1.4749219780826636E-3</v>
      </c>
    </row>
    <row r="1106" spans="1:15" x14ac:dyDescent="0.25">
      <c r="A1106" s="47">
        <v>1112</v>
      </c>
      <c r="B1106" s="2">
        <v>0.25619999999999998</v>
      </c>
      <c r="C1106" s="2">
        <f>LOG('SNe Ia Data'!RedShift)</f>
        <v>-0.59142087459133252</v>
      </c>
      <c r="D1106">
        <v>0.271675</v>
      </c>
      <c r="E1106">
        <v>40.5593</v>
      </c>
      <c r="F1106" s="2">
        <f t="shared" si="154"/>
        <v>1293.7787092400968</v>
      </c>
      <c r="G1106" s="1">
        <f t="shared" si="155"/>
        <v>3.7566560915610372E+25</v>
      </c>
      <c r="H1106" s="2">
        <f t="shared" si="153"/>
        <v>1217.4493264980192</v>
      </c>
      <c r="I1106" s="2">
        <f t="shared" si="156"/>
        <v>40.427254468816187</v>
      </c>
      <c r="J1106" s="2">
        <f t="shared" si="157"/>
        <v>0.13204553118381313</v>
      </c>
      <c r="K1106" s="2">
        <f t="shared" si="158"/>
        <v>0.23623707921549486</v>
      </c>
      <c r="L1106" s="2">
        <v>1341.9785833473425</v>
      </c>
      <c r="M1106" s="2">
        <f t="shared" si="159"/>
        <v>40.638727924886595</v>
      </c>
      <c r="N1106" s="2">
        <f t="shared" si="160"/>
        <v>-7.9427924886594781E-2</v>
      </c>
      <c r="O1106" s="2">
        <f t="shared" si="161"/>
        <v>8.547656899771218E-2</v>
      </c>
    </row>
    <row r="1107" spans="1:15" x14ac:dyDescent="0.25">
      <c r="A1107" s="47">
        <v>17340</v>
      </c>
      <c r="B1107" s="2">
        <v>0.25636999999999999</v>
      </c>
      <c r="C1107" s="2">
        <f>LOG('SNe Ia Data'!RedShift)</f>
        <v>-0.59113279661318063</v>
      </c>
      <c r="D1107">
        <v>0.207312</v>
      </c>
      <c r="E1107">
        <v>40.372900000000001</v>
      </c>
      <c r="F1107" s="2">
        <f t="shared" si="154"/>
        <v>1187.3533994791312</v>
      </c>
      <c r="G1107" s="1">
        <f t="shared" si="155"/>
        <v>3.7593742584810018E+25</v>
      </c>
      <c r="H1107" s="2">
        <f t="shared" si="153"/>
        <v>1218.3302244043923</v>
      </c>
      <c r="I1107" s="2">
        <f t="shared" si="156"/>
        <v>40.428825091725777</v>
      </c>
      <c r="J1107" s="2">
        <f t="shared" si="157"/>
        <v>-5.5925091725775644E-2</v>
      </c>
      <c r="K1107" s="2">
        <f t="shared" si="158"/>
        <v>7.2772036272353929E-2</v>
      </c>
      <c r="L1107" s="2">
        <v>1342.9903129150493</v>
      </c>
      <c r="M1107" s="2">
        <f t="shared" si="159"/>
        <v>40.64036440041464</v>
      </c>
      <c r="N1107" s="2">
        <f t="shared" si="160"/>
        <v>-0.2674644004146387</v>
      </c>
      <c r="O1107" s="2">
        <f t="shared" si="161"/>
        <v>1.6644972736003916</v>
      </c>
    </row>
    <row r="1108" spans="1:15" x14ac:dyDescent="0.25">
      <c r="A1108" s="47">
        <v>9457</v>
      </c>
      <c r="B1108" s="2">
        <v>0.25683</v>
      </c>
      <c r="C1108" s="2">
        <f>LOG('SNe Ia Data'!RedShift)</f>
        <v>-0.59035424822979521</v>
      </c>
      <c r="D1108">
        <v>0.25173899999999999</v>
      </c>
      <c r="E1108">
        <v>40.502299999999998</v>
      </c>
      <c r="F1108" s="2">
        <f t="shared" si="154"/>
        <v>1260.2595583539519</v>
      </c>
      <c r="G1108" s="1">
        <f t="shared" si="155"/>
        <v>3.7667306269468738E+25</v>
      </c>
      <c r="H1108" s="2">
        <f t="shared" si="153"/>
        <v>1220.7142610625165</v>
      </c>
      <c r="I1108" s="2">
        <f t="shared" si="156"/>
        <v>40.433070091360598</v>
      </c>
      <c r="J1108" s="2">
        <f t="shared" si="157"/>
        <v>6.9229908639400151E-2</v>
      </c>
      <c r="K1108" s="2">
        <f t="shared" si="158"/>
        <v>7.5628678464323446E-2</v>
      </c>
      <c r="L1108" s="2">
        <v>1345.7286572390251</v>
      </c>
      <c r="M1108" s="2">
        <f t="shared" si="159"/>
        <v>40.644787503958888</v>
      </c>
      <c r="N1108" s="2">
        <f t="shared" si="160"/>
        <v>-0.14248750395888976</v>
      </c>
      <c r="O1108" s="2">
        <f t="shared" si="161"/>
        <v>0.32037052438797908</v>
      </c>
    </row>
    <row r="1109" spans="1:15" x14ac:dyDescent="0.25">
      <c r="A1109" s="47">
        <v>19207</v>
      </c>
      <c r="B1109" s="2">
        <v>0.25730999999999998</v>
      </c>
      <c r="C1109" s="2">
        <f>LOG('SNe Ia Data'!RedShift)</f>
        <v>-0.58954333520268631</v>
      </c>
      <c r="D1109">
        <v>0.24996199999999999</v>
      </c>
      <c r="E1109">
        <v>40.577599999999997</v>
      </c>
      <c r="F1109" s="2">
        <f t="shared" si="154"/>
        <v>1304.7280522036765</v>
      </c>
      <c r="G1109" s="1">
        <f t="shared" si="155"/>
        <v>3.7744089049929126E+25</v>
      </c>
      <c r="H1109" s="2">
        <f t="shared" si="153"/>
        <v>1223.2026215107389</v>
      </c>
      <c r="I1109" s="2">
        <f t="shared" si="156"/>
        <v>40.437492015824574</v>
      </c>
      <c r="J1109" s="2">
        <f t="shared" si="157"/>
        <v>0.14010798417542247</v>
      </c>
      <c r="K1109" s="2">
        <f t="shared" si="158"/>
        <v>0.31417945897193222</v>
      </c>
      <c r="L1109" s="2">
        <v>1348.5871853684853</v>
      </c>
      <c r="M1109" s="2">
        <f t="shared" si="159"/>
        <v>40.64939514289695</v>
      </c>
      <c r="N1109" s="2">
        <f t="shared" si="160"/>
        <v>-7.1795142896952768E-2</v>
      </c>
      <c r="O1109" s="2">
        <f t="shared" si="161"/>
        <v>8.2497758109939104E-2</v>
      </c>
    </row>
    <row r="1110" spans="1:15" x14ac:dyDescent="0.25">
      <c r="A1110" s="47">
        <v>18325</v>
      </c>
      <c r="B1110" s="2">
        <v>0.25735999999999998</v>
      </c>
      <c r="C1110" s="2">
        <f>LOG('SNe Ia Data'!RedShift)</f>
        <v>-0.58945895210608668</v>
      </c>
      <c r="D1110">
        <v>0.193606</v>
      </c>
      <c r="E1110">
        <v>40.494100000000003</v>
      </c>
      <c r="F1110" s="2">
        <f t="shared" si="154"/>
        <v>1255.5094907045934</v>
      </c>
      <c r="G1110" s="1">
        <f t="shared" si="155"/>
        <v>3.7752088469968336E+25</v>
      </c>
      <c r="H1110" s="2">
        <f t="shared" si="153"/>
        <v>1223.4618650587706</v>
      </c>
      <c r="I1110" s="2">
        <f t="shared" si="156"/>
        <v>40.437952185346873</v>
      </c>
      <c r="J1110" s="2">
        <f t="shared" si="157"/>
        <v>5.6147814653130013E-2</v>
      </c>
      <c r="K1110" s="2">
        <f t="shared" si="158"/>
        <v>8.4106215308653032E-2</v>
      </c>
      <c r="L1110" s="2">
        <v>1348.8850147824464</v>
      </c>
      <c r="M1110" s="2">
        <f t="shared" si="159"/>
        <v>40.649874649864813</v>
      </c>
      <c r="N1110" s="2">
        <f t="shared" si="160"/>
        <v>-0.15577464986481004</v>
      </c>
      <c r="O1110" s="2">
        <f t="shared" si="161"/>
        <v>0.64737502816185166</v>
      </c>
    </row>
    <row r="1111" spans="1:15" x14ac:dyDescent="0.25">
      <c r="A1111" s="47">
        <v>8046</v>
      </c>
      <c r="B1111" s="2">
        <v>0.25772</v>
      </c>
      <c r="C1111" s="2">
        <f>LOG('SNe Ia Data'!RedShift)</f>
        <v>-0.58885187732569133</v>
      </c>
      <c r="D1111">
        <v>0.22531000000000001</v>
      </c>
      <c r="E1111">
        <v>40.608800000000002</v>
      </c>
      <c r="F1111" s="2">
        <f t="shared" si="154"/>
        <v>1323.6098791988361</v>
      </c>
      <c r="G1111" s="1">
        <f t="shared" si="155"/>
        <v>3.7809691051895434E+25</v>
      </c>
      <c r="H1111" s="2">
        <f t="shared" si="153"/>
        <v>1225.3286376049514</v>
      </c>
      <c r="I1111" s="2">
        <f t="shared" si="156"/>
        <v>40.44126291842894</v>
      </c>
      <c r="J1111" s="2">
        <f t="shared" si="157"/>
        <v>0.16753708157106217</v>
      </c>
      <c r="K1111" s="2">
        <f t="shared" si="158"/>
        <v>0.55291829065392173</v>
      </c>
      <c r="L1111" s="2">
        <v>1351.0297544063149</v>
      </c>
      <c r="M1111" s="2">
        <f t="shared" si="159"/>
        <v>40.653324569063443</v>
      </c>
      <c r="N1111" s="2">
        <f t="shared" si="160"/>
        <v>-4.4524569063440822E-2</v>
      </c>
      <c r="O1111" s="2">
        <f t="shared" si="161"/>
        <v>3.9051571421546506E-2</v>
      </c>
    </row>
    <row r="1112" spans="1:15" x14ac:dyDescent="0.25">
      <c r="A1112" s="47">
        <v>6108</v>
      </c>
      <c r="B1112" s="2">
        <v>0.25813000000000003</v>
      </c>
      <c r="C1112" s="2">
        <f>LOG('SNe Ia Data'!RedShift)</f>
        <v>-0.58816151859708854</v>
      </c>
      <c r="D1112">
        <v>0.231214</v>
      </c>
      <c r="E1112">
        <v>40.527999999999999</v>
      </c>
      <c r="F1112" s="2">
        <f t="shared" si="154"/>
        <v>1275.2637064597304</v>
      </c>
      <c r="G1112" s="1">
        <f t="shared" si="155"/>
        <v>3.7875308441026283E+25</v>
      </c>
      <c r="H1112" s="2">
        <f t="shared" si="153"/>
        <v>1227.455152363206</v>
      </c>
      <c r="I1112" s="2">
        <f t="shared" si="156"/>
        <v>40.445028166146109</v>
      </c>
      <c r="J1112" s="2">
        <f t="shared" si="157"/>
        <v>8.2971833853889621E-2</v>
      </c>
      <c r="K1112" s="2">
        <f t="shared" si="158"/>
        <v>0.12877546416082261</v>
      </c>
      <c r="L1112" s="2">
        <v>1353.4731610373385</v>
      </c>
      <c r="M1112" s="2">
        <f t="shared" si="159"/>
        <v>40.657248241319657</v>
      </c>
      <c r="N1112" s="2">
        <f t="shared" si="160"/>
        <v>-0.12924824131965806</v>
      </c>
      <c r="O1112" s="2">
        <f t="shared" si="161"/>
        <v>0.31247913993969967</v>
      </c>
    </row>
    <row r="1113" spans="1:15" x14ac:dyDescent="0.25">
      <c r="A1113" s="47">
        <v>550041</v>
      </c>
      <c r="B1113" s="2">
        <v>0.25858999999999999</v>
      </c>
      <c r="C1113" s="2">
        <f>LOG('SNe Ia Data'!RedShift)</f>
        <v>-0.58738827384383641</v>
      </c>
      <c r="D1113">
        <v>0.20928099999999999</v>
      </c>
      <c r="E1113">
        <v>40.466299999999997</v>
      </c>
      <c r="F1113" s="2">
        <f t="shared" si="154"/>
        <v>1239.5384415560563</v>
      </c>
      <c r="G1113" s="1">
        <f t="shared" si="155"/>
        <v>3.794894625671199E+25</v>
      </c>
      <c r="H1113" s="2">
        <f t="shared" si="153"/>
        <v>1229.841591444301</v>
      </c>
      <c r="I1113" s="2">
        <f t="shared" si="156"/>
        <v>40.4492458808066</v>
      </c>
      <c r="J1113" s="2">
        <f t="shared" si="157"/>
        <v>1.7054119193396389E-2</v>
      </c>
      <c r="K1113" s="2">
        <f t="shared" si="158"/>
        <v>6.6404725281474473E-3</v>
      </c>
      <c r="L1113" s="2">
        <v>1356.2155405881704</v>
      </c>
      <c r="M1113" s="2">
        <f t="shared" si="159"/>
        <v>40.661643582792401</v>
      </c>
      <c r="N1113" s="2">
        <f t="shared" si="160"/>
        <v>-0.19534358279240394</v>
      </c>
      <c r="O1113" s="2">
        <f t="shared" si="161"/>
        <v>0.87124178079626713</v>
      </c>
    </row>
    <row r="1114" spans="1:15" x14ac:dyDescent="0.25">
      <c r="A1114" s="47">
        <v>1297026</v>
      </c>
      <c r="B1114" s="2">
        <v>0.25864999999999999</v>
      </c>
      <c r="C1114" s="2">
        <f>LOG('SNe Ia Data'!RedShift)</f>
        <v>-0.58728751725489869</v>
      </c>
      <c r="D1114">
        <v>0.149785</v>
      </c>
      <c r="E1114">
        <v>40.51</v>
      </c>
      <c r="F1114" s="2">
        <f t="shared" si="154"/>
        <v>1264.7363474711506</v>
      </c>
      <c r="G1114" s="1">
        <f t="shared" si="155"/>
        <v>3.7958552615754015E+25</v>
      </c>
      <c r="H1114" s="2">
        <f t="shared" si="153"/>
        <v>1230.152912338755</v>
      </c>
      <c r="I1114" s="2">
        <f t="shared" si="156"/>
        <v>40.449795495641425</v>
      </c>
      <c r="J1114" s="2">
        <f t="shared" si="157"/>
        <v>6.0204504358573274E-2</v>
      </c>
      <c r="K1114" s="2">
        <f t="shared" si="158"/>
        <v>0.1615553420768773</v>
      </c>
      <c r="L1114" s="2">
        <v>1356.5733199264891</v>
      </c>
      <c r="M1114" s="2">
        <f t="shared" si="159"/>
        <v>40.66221635716321</v>
      </c>
      <c r="N1114" s="2">
        <f t="shared" si="160"/>
        <v>-0.15221635716321202</v>
      </c>
      <c r="O1114" s="2">
        <f t="shared" si="161"/>
        <v>1.032728116163284</v>
      </c>
    </row>
    <row r="1115" spans="1:15" x14ac:dyDescent="0.25">
      <c r="A1115" s="47">
        <v>1303883</v>
      </c>
      <c r="B1115" s="2">
        <v>0.25903999999999999</v>
      </c>
      <c r="C1115" s="2">
        <f>LOG('SNe Ia Data'!RedShift)</f>
        <v>-0.58663316859070147</v>
      </c>
      <c r="D1115">
        <v>0.16369900000000001</v>
      </c>
      <c r="E1115">
        <v>40.541800000000002</v>
      </c>
      <c r="F1115" s="2">
        <f t="shared" si="154"/>
        <v>1283.3939864413278</v>
      </c>
      <c r="G1115" s="1">
        <f t="shared" si="155"/>
        <v>3.8021001970701831E+25</v>
      </c>
      <c r="H1115" s="2">
        <f t="shared" si="153"/>
        <v>1232.1767581012737</v>
      </c>
      <c r="I1115" s="2">
        <f t="shared" si="156"/>
        <v>40.453365063337259</v>
      </c>
      <c r="J1115" s="2">
        <f t="shared" si="157"/>
        <v>8.8434936662743269E-2</v>
      </c>
      <c r="K1115" s="2">
        <f t="shared" si="158"/>
        <v>0.29184730374367385</v>
      </c>
      <c r="L1115" s="2">
        <v>1358.8993222827892</v>
      </c>
      <c r="M1115" s="2">
        <f t="shared" si="159"/>
        <v>40.665936410238288</v>
      </c>
      <c r="N1115" s="2">
        <f t="shared" si="160"/>
        <v>-0.12413641023828603</v>
      </c>
      <c r="O1115" s="2">
        <f t="shared" si="161"/>
        <v>0.57505093229857596</v>
      </c>
    </row>
    <row r="1116" spans="1:15" x14ac:dyDescent="0.25">
      <c r="A1116" s="47">
        <v>1289664</v>
      </c>
      <c r="B1116" s="2">
        <v>0.25918999999999998</v>
      </c>
      <c r="C1116" s="2">
        <f>LOG('SNe Ia Data'!RedShift)</f>
        <v>-0.58638175831300732</v>
      </c>
      <c r="D1116">
        <v>0.17860300000000001</v>
      </c>
      <c r="E1116">
        <v>40.2879</v>
      </c>
      <c r="F1116" s="2">
        <f t="shared" si="154"/>
        <v>1141.7736077197176</v>
      </c>
      <c r="G1116" s="1">
        <f t="shared" si="155"/>
        <v>3.8045024654471503E+25</v>
      </c>
      <c r="H1116" s="2">
        <f t="shared" si="153"/>
        <v>1232.9552802620262</v>
      </c>
      <c r="I1116" s="2">
        <f t="shared" si="156"/>
        <v>40.454736624310193</v>
      </c>
      <c r="J1116" s="2">
        <f t="shared" si="157"/>
        <v>-0.16683662431019286</v>
      </c>
      <c r="K1116" s="2">
        <f t="shared" si="158"/>
        <v>0.87258006927605947</v>
      </c>
      <c r="L1116" s="2">
        <v>1359.7941400567445</v>
      </c>
      <c r="M1116" s="2">
        <f t="shared" si="159"/>
        <v>40.667365826393343</v>
      </c>
      <c r="N1116" s="2">
        <f t="shared" si="160"/>
        <v>-0.37946582639334281</v>
      </c>
      <c r="O1116" s="2">
        <f t="shared" si="161"/>
        <v>4.5140653536252167</v>
      </c>
    </row>
    <row r="1117" spans="1:15" x14ac:dyDescent="0.25">
      <c r="A1117" s="47">
        <v>1335694</v>
      </c>
      <c r="B1117" s="2">
        <v>0.25923000000000002</v>
      </c>
      <c r="C1117" s="2">
        <f>LOG('SNe Ia Data'!RedShift)</f>
        <v>-0.58631474014507157</v>
      </c>
      <c r="D1117">
        <v>0.162943</v>
      </c>
      <c r="E1117">
        <v>40.4255</v>
      </c>
      <c r="F1117" s="2">
        <f t="shared" si="154"/>
        <v>1216.4660700648535</v>
      </c>
      <c r="G1117" s="1">
        <f t="shared" si="155"/>
        <v>3.8051431050651064E+25</v>
      </c>
      <c r="H1117" s="2">
        <f t="shared" si="153"/>
        <v>1233.1628974227135</v>
      </c>
      <c r="I1117" s="2">
        <f t="shared" si="156"/>
        <v>40.455102247451308</v>
      </c>
      <c r="J1117" s="2">
        <f t="shared" si="157"/>
        <v>-2.9602247451308017E-2</v>
      </c>
      <c r="K1117" s="2">
        <f t="shared" si="158"/>
        <v>3.3004864440765766E-2</v>
      </c>
      <c r="L1117" s="2">
        <v>1360.0327770297556</v>
      </c>
      <c r="M1117" s="2">
        <f t="shared" si="159"/>
        <v>40.6677468753497</v>
      </c>
      <c r="N1117" s="2">
        <f t="shared" si="160"/>
        <v>-0.24224687534970002</v>
      </c>
      <c r="O1117" s="2">
        <f t="shared" si="161"/>
        <v>2.2102680807334973</v>
      </c>
    </row>
    <row r="1118" spans="1:15" x14ac:dyDescent="0.25">
      <c r="A1118" s="47">
        <v>12972</v>
      </c>
      <c r="B1118" s="2">
        <v>0.25947999999999999</v>
      </c>
      <c r="C1118" s="2">
        <f>LOG('SNe Ia Data'!RedShift)</f>
        <v>-0.58589611074181092</v>
      </c>
      <c r="D1118">
        <v>0.23384099999999999</v>
      </c>
      <c r="E1118">
        <v>40.523800000000001</v>
      </c>
      <c r="F1118" s="2">
        <f t="shared" si="154"/>
        <v>1272.7995116275195</v>
      </c>
      <c r="G1118" s="1">
        <f t="shared" si="155"/>
        <v>3.8091474337988556E+25</v>
      </c>
      <c r="H1118" s="2">
        <f t="shared" si="153"/>
        <v>1234.4606119861869</v>
      </c>
      <c r="I1118" s="2">
        <f t="shared" si="156"/>
        <v>40.457386187135825</v>
      </c>
      <c r="J1118" s="2">
        <f t="shared" si="157"/>
        <v>6.6413812864176691E-2</v>
      </c>
      <c r="K1118" s="2">
        <f t="shared" si="158"/>
        <v>8.0663211534954524E-2</v>
      </c>
      <c r="L1118" s="2">
        <v>1361.5244383732261</v>
      </c>
      <c r="M1118" s="2">
        <f t="shared" si="159"/>
        <v>40.670127205079829</v>
      </c>
      <c r="N1118" s="2">
        <f t="shared" si="160"/>
        <v>-0.1463272050798281</v>
      </c>
      <c r="O1118" s="2">
        <f t="shared" si="161"/>
        <v>0.39156948125219071</v>
      </c>
    </row>
    <row r="1119" spans="1:15" x14ac:dyDescent="0.25">
      <c r="A1119" s="47">
        <v>1330426</v>
      </c>
      <c r="B1119" s="2">
        <v>0.25951999999999997</v>
      </c>
      <c r="C1119" s="2">
        <f>LOG('SNe Ia Data'!RedShift)</f>
        <v>-0.58582916746893798</v>
      </c>
      <c r="D1119">
        <v>0.16997699999999999</v>
      </c>
      <c r="E1119">
        <v>40.442</v>
      </c>
      <c r="F1119" s="2">
        <f t="shared" si="154"/>
        <v>1225.7446320498066</v>
      </c>
      <c r="G1119" s="1">
        <f t="shared" si="155"/>
        <v>3.8097881793679615E+25</v>
      </c>
      <c r="H1119" s="2">
        <f t="shared" si="153"/>
        <v>1234.6682634833032</v>
      </c>
      <c r="I1119" s="2">
        <f t="shared" si="156"/>
        <v>40.457751424853733</v>
      </c>
      <c r="J1119" s="2">
        <f t="shared" si="157"/>
        <v>-1.5751424853732487E-2</v>
      </c>
      <c r="K1119" s="2">
        <f t="shared" si="158"/>
        <v>8.5873540999699995E-3</v>
      </c>
      <c r="L1119" s="2">
        <v>1361.7631330261077</v>
      </c>
      <c r="M1119" s="2">
        <f t="shared" si="159"/>
        <v>40.670507861797688</v>
      </c>
      <c r="N1119" s="2">
        <f t="shared" si="160"/>
        <v>-0.22850786179768789</v>
      </c>
      <c r="O1119" s="2">
        <f t="shared" si="161"/>
        <v>1.807265562768464</v>
      </c>
    </row>
    <row r="1120" spans="1:15" x14ac:dyDescent="0.25">
      <c r="A1120" s="47">
        <v>20176</v>
      </c>
      <c r="B1120" s="2">
        <v>0.26062000000000002</v>
      </c>
      <c r="C1120" s="2">
        <f>LOG('SNe Ia Data'!RedShift)</f>
        <v>-0.5839922595507111</v>
      </c>
      <c r="D1120">
        <v>0.171288</v>
      </c>
      <c r="E1120">
        <v>40.503300000000003</v>
      </c>
      <c r="F1120" s="2">
        <f t="shared" si="154"/>
        <v>1260.8400629842997</v>
      </c>
      <c r="G1120" s="1">
        <f t="shared" si="155"/>
        <v>3.8274144054215263E+25</v>
      </c>
      <c r="H1120" s="2">
        <f t="shared" si="153"/>
        <v>1240.38053432061</v>
      </c>
      <c r="I1120" s="2">
        <f t="shared" si="156"/>
        <v>40.467774710498645</v>
      </c>
      <c r="J1120" s="2">
        <f t="shared" si="157"/>
        <v>3.5525289501357804E-2</v>
      </c>
      <c r="K1120" s="2">
        <f t="shared" si="158"/>
        <v>4.3015143351720589E-2</v>
      </c>
      <c r="L1120" s="2">
        <v>1368.3303516308788</v>
      </c>
      <c r="M1120" s="2">
        <f t="shared" si="159"/>
        <v>40.680954801870215</v>
      </c>
      <c r="N1120" s="2">
        <f t="shared" si="160"/>
        <v>-0.17765480187021154</v>
      </c>
      <c r="O1120" s="2">
        <f t="shared" si="161"/>
        <v>1.0757219347893352</v>
      </c>
    </row>
    <row r="1121" spans="1:15" x14ac:dyDescent="0.25">
      <c r="A1121" s="47">
        <v>370498</v>
      </c>
      <c r="B1121" s="2">
        <v>0.26094000000000001</v>
      </c>
      <c r="C1121" s="2">
        <f>LOG('SNe Ia Data'!RedShift)</f>
        <v>-0.58345934195102045</v>
      </c>
      <c r="D1121">
        <v>0.18593199999999999</v>
      </c>
      <c r="E1121">
        <v>40.6128</v>
      </c>
      <c r="F1121" s="2">
        <f t="shared" si="154"/>
        <v>1326.0503057260835</v>
      </c>
      <c r="G1121" s="1">
        <f t="shared" si="155"/>
        <v>3.8325441072335337E+25</v>
      </c>
      <c r="H1121" s="2">
        <f t="shared" si="153"/>
        <v>1242.0429574607513</v>
      </c>
      <c r="I1121" s="2">
        <f t="shared" si="156"/>
        <v>40.470683083331366</v>
      </c>
      <c r="J1121" s="2">
        <f t="shared" si="157"/>
        <v>0.14211691666863402</v>
      </c>
      <c r="K1121" s="2">
        <f t="shared" si="158"/>
        <v>0.58422921621508117</v>
      </c>
      <c r="L1121" s="2">
        <v>1370.2419435177842</v>
      </c>
      <c r="M1121" s="2">
        <f t="shared" si="159"/>
        <v>40.683986286357367</v>
      </c>
      <c r="N1121" s="2">
        <f t="shared" si="160"/>
        <v>-7.1186286357367123E-2</v>
      </c>
      <c r="O1121" s="2">
        <f t="shared" si="161"/>
        <v>0.14658326563300686</v>
      </c>
    </row>
    <row r="1122" spans="1:15" x14ac:dyDescent="0.25">
      <c r="A1122" s="47">
        <v>15440</v>
      </c>
      <c r="B1122" s="2">
        <v>0.26140999999999998</v>
      </c>
      <c r="C1122" s="2">
        <f>LOG('SNe Ia Data'!RedShift)</f>
        <v>-0.58267780290027071</v>
      </c>
      <c r="D1122">
        <v>0.20752599999999999</v>
      </c>
      <c r="E1122">
        <v>40.447000000000003</v>
      </c>
      <c r="F1122" s="2">
        <f t="shared" si="154"/>
        <v>1228.5702652493896</v>
      </c>
      <c r="G1122" s="1">
        <f t="shared" si="155"/>
        <v>3.8400800487691183E+25</v>
      </c>
      <c r="H1122" s="2">
        <f t="shared" ref="H1122:H1185" si="162">G1122/Mpc</f>
        <v>1244.4851897874303</v>
      </c>
      <c r="I1122" s="2">
        <f t="shared" si="156"/>
        <v>40.474948662891535</v>
      </c>
      <c r="J1122" s="2">
        <f t="shared" si="157"/>
        <v>-2.7948662891532194E-2</v>
      </c>
      <c r="K1122" s="2">
        <f t="shared" si="158"/>
        <v>1.8137483912606247E-2</v>
      </c>
      <c r="L1122" s="2">
        <v>1373.0505153184042</v>
      </c>
      <c r="M1122" s="2">
        <f t="shared" si="159"/>
        <v>40.688432577372645</v>
      </c>
      <c r="N1122" s="2">
        <f t="shared" si="160"/>
        <v>-0.24143257737264179</v>
      </c>
      <c r="O1122" s="2">
        <f t="shared" si="161"/>
        <v>1.3534640063922434</v>
      </c>
    </row>
    <row r="1123" spans="1:15" x14ac:dyDescent="0.25">
      <c r="A1123" s="47">
        <v>1337649</v>
      </c>
      <c r="B1123" s="2">
        <v>0.26162000000000002</v>
      </c>
      <c r="C1123" s="2">
        <f>LOG('SNe Ia Data'!RedShift)</f>
        <v>-0.58232905867488971</v>
      </c>
      <c r="D1123">
        <v>0.22554199999999999</v>
      </c>
      <c r="E1123">
        <v>40.418199999999999</v>
      </c>
      <c r="F1123" s="2">
        <f t="shared" si="154"/>
        <v>1212.3834520368548</v>
      </c>
      <c r="G1123" s="1">
        <f t="shared" si="155"/>
        <v>3.8434478220290303E+25</v>
      </c>
      <c r="H1123" s="2">
        <f t="shared" si="162"/>
        <v>1245.5766107711845</v>
      </c>
      <c r="I1123" s="2">
        <f t="shared" si="156"/>
        <v>40.476852222638229</v>
      </c>
      <c r="J1123" s="2">
        <f t="shared" si="157"/>
        <v>-5.865222263823E-2</v>
      </c>
      <c r="K1123" s="2">
        <f t="shared" si="158"/>
        <v>6.7626061391187972E-2</v>
      </c>
      <c r="L1123" s="2">
        <v>1374.3057632471093</v>
      </c>
      <c r="M1123" s="2">
        <f t="shared" si="159"/>
        <v>40.690416838718889</v>
      </c>
      <c r="N1123" s="2">
        <f t="shared" si="160"/>
        <v>-0.27221683871889013</v>
      </c>
      <c r="O1123" s="2">
        <f t="shared" si="161"/>
        <v>1.4567167631138682</v>
      </c>
    </row>
    <row r="1124" spans="1:15" x14ac:dyDescent="0.25">
      <c r="A1124" s="47">
        <v>2017</v>
      </c>
      <c r="B1124" s="2">
        <v>0.26172000000000001</v>
      </c>
      <c r="C1124" s="2">
        <f>LOG('SNe Ia Data'!RedShift)</f>
        <v>-0.58216308837367492</v>
      </c>
      <c r="D1124">
        <v>0.25894099999999998</v>
      </c>
      <c r="E1124">
        <v>40.687399999999997</v>
      </c>
      <c r="F1124" s="2">
        <f t="shared" si="154"/>
        <v>1372.3977582998764</v>
      </c>
      <c r="G1124" s="1">
        <f t="shared" si="155"/>
        <v>3.8450516647359665E+25</v>
      </c>
      <c r="H1124" s="2">
        <f t="shared" si="162"/>
        <v>1246.0963807942521</v>
      </c>
      <c r="I1124" s="2">
        <f t="shared" si="156"/>
        <v>40.477758173206041</v>
      </c>
      <c r="J1124" s="2">
        <f t="shared" si="157"/>
        <v>0.20964182679395549</v>
      </c>
      <c r="K1124" s="2">
        <f t="shared" si="158"/>
        <v>0.65547212771090868</v>
      </c>
      <c r="L1124" s="2">
        <v>1374.9035772110083</v>
      </c>
      <c r="M1124" s="2">
        <f t="shared" si="159"/>
        <v>40.691361209545789</v>
      </c>
      <c r="N1124" s="2">
        <f t="shared" si="160"/>
        <v>-3.9612095457925989E-3</v>
      </c>
      <c r="O1124" s="2">
        <f t="shared" si="161"/>
        <v>2.3402054809922167E-4</v>
      </c>
    </row>
    <row r="1125" spans="1:15" x14ac:dyDescent="0.25">
      <c r="A1125" s="47">
        <v>19702</v>
      </c>
      <c r="B1125" s="2">
        <v>0.26173000000000002</v>
      </c>
      <c r="C1125" s="2">
        <f>LOG('SNe Ia Data'!RedShift)</f>
        <v>-0.58214649483152348</v>
      </c>
      <c r="D1125">
        <v>0.233293</v>
      </c>
      <c r="E1125">
        <v>40.680999999999997</v>
      </c>
      <c r="F1125" s="2">
        <f t="shared" si="154"/>
        <v>1368.3588330503076</v>
      </c>
      <c r="G1125" s="1">
        <f t="shared" si="155"/>
        <v>3.8452120540146634E+25</v>
      </c>
      <c r="H1125" s="2">
        <f t="shared" si="162"/>
        <v>1246.1483594195424</v>
      </c>
      <c r="I1125" s="2">
        <f t="shared" si="156"/>
        <v>40.477848750306194</v>
      </c>
      <c r="J1125" s="2">
        <f t="shared" si="157"/>
        <v>0.20315124969380349</v>
      </c>
      <c r="K1125" s="2">
        <f t="shared" si="158"/>
        <v>0.75829043993424772</v>
      </c>
      <c r="L1125" s="2">
        <v>1374.9633613341421</v>
      </c>
      <c r="M1125" s="2">
        <f t="shared" si="159"/>
        <v>40.691455628349928</v>
      </c>
      <c r="N1125" s="2">
        <f t="shared" si="160"/>
        <v>-1.0455628349930635E-2</v>
      </c>
      <c r="O1125" s="2">
        <f t="shared" si="161"/>
        <v>2.008615730251879E-3</v>
      </c>
    </row>
    <row r="1126" spans="1:15" x14ac:dyDescent="0.25">
      <c r="A1126" s="47">
        <v>1253</v>
      </c>
      <c r="B1126" s="2">
        <v>0.26174999999999998</v>
      </c>
      <c r="C1126" s="2">
        <f>LOG('SNe Ia Data'!RedShift)</f>
        <v>-0.58211330964912011</v>
      </c>
      <c r="D1126">
        <v>0.22602700000000001</v>
      </c>
      <c r="E1126">
        <v>40.392000000000003</v>
      </c>
      <c r="F1126" s="2">
        <f t="shared" si="154"/>
        <v>1197.843277825858</v>
      </c>
      <c r="G1126" s="1">
        <f t="shared" si="155"/>
        <v>3.8455328353035364E+25</v>
      </c>
      <c r="H1126" s="2">
        <f t="shared" si="162"/>
        <v>1246.2523175553347</v>
      </c>
      <c r="I1126" s="2">
        <f t="shared" si="156"/>
        <v>40.478029894715135</v>
      </c>
      <c r="J1126" s="2">
        <f t="shared" si="157"/>
        <v>-8.6029894715132116E-2</v>
      </c>
      <c r="K1126" s="2">
        <f t="shared" si="158"/>
        <v>0.1448698936272366</v>
      </c>
      <c r="L1126" s="2">
        <v>1375.0829310676431</v>
      </c>
      <c r="M1126" s="2">
        <f t="shared" si="159"/>
        <v>40.691644455991252</v>
      </c>
      <c r="N1126" s="2">
        <f t="shared" si="160"/>
        <v>-0.299644455991249</v>
      </c>
      <c r="O1126" s="2">
        <f t="shared" si="161"/>
        <v>1.7574859105456972</v>
      </c>
    </row>
    <row r="1127" spans="1:15" x14ac:dyDescent="0.25">
      <c r="A1127" s="47">
        <v>13655</v>
      </c>
      <c r="B1127" s="2">
        <v>0.26184000000000002</v>
      </c>
      <c r="C1127" s="2">
        <f>LOG('SNe Ia Data'!RedShift)</f>
        <v>-0.58196400770005208</v>
      </c>
      <c r="D1127">
        <v>0.24912599999999999</v>
      </c>
      <c r="E1127">
        <v>40.6935</v>
      </c>
      <c r="F1127" s="2">
        <f t="shared" si="154"/>
        <v>1376.2584548024931</v>
      </c>
      <c r="G1127" s="1">
        <f t="shared" si="155"/>
        <v>3.8469763961705134E+25</v>
      </c>
      <c r="H1127" s="2">
        <f t="shared" si="162"/>
        <v>1246.720143771636</v>
      </c>
      <c r="I1127" s="2">
        <f t="shared" si="156"/>
        <v>40.478844883046406</v>
      </c>
      <c r="J1127" s="2">
        <f t="shared" si="157"/>
        <v>0.21465511695359396</v>
      </c>
      <c r="K1127" s="2">
        <f t="shared" si="158"/>
        <v>0.74241097150375956</v>
      </c>
      <c r="L1127" s="2">
        <v>1375.621019406504</v>
      </c>
      <c r="M1127" s="2">
        <f t="shared" si="159"/>
        <v>40.692494015971292</v>
      </c>
      <c r="N1127" s="2">
        <f t="shared" si="160"/>
        <v>1.0059840287084398E-3</v>
      </c>
      <c r="O1127" s="2">
        <f t="shared" si="161"/>
        <v>1.6305873231252807E-5</v>
      </c>
    </row>
    <row r="1128" spans="1:15" x14ac:dyDescent="0.25">
      <c r="A1128" s="47">
        <v>18945</v>
      </c>
      <c r="B1128" s="2">
        <v>0.26200000000000001</v>
      </c>
      <c r="C1128" s="2">
        <f>LOG('SNe Ia Data'!RedShift)</f>
        <v>-0.58169870868025453</v>
      </c>
      <c r="D1128">
        <v>0.216893</v>
      </c>
      <c r="E1128">
        <v>40.721600000000002</v>
      </c>
      <c r="F1128" s="2">
        <f t="shared" si="154"/>
        <v>1394.1836970883617</v>
      </c>
      <c r="G1128" s="1">
        <f t="shared" si="155"/>
        <v>3.8495429086680227E+25</v>
      </c>
      <c r="H1128" s="2">
        <f t="shared" si="162"/>
        <v>1247.5518938268408</v>
      </c>
      <c r="I1128" s="2">
        <f t="shared" si="156"/>
        <v>40.480293099067922</v>
      </c>
      <c r="J1128" s="2">
        <f t="shared" si="157"/>
        <v>0.24130690093208074</v>
      </c>
      <c r="K1128" s="2">
        <f t="shared" si="158"/>
        <v>1.237794112190153</v>
      </c>
      <c r="L1128" s="2">
        <v>1376.5777200303671</v>
      </c>
      <c r="M1128" s="2">
        <f t="shared" si="159"/>
        <v>40.694003680998598</v>
      </c>
      <c r="N1128" s="2">
        <f t="shared" si="160"/>
        <v>2.7596319001403913E-2</v>
      </c>
      <c r="O1128" s="2">
        <f t="shared" si="161"/>
        <v>1.6188672655267657E-2</v>
      </c>
    </row>
    <row r="1129" spans="1:15" x14ac:dyDescent="0.25">
      <c r="A1129" s="47">
        <v>13956</v>
      </c>
      <c r="B1129" s="2">
        <v>0.26302999999999999</v>
      </c>
      <c r="C1129" s="2">
        <f>LOG('SNe Ia Data'!RedShift)</f>
        <v>-0.57999471504094868</v>
      </c>
      <c r="D1129">
        <v>0.51463400000000004</v>
      </c>
      <c r="E1129">
        <v>41.264099999999999</v>
      </c>
      <c r="F1129" s="2">
        <f t="shared" si="154"/>
        <v>1789.8638637880806</v>
      </c>
      <c r="G1129" s="1">
        <f t="shared" si="155"/>
        <v>3.8660704087133886E+25</v>
      </c>
      <c r="H1129" s="2">
        <f t="shared" si="162"/>
        <v>1252.9080918147608</v>
      </c>
      <c r="I1129" s="2">
        <f t="shared" si="156"/>
        <v>40.489596070526758</v>
      </c>
      <c r="J1129" s="2">
        <f t="shared" si="157"/>
        <v>0.77450392947324076</v>
      </c>
      <c r="K1129" s="2">
        <f t="shared" si="158"/>
        <v>2.2649066184133062</v>
      </c>
      <c r="L1129" s="2">
        <v>1382.7395163240503</v>
      </c>
      <c r="M1129" s="2">
        <f t="shared" si="159"/>
        <v>40.703701872065174</v>
      </c>
      <c r="N1129" s="2">
        <f t="shared" si="160"/>
        <v>0.56039812793482469</v>
      </c>
      <c r="O1129" s="2">
        <f t="shared" si="161"/>
        <v>1.1857589229979284</v>
      </c>
    </row>
    <row r="1130" spans="1:15" x14ac:dyDescent="0.25">
      <c r="A1130" s="47">
        <v>520019</v>
      </c>
      <c r="B1130" s="2">
        <v>0.26323000000000002</v>
      </c>
      <c r="C1130" s="2">
        <f>LOG('SNe Ia Data'!RedShift)</f>
        <v>-0.57966461622833754</v>
      </c>
      <c r="D1130">
        <v>0.17009199999999999</v>
      </c>
      <c r="E1130">
        <v>40.638800000000003</v>
      </c>
      <c r="F1130" s="2">
        <f t="shared" si="154"/>
        <v>1342.0231267932518</v>
      </c>
      <c r="G1130" s="1">
        <f t="shared" si="155"/>
        <v>3.8692807504166289E+25</v>
      </c>
      <c r="H1130" s="2">
        <f t="shared" si="162"/>
        <v>1253.9484927056537</v>
      </c>
      <c r="I1130" s="2">
        <f t="shared" si="156"/>
        <v>40.491398488720982</v>
      </c>
      <c r="J1130" s="2">
        <f t="shared" si="157"/>
        <v>0.14740151127902124</v>
      </c>
      <c r="K1130" s="2">
        <f t="shared" si="158"/>
        <v>0.75099335981441639</v>
      </c>
      <c r="L1130" s="2">
        <v>1383.9365906018297</v>
      </c>
      <c r="M1130" s="2">
        <f t="shared" si="159"/>
        <v>40.705580960059642</v>
      </c>
      <c r="N1130" s="2">
        <f t="shared" si="160"/>
        <v>-6.6780960059638517E-2</v>
      </c>
      <c r="O1130" s="2">
        <f t="shared" si="161"/>
        <v>0.15414787461112764</v>
      </c>
    </row>
    <row r="1131" spans="1:15" x14ac:dyDescent="0.25">
      <c r="A1131" s="47" t="s">
        <v>16</v>
      </c>
      <c r="B1131" s="2">
        <v>0.2636</v>
      </c>
      <c r="C1131" s="2">
        <f>LOG('SNe Ia Data'!RedShift)</f>
        <v>-0.57905459407802773</v>
      </c>
      <c r="D1131">
        <v>0.177345</v>
      </c>
      <c r="E1131">
        <v>40.399700000000003</v>
      </c>
      <c r="F1131" s="2">
        <f t="shared" si="154"/>
        <v>1202.0983471206976</v>
      </c>
      <c r="G1131" s="1">
        <f t="shared" si="155"/>
        <v>3.8752208407077009E+25</v>
      </c>
      <c r="H1131" s="2">
        <f t="shared" si="162"/>
        <v>1255.8735448658576</v>
      </c>
      <c r="I1131" s="2">
        <f t="shared" si="156"/>
        <v>40.494729560334761</v>
      </c>
      <c r="J1131" s="2">
        <f t="shared" si="157"/>
        <v>-9.5029560334758401E-2</v>
      </c>
      <c r="K1131" s="2">
        <f t="shared" si="158"/>
        <v>0.28713064241865943</v>
      </c>
      <c r="L1131" s="2">
        <v>1386.1516997501833</v>
      </c>
      <c r="M1131" s="2">
        <f t="shared" si="159"/>
        <v>40.709053809240459</v>
      </c>
      <c r="N1131" s="2">
        <f t="shared" si="160"/>
        <v>-0.30935380924045575</v>
      </c>
      <c r="O1131" s="2">
        <f t="shared" si="161"/>
        <v>3.0427974169010059</v>
      </c>
    </row>
    <row r="1132" spans="1:15" x14ac:dyDescent="0.25">
      <c r="A1132" s="47">
        <v>350235</v>
      </c>
      <c r="B1132" s="2">
        <v>0.26393</v>
      </c>
      <c r="C1132" s="2">
        <f>LOG('SNe Ia Data'!RedShift)</f>
        <v>-0.57851124223937422</v>
      </c>
      <c r="D1132">
        <v>0.16770399999999999</v>
      </c>
      <c r="E1132">
        <v>40.558799999999998</v>
      </c>
      <c r="F1132" s="2">
        <f t="shared" si="154"/>
        <v>1293.4808399779236</v>
      </c>
      <c r="G1132" s="1">
        <f t="shared" si="155"/>
        <v>3.8805198081146301E+25</v>
      </c>
      <c r="H1132" s="2">
        <f t="shared" si="162"/>
        <v>1257.5908232494694</v>
      </c>
      <c r="I1132" s="2">
        <f t="shared" si="156"/>
        <v>40.497696798109857</v>
      </c>
      <c r="J1132" s="2">
        <f t="shared" si="157"/>
        <v>6.1103201890141179E-2</v>
      </c>
      <c r="K1132" s="2">
        <f t="shared" si="158"/>
        <v>0.13275200657573488</v>
      </c>
      <c r="L1132" s="2">
        <v>1388.1279088808028</v>
      </c>
      <c r="M1132" s="2">
        <f t="shared" si="159"/>
        <v>40.712147429879877</v>
      </c>
      <c r="N1132" s="2">
        <f t="shared" si="160"/>
        <v>-0.15334742987987937</v>
      </c>
      <c r="O1132" s="2">
        <f t="shared" si="161"/>
        <v>0.83611528043576855</v>
      </c>
    </row>
    <row r="1133" spans="1:15" x14ac:dyDescent="0.25">
      <c r="A1133" s="47">
        <v>330022</v>
      </c>
      <c r="B1133" s="2">
        <v>0.26396999999999998</v>
      </c>
      <c r="C1133" s="2">
        <f>LOG('SNe Ia Data'!RedShift)</f>
        <v>-0.57844542758012296</v>
      </c>
      <c r="D1133">
        <v>0.205843</v>
      </c>
      <c r="E1133">
        <v>40.3035</v>
      </c>
      <c r="F1133" s="2">
        <f t="shared" si="154"/>
        <v>1150.0057186992353</v>
      </c>
      <c r="G1133" s="1">
        <f t="shared" si="155"/>
        <v>3.88116217438346E+25</v>
      </c>
      <c r="H1133" s="2">
        <f t="shared" si="162"/>
        <v>1257.7989999795961</v>
      </c>
      <c r="I1133" s="2">
        <f t="shared" si="156"/>
        <v>40.498056225521573</v>
      </c>
      <c r="J1133" s="2">
        <f t="shared" si="157"/>
        <v>-0.19455622552157337</v>
      </c>
      <c r="K1133" s="2">
        <f t="shared" si="158"/>
        <v>0.89334262993386448</v>
      </c>
      <c r="L1133" s="2">
        <v>1388.3674859690677</v>
      </c>
      <c r="M1133" s="2">
        <f t="shared" si="159"/>
        <v>40.712522172110233</v>
      </c>
      <c r="N1133" s="2">
        <f t="shared" si="160"/>
        <v>-0.40902217211023384</v>
      </c>
      <c r="O1133" s="2">
        <f t="shared" si="161"/>
        <v>3.9484032063951737</v>
      </c>
    </row>
    <row r="1134" spans="1:15" x14ac:dyDescent="0.25">
      <c r="A1134" s="47">
        <v>12983</v>
      </c>
      <c r="B1134" s="2">
        <v>0.26407999999999998</v>
      </c>
      <c r="C1134" s="2">
        <f>LOG('SNe Ia Data'!RedShift)</f>
        <v>-0.57826448867774494</v>
      </c>
      <c r="D1134">
        <v>0.381046</v>
      </c>
      <c r="E1134">
        <v>40.6342</v>
      </c>
      <c r="F1134" s="2">
        <f t="shared" si="154"/>
        <v>1339.1832231998035</v>
      </c>
      <c r="G1134" s="1">
        <f t="shared" si="155"/>
        <v>3.8829287565137413E+25</v>
      </c>
      <c r="H1134" s="2">
        <f t="shared" si="162"/>
        <v>1258.3715102579647</v>
      </c>
      <c r="I1134" s="2">
        <f t="shared" si="156"/>
        <v>40.499044386133136</v>
      </c>
      <c r="J1134" s="2">
        <f t="shared" si="157"/>
        <v>0.13515561386686414</v>
      </c>
      <c r="K1134" s="2">
        <f t="shared" si="158"/>
        <v>0.1258094792654281</v>
      </c>
      <c r="L1134" s="2">
        <v>1389.0263637437347</v>
      </c>
      <c r="M1134" s="2">
        <f t="shared" si="159"/>
        <v>40.713552443662046</v>
      </c>
      <c r="N1134" s="2">
        <f t="shared" si="160"/>
        <v>-7.9352443662045857E-2</v>
      </c>
      <c r="O1134" s="2">
        <f t="shared" si="161"/>
        <v>4.3367640763209141E-2</v>
      </c>
    </row>
    <row r="1135" spans="1:15" x14ac:dyDescent="0.25">
      <c r="A1135" s="47">
        <v>2943</v>
      </c>
      <c r="B1135" s="2">
        <v>0.26418999999999998</v>
      </c>
      <c r="C1135" s="2">
        <f>LOG('SNe Ia Data'!RedShift)</f>
        <v>-0.57808362512804568</v>
      </c>
      <c r="D1135">
        <v>0.238455</v>
      </c>
      <c r="E1135">
        <v>40.507399999999997</v>
      </c>
      <c r="F1135" s="2">
        <f t="shared" si="154"/>
        <v>1263.2229289021354</v>
      </c>
      <c r="G1135" s="1">
        <f t="shared" si="155"/>
        <v>3.8846954484715426E+25</v>
      </c>
      <c r="H1135" s="2">
        <f t="shared" si="162"/>
        <v>1258.9440561290085</v>
      </c>
      <c r="I1135" s="2">
        <f t="shared" si="156"/>
        <v>40.500032158663679</v>
      </c>
      <c r="J1135" s="2">
        <f t="shared" si="157"/>
        <v>7.3678413363182926E-3</v>
      </c>
      <c r="K1135" s="2">
        <f t="shared" si="158"/>
        <v>9.5470162826436053E-4</v>
      </c>
      <c r="L1135" s="2">
        <v>1389.6853013253426</v>
      </c>
      <c r="M1135" s="2">
        <f t="shared" si="159"/>
        <v>40.714582320077696</v>
      </c>
      <c r="N1135" s="2">
        <f t="shared" si="160"/>
        <v>-0.20718232007769899</v>
      </c>
      <c r="O1135" s="2">
        <f t="shared" si="161"/>
        <v>0.75490537501539479</v>
      </c>
    </row>
    <row r="1136" spans="1:15" x14ac:dyDescent="0.25">
      <c r="A1136" s="47">
        <v>110478</v>
      </c>
      <c r="B1136" s="2">
        <v>0.2646</v>
      </c>
      <c r="C1136" s="2">
        <f>LOG('SNe Ia Data'!RedShift)</f>
        <v>-0.57741016014851787</v>
      </c>
      <c r="D1136">
        <v>0.197965</v>
      </c>
      <c r="E1136">
        <v>40.515300000000003</v>
      </c>
      <c r="F1136" s="2">
        <f t="shared" si="154"/>
        <v>1267.8270105335007</v>
      </c>
      <c r="G1136" s="1">
        <f t="shared" si="155"/>
        <v>3.8912813585255507E+25</v>
      </c>
      <c r="H1136" s="2">
        <f t="shared" si="162"/>
        <v>1261.0784042205573</v>
      </c>
      <c r="I1136" s="2">
        <f t="shared" si="156"/>
        <v>40.503710442626797</v>
      </c>
      <c r="J1136" s="2">
        <f t="shared" si="157"/>
        <v>1.1589557373206105E-2</v>
      </c>
      <c r="K1136" s="2">
        <f t="shared" si="158"/>
        <v>3.4273374861214468E-3</v>
      </c>
      <c r="L1136" s="2">
        <v>1392.1418681561986</v>
      </c>
      <c r="M1136" s="2">
        <f t="shared" si="159"/>
        <v>40.718417474569307</v>
      </c>
      <c r="N1136" s="2">
        <f t="shared" si="160"/>
        <v>-0.20311747456930362</v>
      </c>
      <c r="O1136" s="2">
        <f t="shared" si="161"/>
        <v>1.0527318143240936</v>
      </c>
    </row>
    <row r="1137" spans="1:15" x14ac:dyDescent="0.25">
      <c r="A1137" s="47">
        <v>13099</v>
      </c>
      <c r="B1137" s="2">
        <v>0.26462999999999998</v>
      </c>
      <c r="C1137" s="2">
        <f>LOG('SNe Ia Data'!RedShift)</f>
        <v>-0.57736092320249799</v>
      </c>
      <c r="D1137">
        <v>0.25647399999999998</v>
      </c>
      <c r="E1137">
        <v>40.671900000000001</v>
      </c>
      <c r="F1137" s="2">
        <f t="shared" si="154"/>
        <v>1362.6364438226819</v>
      </c>
      <c r="G1137" s="1">
        <f t="shared" si="155"/>
        <v>3.8917633142578701E+25</v>
      </c>
      <c r="H1137" s="2">
        <f t="shared" si="162"/>
        <v>1261.2345954362058</v>
      </c>
      <c r="I1137" s="2">
        <f t="shared" si="156"/>
        <v>40.503979374290608</v>
      </c>
      <c r="J1137" s="2">
        <f t="shared" si="157"/>
        <v>0.16792062570939237</v>
      </c>
      <c r="K1137" s="2">
        <f t="shared" si="158"/>
        <v>0.4286683283672138</v>
      </c>
      <c r="L1137" s="2">
        <v>1392.3216495544054</v>
      </c>
      <c r="M1137" s="2">
        <f t="shared" si="159"/>
        <v>40.718697880718651</v>
      </c>
      <c r="N1137" s="2">
        <f t="shared" si="160"/>
        <v>-4.6797880718649765E-2</v>
      </c>
      <c r="O1137" s="2">
        <f t="shared" si="161"/>
        <v>3.3293977517448801E-2</v>
      </c>
    </row>
    <row r="1138" spans="1:15" x14ac:dyDescent="0.25">
      <c r="A1138" s="47">
        <v>2422</v>
      </c>
      <c r="B1138" s="2">
        <v>0.26582</v>
      </c>
      <c r="C1138" s="2">
        <f>LOG('SNe Ia Data'!RedShift)</f>
        <v>-0.5754123463320695</v>
      </c>
      <c r="D1138">
        <v>0.21972800000000001</v>
      </c>
      <c r="E1138">
        <v>40.608699999999999</v>
      </c>
      <c r="F1138" s="2">
        <f t="shared" si="154"/>
        <v>1323.5489261148068</v>
      </c>
      <c r="G1138" s="1">
        <f t="shared" si="155"/>
        <v>3.9108874722133498E+25</v>
      </c>
      <c r="H1138" s="2">
        <f t="shared" si="162"/>
        <v>1267.4323129422194</v>
      </c>
      <c r="I1138" s="2">
        <f t="shared" si="156"/>
        <v>40.514623875921842</v>
      </c>
      <c r="J1138" s="2">
        <f t="shared" si="157"/>
        <v>9.4076124078156909E-2</v>
      </c>
      <c r="K1138" s="2">
        <f t="shared" si="158"/>
        <v>0.18331078914769722</v>
      </c>
      <c r="L1138" s="2">
        <v>1399.4565620142102</v>
      </c>
      <c r="M1138" s="2">
        <f t="shared" si="159"/>
        <v>40.729797114331355</v>
      </c>
      <c r="N1138" s="2">
        <f t="shared" si="160"/>
        <v>-0.12109711433135573</v>
      </c>
      <c r="O1138" s="2">
        <f t="shared" si="161"/>
        <v>0.3037363594058744</v>
      </c>
    </row>
    <row r="1139" spans="1:15" x14ac:dyDescent="0.25">
      <c r="A1139" s="47">
        <v>6315</v>
      </c>
      <c r="B1139" s="2">
        <v>0.26583000000000001</v>
      </c>
      <c r="C1139" s="2">
        <f>LOG('SNe Ia Data'!RedShift)</f>
        <v>-0.57539600872341889</v>
      </c>
      <c r="D1139">
        <v>0.20610899999999999</v>
      </c>
      <c r="E1139">
        <v>40.324399999999997</v>
      </c>
      <c r="F1139" s="2">
        <f t="shared" si="154"/>
        <v>1161.1277380612705</v>
      </c>
      <c r="G1139" s="1">
        <f t="shared" si="155"/>
        <v>3.9110482337859297E+25</v>
      </c>
      <c r="H1139" s="2">
        <f t="shared" si="162"/>
        <v>1267.4844122197401</v>
      </c>
      <c r="I1139" s="2">
        <f t="shared" si="156"/>
        <v>40.514713134983161</v>
      </c>
      <c r="J1139" s="2">
        <f t="shared" si="157"/>
        <v>-0.19031313498316393</v>
      </c>
      <c r="K1139" s="2">
        <f t="shared" si="158"/>
        <v>0.85259663511475225</v>
      </c>
      <c r="L1139" s="2">
        <v>1399.5165488675179</v>
      </c>
      <c r="M1139" s="2">
        <f t="shared" si="159"/>
        <v>40.72989019117901</v>
      </c>
      <c r="N1139" s="2">
        <f t="shared" si="160"/>
        <v>-0.40549019117901253</v>
      </c>
      <c r="O1139" s="2">
        <f t="shared" si="161"/>
        <v>3.8704975222519038</v>
      </c>
    </row>
    <row r="1140" spans="1:15" x14ac:dyDescent="0.25">
      <c r="A1140" s="47">
        <v>1334087</v>
      </c>
      <c r="B1140" s="2">
        <v>0.26640000000000003</v>
      </c>
      <c r="C1140" s="2">
        <f>LOG('SNe Ia Data'!RedShift)</f>
        <v>-0.5744657795017365</v>
      </c>
      <c r="D1140">
        <v>0.26497799999999999</v>
      </c>
      <c r="E1140">
        <v>40.290100000000002</v>
      </c>
      <c r="F1140" s="2">
        <f t="shared" si="154"/>
        <v>1142.9309674940125</v>
      </c>
      <c r="G1140" s="1">
        <f t="shared" si="155"/>
        <v>3.9202131399503874E+25</v>
      </c>
      <c r="H1140" s="2">
        <f t="shared" si="162"/>
        <v>1270.4545560299232</v>
      </c>
      <c r="I1140" s="2">
        <f t="shared" si="156"/>
        <v>40.519795675076708</v>
      </c>
      <c r="J1140" s="2">
        <f t="shared" si="157"/>
        <v>-0.22969567507670519</v>
      </c>
      <c r="K1140" s="2">
        <f t="shared" si="158"/>
        <v>0.7514256234677531</v>
      </c>
      <c r="L1140" s="2">
        <v>1402.9366145342633</v>
      </c>
      <c r="M1140" s="2">
        <f t="shared" si="159"/>
        <v>40.735190249012589</v>
      </c>
      <c r="N1140" s="2">
        <f t="shared" si="160"/>
        <v>-0.44509024901258698</v>
      </c>
      <c r="O1140" s="2">
        <f t="shared" si="161"/>
        <v>2.821477064052099</v>
      </c>
    </row>
    <row r="1141" spans="1:15" x14ac:dyDescent="0.25">
      <c r="A1141" s="47">
        <v>18463</v>
      </c>
      <c r="B1141" s="2">
        <v>0.26700000000000002</v>
      </c>
      <c r="C1141" s="2">
        <f>LOG('SNe Ia Data'!RedShift)</f>
        <v>-0.57348873863542471</v>
      </c>
      <c r="D1141">
        <v>0.204902</v>
      </c>
      <c r="E1141">
        <v>40.546300000000002</v>
      </c>
      <c r="F1141" s="2">
        <f t="shared" si="154"/>
        <v>1286.0563556131863</v>
      </c>
      <c r="G1141" s="1">
        <f t="shared" si="155"/>
        <v>3.929863585687346E+25</v>
      </c>
      <c r="H1141" s="2">
        <f t="shared" si="162"/>
        <v>1273.5820524992589</v>
      </c>
      <c r="I1141" s="2">
        <f t="shared" si="156"/>
        <v>40.525134651483299</v>
      </c>
      <c r="J1141" s="2">
        <f t="shared" si="157"/>
        <v>2.1165348516703375E-2</v>
      </c>
      <c r="K1141" s="2">
        <f t="shared" si="158"/>
        <v>1.066985342226656E-2</v>
      </c>
      <c r="L1141" s="2">
        <v>1406.5384134349094</v>
      </c>
      <c r="M1141" s="2">
        <f t="shared" si="159"/>
        <v>40.740757987571868</v>
      </c>
      <c r="N1141" s="2">
        <f t="shared" si="160"/>
        <v>-0.19445798757186594</v>
      </c>
      <c r="O1141" s="2">
        <f t="shared" si="161"/>
        <v>0.90065648204744286</v>
      </c>
    </row>
    <row r="1142" spans="1:15" x14ac:dyDescent="0.25">
      <c r="A1142" s="47">
        <v>1309288</v>
      </c>
      <c r="B1142" s="2">
        <v>0.26790999999999998</v>
      </c>
      <c r="C1142" s="2">
        <f>LOG('SNe Ia Data'!RedShift)</f>
        <v>-0.57201107562745479</v>
      </c>
      <c r="D1142">
        <v>0.20206499999999999</v>
      </c>
      <c r="E1142">
        <v>40.510300000000001</v>
      </c>
      <c r="F1142" s="2">
        <f t="shared" si="154"/>
        <v>1264.9110893252298</v>
      </c>
      <c r="G1142" s="1">
        <f t="shared" si="155"/>
        <v>3.9445063062556844E+25</v>
      </c>
      <c r="H1142" s="2">
        <f t="shared" si="162"/>
        <v>1278.3274350574518</v>
      </c>
      <c r="I1142" s="2">
        <f t="shared" si="156"/>
        <v>40.533210548551935</v>
      </c>
      <c r="J1142" s="2">
        <f t="shared" si="157"/>
        <v>-2.2910548551934085E-2</v>
      </c>
      <c r="K1142" s="2">
        <f t="shared" si="158"/>
        <v>1.2855494445444751E-2</v>
      </c>
      <c r="L1142" s="2">
        <v>1412.0045246713482</v>
      </c>
      <c r="M1142" s="2">
        <f t="shared" si="159"/>
        <v>40.749180441924004</v>
      </c>
      <c r="N1142" s="2">
        <f t="shared" si="160"/>
        <v>-0.23888044192400315</v>
      </c>
      <c r="O1142" s="2">
        <f t="shared" si="161"/>
        <v>1.3975874664770689</v>
      </c>
    </row>
    <row r="1143" spans="1:15" x14ac:dyDescent="0.25">
      <c r="A1143" s="47">
        <v>520023</v>
      </c>
      <c r="B1143" s="2">
        <v>0.26817999999999997</v>
      </c>
      <c r="C1143" s="2">
        <f>LOG('SNe Ia Data'!RedShift)</f>
        <v>-0.57157361355941183</v>
      </c>
      <c r="D1143">
        <v>0.232043</v>
      </c>
      <c r="E1143">
        <v>40.462299999999999</v>
      </c>
      <c r="F1143" s="2">
        <f t="shared" si="154"/>
        <v>1237.257229085267</v>
      </c>
      <c r="G1143" s="1">
        <f t="shared" si="155"/>
        <v>3.9488522887251229E+25</v>
      </c>
      <c r="H1143" s="2">
        <f t="shared" si="162"/>
        <v>1279.7358720560569</v>
      </c>
      <c r="I1143" s="2">
        <f t="shared" si="156"/>
        <v>40.535601718765399</v>
      </c>
      <c r="J1143" s="2">
        <f t="shared" si="157"/>
        <v>-7.3301718765399926E-2</v>
      </c>
      <c r="K1143" s="2">
        <f t="shared" si="158"/>
        <v>9.9790999543425504E-2</v>
      </c>
      <c r="L1143" s="2">
        <v>1413.6271216681878</v>
      </c>
      <c r="M1143" s="2">
        <f t="shared" si="159"/>
        <v>40.751674344483632</v>
      </c>
      <c r="N1143" s="2">
        <f t="shared" si="160"/>
        <v>-0.28937434448363319</v>
      </c>
      <c r="O1143" s="2">
        <f t="shared" si="161"/>
        <v>1.5551887493285859</v>
      </c>
    </row>
    <row r="1144" spans="1:15" x14ac:dyDescent="0.25">
      <c r="A1144" s="47">
        <v>530037</v>
      </c>
      <c r="B1144" s="2">
        <v>0.26859</v>
      </c>
      <c r="C1144" s="2">
        <f>LOG('SNe Ia Data'!RedShift)</f>
        <v>-0.57091016078742685</v>
      </c>
      <c r="D1144">
        <v>0.19114200000000001</v>
      </c>
      <c r="E1144">
        <v>40.579000000000001</v>
      </c>
      <c r="F1144" s="2">
        <f t="shared" si="154"/>
        <v>1305.5695126911003</v>
      </c>
      <c r="G1144" s="1">
        <f t="shared" si="155"/>
        <v>3.955453001945061E+25</v>
      </c>
      <c r="H1144" s="2">
        <f t="shared" si="162"/>
        <v>1281.8750175269645</v>
      </c>
      <c r="I1144" s="2">
        <f t="shared" si="156"/>
        <v>40.539228418252563</v>
      </c>
      <c r="J1144" s="2">
        <f t="shared" si="157"/>
        <v>3.9771581747437779E-2</v>
      </c>
      <c r="K1144" s="2">
        <f t="shared" si="158"/>
        <v>4.329457445805826E-2</v>
      </c>
      <c r="L1144" s="2">
        <v>1416.0917506577109</v>
      </c>
      <c r="M1144" s="2">
        <f t="shared" si="159"/>
        <v>40.75545696420329</v>
      </c>
      <c r="N1144" s="2">
        <f t="shared" si="160"/>
        <v>-0.1764569642032896</v>
      </c>
      <c r="O1144" s="2">
        <f t="shared" si="161"/>
        <v>0.85224675196195532</v>
      </c>
    </row>
    <row r="1145" spans="1:15" x14ac:dyDescent="0.25">
      <c r="A1145" s="47" t="s">
        <v>17</v>
      </c>
      <c r="B1145" s="2">
        <v>0.26860000000000001</v>
      </c>
      <c r="C1145" s="2">
        <f>LOG('SNe Ia Data'!RedShift)</f>
        <v>-0.57089399166730348</v>
      </c>
      <c r="D1145">
        <v>0.24040400000000001</v>
      </c>
      <c r="E1145">
        <v>40.455300000000001</v>
      </c>
      <c r="F1145" s="2">
        <f t="shared" si="154"/>
        <v>1233.2752047259114</v>
      </c>
      <c r="G1145" s="1">
        <f t="shared" si="155"/>
        <v>3.9556140139012859E+25</v>
      </c>
      <c r="H1145" s="2">
        <f t="shared" si="162"/>
        <v>1281.9271979482983</v>
      </c>
      <c r="I1145" s="2">
        <f t="shared" si="156"/>
        <v>40.539316809115611</v>
      </c>
      <c r="J1145" s="2">
        <f t="shared" si="157"/>
        <v>-8.4016809115610158E-2</v>
      </c>
      <c r="K1145" s="2">
        <f t="shared" si="158"/>
        <v>0.12213748918876653</v>
      </c>
      <c r="L1145" s="2">
        <v>1416.151873882159</v>
      </c>
      <c r="M1145" s="2">
        <f t="shared" si="159"/>
        <v>40.755549156783012</v>
      </c>
      <c r="N1145" s="2">
        <f t="shared" si="160"/>
        <v>-0.30024915678301056</v>
      </c>
      <c r="O1145" s="2">
        <f t="shared" si="161"/>
        <v>1.559840577658846</v>
      </c>
    </row>
    <row r="1146" spans="1:15" x14ac:dyDescent="0.25">
      <c r="A1146" s="47">
        <v>14298</v>
      </c>
      <c r="B1146" s="2">
        <v>0.26887</v>
      </c>
      <c r="C1146" s="2">
        <f>LOG('SNe Ia Data'!RedShift)</f>
        <v>-0.57045765282056704</v>
      </c>
      <c r="D1146">
        <v>0.21715599999999999</v>
      </c>
      <c r="E1146">
        <v>40.603900000000003</v>
      </c>
      <c r="F1146" s="2">
        <f t="shared" si="154"/>
        <v>1320.6264766492693</v>
      </c>
      <c r="G1146" s="1">
        <f t="shared" si="155"/>
        <v>3.9599616777311315E+25</v>
      </c>
      <c r="H1146" s="2">
        <f t="shared" si="162"/>
        <v>1283.3361798387023</v>
      </c>
      <c r="I1146" s="2">
        <f t="shared" si="156"/>
        <v>40.541702190386545</v>
      </c>
      <c r="J1146" s="2">
        <f t="shared" si="157"/>
        <v>6.2197809613458332E-2</v>
      </c>
      <c r="K1146" s="2">
        <f t="shared" si="158"/>
        <v>8.2036384991507144E-2</v>
      </c>
      <c r="L1146" s="2">
        <v>1417.7753866888104</v>
      </c>
      <c r="M1146" s="2">
        <f t="shared" si="159"/>
        <v>40.758037162527458</v>
      </c>
      <c r="N1146" s="2">
        <f t="shared" si="160"/>
        <v>-0.15413716252745502</v>
      </c>
      <c r="O1146" s="2">
        <f t="shared" si="161"/>
        <v>0.50381495303773538</v>
      </c>
    </row>
    <row r="1147" spans="1:15" x14ac:dyDescent="0.25">
      <c r="A1147" s="47">
        <v>510638</v>
      </c>
      <c r="B1147" s="2">
        <v>0.2702</v>
      </c>
      <c r="C1147" s="2">
        <f>LOG('SNe Ia Data'!RedShift)</f>
        <v>-0.56831465531398817</v>
      </c>
      <c r="D1147">
        <v>0.19700200000000001</v>
      </c>
      <c r="E1147">
        <v>40.636299999999999</v>
      </c>
      <c r="F1147" s="2">
        <f t="shared" si="154"/>
        <v>1340.4789546376553</v>
      </c>
      <c r="G1147" s="1">
        <f t="shared" si="155"/>
        <v>3.9813875397499332E+25</v>
      </c>
      <c r="H1147" s="2">
        <f t="shared" si="162"/>
        <v>1290.2798288309609</v>
      </c>
      <c r="I1147" s="2">
        <f t="shared" si="156"/>
        <v>40.553419539628166</v>
      </c>
      <c r="J1147" s="2">
        <f t="shared" si="157"/>
        <v>8.2880460371832498E-2</v>
      </c>
      <c r="K1147" s="2">
        <f t="shared" si="158"/>
        <v>0.17699583184373263</v>
      </c>
      <c r="L1147" s="2">
        <v>1425.7779153770446</v>
      </c>
      <c r="M1147" s="2">
        <f t="shared" si="159"/>
        <v>40.770259417068729</v>
      </c>
      <c r="N1147" s="2">
        <f t="shared" si="160"/>
        <v>-0.1339594170687306</v>
      </c>
      <c r="O1147" s="2">
        <f t="shared" si="161"/>
        <v>0.46238658710386576</v>
      </c>
    </row>
    <row r="1148" spans="1:15" x14ac:dyDescent="0.25">
      <c r="A1148" s="47">
        <v>19002</v>
      </c>
      <c r="B1148" s="2">
        <v>0.27021000000000001</v>
      </c>
      <c r="C1148" s="2">
        <f>LOG('SNe Ia Data'!RedShift)</f>
        <v>-0.56829858253658017</v>
      </c>
      <c r="D1148">
        <v>0.16486600000000001</v>
      </c>
      <c r="E1148">
        <v>40.508899999999997</v>
      </c>
      <c r="F1148" s="2">
        <f t="shared" si="154"/>
        <v>1264.0958338436756</v>
      </c>
      <c r="G1148" s="1">
        <f t="shared" si="155"/>
        <v>3.9815486968150229E+25</v>
      </c>
      <c r="H1148" s="2">
        <f t="shared" si="162"/>
        <v>1290.3320562788751</v>
      </c>
      <c r="I1148" s="2">
        <f t="shared" si="156"/>
        <v>40.553507433869704</v>
      </c>
      <c r="J1148" s="2">
        <f t="shared" si="157"/>
        <v>-4.4607433869707336E-2</v>
      </c>
      <c r="K1148" s="2">
        <f t="shared" si="158"/>
        <v>7.3206944095659685E-2</v>
      </c>
      <c r="L1148" s="2">
        <v>1425.8381176442024</v>
      </c>
      <c r="M1148" s="2">
        <f t="shared" si="159"/>
        <v>40.770351103719833</v>
      </c>
      <c r="N1148" s="2">
        <f t="shared" si="160"/>
        <v>-0.26145110371983549</v>
      </c>
      <c r="O1148" s="2">
        <f t="shared" si="161"/>
        <v>2.5148886264110146</v>
      </c>
    </row>
    <row r="1149" spans="1:15" x14ac:dyDescent="0.25">
      <c r="A1149" s="47">
        <v>310051</v>
      </c>
      <c r="B1149" s="2">
        <v>0.27056999999999998</v>
      </c>
      <c r="C1149" s="2">
        <f>LOG('SNe Ia Data'!RedShift)</f>
        <v>-0.56772035835454404</v>
      </c>
      <c r="D1149">
        <v>0.20931</v>
      </c>
      <c r="E1149">
        <v>40.5139</v>
      </c>
      <c r="F1149" s="2">
        <f t="shared" si="154"/>
        <v>1267.0098756939683</v>
      </c>
      <c r="G1149" s="1">
        <f t="shared" si="155"/>
        <v>3.9873509506873995E+25</v>
      </c>
      <c r="H1149" s="2">
        <f t="shared" si="162"/>
        <v>1292.2124386979535</v>
      </c>
      <c r="I1149" s="2">
        <f t="shared" si="156"/>
        <v>40.556669585981219</v>
      </c>
      <c r="J1149" s="2">
        <f t="shared" si="157"/>
        <v>-4.2769585981218938E-2</v>
      </c>
      <c r="K1149" s="2">
        <f t="shared" si="158"/>
        <v>4.1753235691445525E-2</v>
      </c>
      <c r="L1149" s="2">
        <v>1428.0057258492286</v>
      </c>
      <c r="M1149" s="2">
        <f t="shared" si="159"/>
        <v>40.773649744132641</v>
      </c>
      <c r="N1149" s="2">
        <f t="shared" si="160"/>
        <v>-0.25974974413264107</v>
      </c>
      <c r="O1149" s="2">
        <f t="shared" si="161"/>
        <v>1.5400339730655859</v>
      </c>
    </row>
    <row r="1150" spans="1:15" x14ac:dyDescent="0.25">
      <c r="A1150" s="47">
        <v>160039</v>
      </c>
      <c r="B1150" s="2">
        <v>0.27094000000000001</v>
      </c>
      <c r="C1150" s="2">
        <f>LOG('SNe Ia Data'!RedShift)</f>
        <v>-0.56712687353132429</v>
      </c>
      <c r="D1150">
        <v>0.16612399999999999</v>
      </c>
      <c r="E1150">
        <v>40.488700000000001</v>
      </c>
      <c r="F1150" s="2">
        <f t="shared" si="154"/>
        <v>1252.3911787756197</v>
      </c>
      <c r="G1150" s="1">
        <f t="shared" si="155"/>
        <v>3.9933155935941628E+25</v>
      </c>
      <c r="H1150" s="2">
        <f t="shared" si="162"/>
        <v>1294.1454478190049</v>
      </c>
      <c r="I1150" s="2">
        <f t="shared" si="156"/>
        <v>40.559915445169651</v>
      </c>
      <c r="J1150" s="2">
        <f t="shared" si="157"/>
        <v>-7.1215445169649172E-2</v>
      </c>
      <c r="K1150" s="2">
        <f t="shared" si="158"/>
        <v>0.18377381349438288</v>
      </c>
      <c r="L1150" s="2">
        <v>1430.2342074326134</v>
      </c>
      <c r="M1150" s="2">
        <f t="shared" si="159"/>
        <v>40.777035805042097</v>
      </c>
      <c r="N1150" s="2">
        <f t="shared" si="160"/>
        <v>-0.28833580504209522</v>
      </c>
      <c r="O1150" s="2">
        <f t="shared" si="161"/>
        <v>3.012537016425163</v>
      </c>
    </row>
    <row r="1151" spans="1:15" x14ac:dyDescent="0.25">
      <c r="A1151" s="47">
        <v>380378</v>
      </c>
      <c r="B1151" s="2">
        <v>0.27140999999999998</v>
      </c>
      <c r="C1151" s="2">
        <f>LOG('SNe Ia Data'!RedShift)</f>
        <v>-0.56637415496364008</v>
      </c>
      <c r="D1151">
        <v>0.123404</v>
      </c>
      <c r="E1151">
        <v>40.567700000000002</v>
      </c>
      <c r="F1151" s="2">
        <f t="shared" si="154"/>
        <v>1298.7931815932332</v>
      </c>
      <c r="G1151" s="1">
        <f t="shared" si="155"/>
        <v>4.000894077616624E+25</v>
      </c>
      <c r="H1151" s="2">
        <f t="shared" si="162"/>
        <v>1296.6014672267295</v>
      </c>
      <c r="I1151" s="2">
        <f t="shared" si="156"/>
        <v>40.564032543561446</v>
      </c>
      <c r="J1151" s="2">
        <f t="shared" si="157"/>
        <v>3.6674564385563713E-3</v>
      </c>
      <c r="K1151" s="2">
        <f t="shared" si="158"/>
        <v>8.8322520447498627E-4</v>
      </c>
      <c r="L1151" s="2">
        <v>1433.0659485348835</v>
      </c>
      <c r="M1151" s="2">
        <f t="shared" si="159"/>
        <v>40.781330883688604</v>
      </c>
      <c r="N1151" s="2">
        <f t="shared" si="160"/>
        <v>-0.21363088368860161</v>
      </c>
      <c r="O1151" s="2">
        <f t="shared" si="161"/>
        <v>2.9968816997607446</v>
      </c>
    </row>
    <row r="1152" spans="1:15" x14ac:dyDescent="0.25">
      <c r="A1152" s="47">
        <v>1292332</v>
      </c>
      <c r="B1152" s="2">
        <v>0.27276</v>
      </c>
      <c r="C1152" s="2">
        <f>LOG('SNe Ia Data'!RedShift)</f>
        <v>-0.56421931822740434</v>
      </c>
      <c r="D1152">
        <v>0.173203</v>
      </c>
      <c r="E1152">
        <v>40.541499999999999</v>
      </c>
      <c r="F1152" s="2">
        <f t="shared" si="154"/>
        <v>1283.216691257029</v>
      </c>
      <c r="G1152" s="1">
        <f t="shared" si="155"/>
        <v>4.0226731024293286E+25</v>
      </c>
      <c r="H1152" s="2">
        <f t="shared" si="162"/>
        <v>1303.6595684858717</v>
      </c>
      <c r="I1152" s="2">
        <f t="shared" si="156"/>
        <v>40.575820982936278</v>
      </c>
      <c r="J1152" s="2">
        <f t="shared" si="157"/>
        <v>-3.4320982936279165E-2</v>
      </c>
      <c r="K1152" s="2">
        <f t="shared" si="158"/>
        <v>3.9265272392243949E-2</v>
      </c>
      <c r="L1152" s="2">
        <v>1441.2056866736239</v>
      </c>
      <c r="M1152" s="2">
        <f t="shared" si="159"/>
        <v>40.793629835411487</v>
      </c>
      <c r="N1152" s="2">
        <f t="shared" si="160"/>
        <v>-0.25212983541148759</v>
      </c>
      <c r="O1152" s="2">
        <f t="shared" si="161"/>
        <v>2.1190327094776507</v>
      </c>
    </row>
    <row r="1153" spans="1:15" x14ac:dyDescent="0.25">
      <c r="A1153" s="47">
        <v>15356</v>
      </c>
      <c r="B1153" s="2">
        <v>0.27350999999999998</v>
      </c>
      <c r="C1153" s="2">
        <f>LOG('SNe Ia Data'!RedShift)</f>
        <v>-0.56302679048073234</v>
      </c>
      <c r="D1153">
        <v>0.20868600000000001</v>
      </c>
      <c r="E1153">
        <v>40.472099999999998</v>
      </c>
      <c r="F1153" s="2">
        <f t="shared" si="154"/>
        <v>1242.853672649826</v>
      </c>
      <c r="G1153" s="1">
        <f t="shared" si="155"/>
        <v>4.0347796288075661E+25</v>
      </c>
      <c r="H1153" s="2">
        <f t="shared" si="162"/>
        <v>1307.5830264831384</v>
      </c>
      <c r="I1153" s="2">
        <f t="shared" si="156"/>
        <v>40.582346372203958</v>
      </c>
      <c r="J1153" s="2">
        <f t="shared" si="157"/>
        <v>-0.11024637220396016</v>
      </c>
      <c r="K1153" s="2">
        <f t="shared" si="158"/>
        <v>0.27908852806959078</v>
      </c>
      <c r="L1153" s="2">
        <v>1445.7316141605504</v>
      </c>
      <c r="M1153" s="2">
        <f t="shared" si="159"/>
        <v>40.80043838973242</v>
      </c>
      <c r="N1153" s="2">
        <f t="shared" si="160"/>
        <v>-0.3283383897324228</v>
      </c>
      <c r="O1153" s="2">
        <f t="shared" si="161"/>
        <v>2.4754644757343924</v>
      </c>
    </row>
    <row r="1154" spans="1:15" x14ac:dyDescent="0.25">
      <c r="A1154" s="47">
        <v>420258</v>
      </c>
      <c r="B1154" s="2">
        <v>0.27456000000000003</v>
      </c>
      <c r="C1154" s="2">
        <f>LOG('SNe Ia Data'!RedShift)</f>
        <v>-0.56136273383138857</v>
      </c>
      <c r="D1154">
        <v>0.293068</v>
      </c>
      <c r="E1154">
        <v>40.739899999999999</v>
      </c>
      <c r="F1154" s="2">
        <f t="shared" si="154"/>
        <v>1405.9827747394525</v>
      </c>
      <c r="G1154" s="1">
        <f t="shared" si="155"/>
        <v>4.0517372357695738E+25</v>
      </c>
      <c r="H1154" s="2">
        <f t="shared" si="162"/>
        <v>1313.0786126298958</v>
      </c>
      <c r="I1154" s="2">
        <f t="shared" si="156"/>
        <v>40.591453638099182</v>
      </c>
      <c r="J1154" s="2">
        <f t="shared" si="157"/>
        <v>0.14844636190081673</v>
      </c>
      <c r="K1154" s="2">
        <f t="shared" si="158"/>
        <v>0.25656789779295092</v>
      </c>
      <c r="L1154" s="2">
        <v>1452.0725273771643</v>
      </c>
      <c r="M1154" s="2">
        <f t="shared" si="159"/>
        <v>40.809941544124257</v>
      </c>
      <c r="N1154" s="2">
        <f t="shared" si="160"/>
        <v>-7.0041544124258337E-2</v>
      </c>
      <c r="O1154" s="2">
        <f t="shared" si="161"/>
        <v>5.7118214453124393E-2</v>
      </c>
    </row>
    <row r="1155" spans="1:15" x14ac:dyDescent="0.25">
      <c r="A1155" s="47">
        <v>100213</v>
      </c>
      <c r="B1155" s="2">
        <v>0.27509</v>
      </c>
      <c r="C1155" s="2">
        <f>LOG('SNe Ia Data'!RedShift)</f>
        <v>-0.56052519668321676</v>
      </c>
      <c r="D1155">
        <v>0.23942099999999999</v>
      </c>
      <c r="E1155">
        <v>40.776899999999998</v>
      </c>
      <c r="F1155" s="2">
        <f t="shared" si="154"/>
        <v>1430.1447626198194</v>
      </c>
      <c r="G1155" s="1">
        <f t="shared" si="155"/>
        <v>4.0603005387235193E+25</v>
      </c>
      <c r="H1155" s="2">
        <f t="shared" si="162"/>
        <v>1315.8537901174755</v>
      </c>
      <c r="I1155" s="2">
        <f t="shared" si="156"/>
        <v>40.596038178635816</v>
      </c>
      <c r="J1155" s="2">
        <f t="shared" si="157"/>
        <v>0.18086182136418216</v>
      </c>
      <c r="K1155" s="2">
        <f t="shared" si="158"/>
        <v>0.57064934004687085</v>
      </c>
      <c r="L1155" s="2">
        <v>1455.2752214395227</v>
      </c>
      <c r="M1155" s="2">
        <f t="shared" si="159"/>
        <v>40.814725673995525</v>
      </c>
      <c r="N1155" s="2">
        <f t="shared" si="160"/>
        <v>-3.7825673995527609E-2</v>
      </c>
      <c r="O1155" s="2">
        <f t="shared" si="161"/>
        <v>2.4960246479505691E-2</v>
      </c>
    </row>
    <row r="1156" spans="1:15" x14ac:dyDescent="0.25">
      <c r="A1156" s="47">
        <v>150254</v>
      </c>
      <c r="B1156" s="2">
        <v>0.27516000000000002</v>
      </c>
      <c r="C1156" s="2">
        <f>LOG('SNe Ia Data'!RedShift)</f>
        <v>-0.56041469922243625</v>
      </c>
      <c r="D1156">
        <v>0.241865</v>
      </c>
      <c r="E1156">
        <v>40.528599999999997</v>
      </c>
      <c r="F1156" s="2">
        <f t="shared" si="154"/>
        <v>1275.6161235297204</v>
      </c>
      <c r="G1156" s="1">
        <f t="shared" si="155"/>
        <v>4.0614317288942699E+25</v>
      </c>
      <c r="H1156" s="2">
        <f t="shared" si="162"/>
        <v>1316.2203838854318</v>
      </c>
      <c r="I1156" s="2">
        <f t="shared" si="156"/>
        <v>40.59664306148116</v>
      </c>
      <c r="J1156" s="2">
        <f t="shared" si="157"/>
        <v>-6.8043061481162681E-2</v>
      </c>
      <c r="K1156" s="2">
        <f t="shared" si="158"/>
        <v>7.91446637122592E-2</v>
      </c>
      <c r="L1156" s="2">
        <v>1455.6983211455286</v>
      </c>
      <c r="M1156" s="2">
        <f t="shared" si="159"/>
        <v>40.815356905664999</v>
      </c>
      <c r="N1156" s="2">
        <f t="shared" si="160"/>
        <v>-0.28675690566500123</v>
      </c>
      <c r="O1156" s="2">
        <f t="shared" si="161"/>
        <v>1.405664631092892</v>
      </c>
    </row>
    <row r="1157" spans="1:15" x14ac:dyDescent="0.25">
      <c r="A1157" s="47">
        <v>20227</v>
      </c>
      <c r="B1157" s="2">
        <v>0.27584999999999998</v>
      </c>
      <c r="C1157" s="2">
        <f>LOG('SNe Ia Data'!RedShift)</f>
        <v>-0.55932701170624133</v>
      </c>
      <c r="D1157">
        <v>0.21357599999999999</v>
      </c>
      <c r="E1157">
        <v>40.6631</v>
      </c>
      <c r="F1157" s="2">
        <f t="shared" si="154"/>
        <v>1357.1254661222936</v>
      </c>
      <c r="G1157" s="1">
        <f t="shared" si="155"/>
        <v>4.0725843766646762E+25</v>
      </c>
      <c r="H1157" s="2">
        <f t="shared" si="162"/>
        <v>1319.8347108788587</v>
      </c>
      <c r="I1157" s="2">
        <f t="shared" si="156"/>
        <v>40.602597729332366</v>
      </c>
      <c r="J1157" s="2">
        <f t="shared" si="157"/>
        <v>6.0502270667633695E-2</v>
      </c>
      <c r="K1157" s="2">
        <f t="shared" si="158"/>
        <v>8.0248782342645625E-2</v>
      </c>
      <c r="L1157" s="2">
        <v>1459.8701529426198</v>
      </c>
      <c r="M1157" s="2">
        <f t="shared" si="159"/>
        <v>40.821571147523883</v>
      </c>
      <c r="N1157" s="2">
        <f t="shared" si="160"/>
        <v>-0.15847114752388336</v>
      </c>
      <c r="O1157" s="2">
        <f t="shared" si="161"/>
        <v>0.55054840471321764</v>
      </c>
    </row>
    <row r="1158" spans="1:15" x14ac:dyDescent="0.25">
      <c r="A1158" s="47">
        <v>19051</v>
      </c>
      <c r="B1158" s="2">
        <v>0.27631</v>
      </c>
      <c r="C1158" s="2">
        <f>LOG('SNe Ia Data'!RedShift)</f>
        <v>-0.5586033971456319</v>
      </c>
      <c r="D1158">
        <v>0.180061</v>
      </c>
      <c r="E1158">
        <v>40.674900000000001</v>
      </c>
      <c r="F1158" s="2">
        <f t="shared" ref="F1158:F1221" si="163">10^((ObservedDistanceModuli-25)/5)</f>
        <v>1364.5202966601107</v>
      </c>
      <c r="G1158" s="1">
        <f t="shared" ref="G1158:G1221" si="164">-(RedShift*Age*(-2*InitialTangentVelocity+UniverseAcceleration*Age))/(2+RedShift)*(1+RedShift)</f>
        <v>4.0800218391365325E+25</v>
      </c>
      <c r="H1158" s="2">
        <f t="shared" si="162"/>
        <v>1322.2450283145049</v>
      </c>
      <c r="I1158" s="2">
        <f t="shared" ref="I1158:I1221" si="165">(LOG10(T2LuminousDistance)*5+25)</f>
        <v>40.606559713661632</v>
      </c>
      <c r="J1158" s="2">
        <f t="shared" ref="J1158:J1221" si="166">ObservedDistanceModuli-T2DistanceModuli</f>
        <v>6.8340286338369083E-2</v>
      </c>
      <c r="K1158" s="2">
        <f t="shared" ref="K1158:K1221" si="167">(ObservedDistanceModuli-T2DistanceModuli)^2/TotalError^2</f>
        <v>0.14405033504448772</v>
      </c>
      <c r="L1158" s="2">
        <v>1462.6526622338877</v>
      </c>
      <c r="M1158" s="2">
        <f t="shared" ref="M1158:M1221" si="168">(LOG10(ΛCDMLuminousDistance)*5+25)</f>
        <v>40.825706029858786</v>
      </c>
      <c r="N1158" s="2">
        <f t="shared" ref="N1158:N1221" si="169">ObservedDistanceModuli-ΛCDMDistanceModuli</f>
        <v>-0.150806029858785</v>
      </c>
      <c r="O1158" s="2">
        <f t="shared" ref="O1158:O1221" si="170">(ObservedDistanceModuli-ΛCDMDistanceModuli)^2/TotalError^2</f>
        <v>0.70145222656696316</v>
      </c>
    </row>
    <row r="1159" spans="1:15" x14ac:dyDescent="0.25">
      <c r="A1159" s="47">
        <v>4000</v>
      </c>
      <c r="B1159" s="2">
        <v>0.27667999999999998</v>
      </c>
      <c r="C1159" s="2">
        <f>LOG('SNe Ia Data'!RedShift)</f>
        <v>-0.55802223299335663</v>
      </c>
      <c r="D1159">
        <v>0.272235</v>
      </c>
      <c r="E1159">
        <v>40.8504</v>
      </c>
      <c r="F1159" s="2">
        <f t="shared" si="163"/>
        <v>1479.3808750984533</v>
      </c>
      <c r="G1159" s="1">
        <f t="shared" si="164"/>
        <v>4.0860055173381705E+25</v>
      </c>
      <c r="H1159" s="2">
        <f t="shared" si="162"/>
        <v>1324.1842063544989</v>
      </c>
      <c r="I1159" s="2">
        <f t="shared" si="165"/>
        <v>40.609742018564759</v>
      </c>
      <c r="J1159" s="2">
        <f t="shared" si="166"/>
        <v>0.2406579814352412</v>
      </c>
      <c r="K1159" s="2">
        <f t="shared" si="167"/>
        <v>0.78147055682025157</v>
      </c>
      <c r="L1159" s="2">
        <v>1464.8915148280473</v>
      </c>
      <c r="M1159" s="2">
        <f t="shared" si="168"/>
        <v>40.829027317115901</v>
      </c>
      <c r="N1159" s="2">
        <f t="shared" si="169"/>
        <v>2.1372682884098992E-2</v>
      </c>
      <c r="O1159" s="2">
        <f t="shared" si="170"/>
        <v>6.1635392304765883E-3</v>
      </c>
    </row>
    <row r="1160" spans="1:15" x14ac:dyDescent="0.25">
      <c r="A1160" s="47">
        <v>4046</v>
      </c>
      <c r="B1160" s="2">
        <v>0.27776000000000001</v>
      </c>
      <c r="C1160" s="2">
        <f>LOG('SNe Ia Data'!RedShift)</f>
        <v>-0.55633029650360211</v>
      </c>
      <c r="D1160">
        <v>0.24474000000000001</v>
      </c>
      <c r="E1160">
        <v>40.618600000000001</v>
      </c>
      <c r="F1160" s="2">
        <f t="shared" si="163"/>
        <v>1329.5969187701523</v>
      </c>
      <c r="G1160" s="1">
        <f t="shared" si="164"/>
        <v>4.1034783763406835E+25</v>
      </c>
      <c r="H1160" s="2">
        <f t="shared" si="162"/>
        <v>1329.8467743155084</v>
      </c>
      <c r="I1160" s="2">
        <f t="shared" si="165"/>
        <v>40.619008020990343</v>
      </c>
      <c r="J1160" s="2">
        <f t="shared" si="166"/>
        <v>-4.0802099034209505E-4</v>
      </c>
      <c r="K1160" s="2">
        <f t="shared" si="167"/>
        <v>2.7794258980418796E-6</v>
      </c>
      <c r="L1160" s="2">
        <v>1471.4303516324892</v>
      </c>
      <c r="M1160" s="2">
        <f t="shared" si="168"/>
        <v>40.83869855060307</v>
      </c>
      <c r="N1160" s="2">
        <f t="shared" si="169"/>
        <v>-0.22009855060306904</v>
      </c>
      <c r="O1160" s="2">
        <f t="shared" si="170"/>
        <v>0.80876892070454742</v>
      </c>
    </row>
    <row r="1161" spans="1:15" x14ac:dyDescent="0.25">
      <c r="A1161" s="47">
        <v>1297465</v>
      </c>
      <c r="B1161" s="2">
        <v>0.27782000000000001</v>
      </c>
      <c r="C1161" s="2">
        <f>LOG('SNe Ia Data'!RedShift)</f>
        <v>-0.55623649302249945</v>
      </c>
      <c r="D1161">
        <v>0.17802999999999999</v>
      </c>
      <c r="E1161">
        <v>40.918700000000001</v>
      </c>
      <c r="F1161" s="2">
        <f t="shared" si="163"/>
        <v>1526.6518207127333</v>
      </c>
      <c r="G1161" s="1">
        <f t="shared" si="164"/>
        <v>4.1044493957283208E+25</v>
      </c>
      <c r="H1161" s="2">
        <f t="shared" si="162"/>
        <v>1330.1614602677707</v>
      </c>
      <c r="I1161" s="2">
        <f t="shared" si="165"/>
        <v>40.619521802757859</v>
      </c>
      <c r="J1161" s="2">
        <f t="shared" si="166"/>
        <v>0.29917819724214212</v>
      </c>
      <c r="K1161" s="2">
        <f t="shared" si="167"/>
        <v>2.8240572601902452</v>
      </c>
      <c r="L1161" s="2">
        <v>1471.7937865469446</v>
      </c>
      <c r="M1161" s="2">
        <f t="shared" si="168"/>
        <v>40.839234825692124</v>
      </c>
      <c r="N1161" s="2">
        <f t="shared" si="169"/>
        <v>7.9465174307877362E-2</v>
      </c>
      <c r="O1161" s="2">
        <f t="shared" si="170"/>
        <v>0.19923576286206851</v>
      </c>
    </row>
    <row r="1162" spans="1:15" x14ac:dyDescent="0.25">
      <c r="A1162" s="47">
        <v>5957</v>
      </c>
      <c r="B1162" s="2">
        <v>0.27934999999999999</v>
      </c>
      <c r="C1162" s="2">
        <f>LOG('SNe Ia Data'!RedShift)</f>
        <v>-0.55385132430381678</v>
      </c>
      <c r="D1162">
        <v>0.16433500000000001</v>
      </c>
      <c r="E1162">
        <v>40.703699999999998</v>
      </c>
      <c r="F1162" s="2">
        <f t="shared" si="163"/>
        <v>1382.7383242401143</v>
      </c>
      <c r="G1162" s="1">
        <f t="shared" si="164"/>
        <v>4.1292212249228279E+25</v>
      </c>
      <c r="H1162" s="2">
        <f t="shared" si="162"/>
        <v>1338.189463373172</v>
      </c>
      <c r="I1162" s="2">
        <f t="shared" si="165"/>
        <v>40.63258803006012</v>
      </c>
      <c r="J1162" s="2">
        <f t="shared" si="166"/>
        <v>7.1111969939877895E-2</v>
      </c>
      <c r="K1162" s="2">
        <f t="shared" si="167"/>
        <v>0.18725148946939299</v>
      </c>
      <c r="L1162" s="2">
        <v>1481.0672813283188</v>
      </c>
      <c r="M1162" s="2">
        <f t="shared" si="168"/>
        <v>40.852873939621297</v>
      </c>
      <c r="N1162" s="2">
        <f t="shared" si="169"/>
        <v>-0.14917393962129921</v>
      </c>
      <c r="O1162" s="2">
        <f t="shared" si="170"/>
        <v>0.82399728463000477</v>
      </c>
    </row>
    <row r="1163" spans="1:15" x14ac:dyDescent="0.25">
      <c r="A1163" s="47">
        <v>6196</v>
      </c>
      <c r="B1163" s="2">
        <v>0.27989999999999998</v>
      </c>
      <c r="C1163" s="2">
        <f>LOG('SNe Ia Data'!RedShift)</f>
        <v>-0.55299710153383763</v>
      </c>
      <c r="D1163">
        <v>0.19932</v>
      </c>
      <c r="E1163">
        <v>40.505600000000001</v>
      </c>
      <c r="F1163" s="2">
        <f t="shared" si="163"/>
        <v>1262.1762385962218</v>
      </c>
      <c r="G1163" s="1">
        <f t="shared" si="164"/>
        <v>4.1381312212308338E+25</v>
      </c>
      <c r="H1163" s="2">
        <f t="shared" si="162"/>
        <v>1341.0769965249688</v>
      </c>
      <c r="I1163" s="2">
        <f t="shared" si="165"/>
        <v>40.637268565641158</v>
      </c>
      <c r="J1163" s="2">
        <f t="shared" si="166"/>
        <v>-0.13166856564115648</v>
      </c>
      <c r="K1163" s="2">
        <f t="shared" si="167"/>
        <v>0.43637760262273656</v>
      </c>
      <c r="L1163" s="2">
        <v>1484.4036646763473</v>
      </c>
      <c r="M1163" s="2">
        <f t="shared" si="168"/>
        <v>40.857760089293023</v>
      </c>
      <c r="N1163" s="2">
        <f t="shared" si="169"/>
        <v>-0.35216008929302234</v>
      </c>
      <c r="O1163" s="2">
        <f t="shared" si="170"/>
        <v>3.1216090681342217</v>
      </c>
    </row>
    <row r="1164" spans="1:15" x14ac:dyDescent="0.25">
      <c r="A1164" s="47">
        <v>40201</v>
      </c>
      <c r="B1164" s="2">
        <v>0.27994999999999998</v>
      </c>
      <c r="C1164" s="2">
        <f>LOG('SNe Ia Data'!RedShift)</f>
        <v>-0.55291952816899748</v>
      </c>
      <c r="D1164">
        <v>0.153331</v>
      </c>
      <c r="E1164">
        <v>40.566400000000002</v>
      </c>
      <c r="F1164" s="2">
        <f t="shared" si="163"/>
        <v>1298.0158630230362</v>
      </c>
      <c r="G1164" s="1">
        <f t="shared" si="164"/>
        <v>4.1389413542596949E+25</v>
      </c>
      <c r="H1164" s="2">
        <f t="shared" si="162"/>
        <v>1341.3395427592584</v>
      </c>
      <c r="I1164" s="2">
        <f t="shared" si="165"/>
        <v>40.637693639001284</v>
      </c>
      <c r="J1164" s="2">
        <f t="shared" si="166"/>
        <v>-7.1293639001282827E-2</v>
      </c>
      <c r="K1164" s="2">
        <f t="shared" si="167"/>
        <v>0.21619300061785277</v>
      </c>
      <c r="L1164" s="2">
        <v>1484.7070449355222</v>
      </c>
      <c r="M1164" s="2">
        <f t="shared" si="168"/>
        <v>40.858203846315988</v>
      </c>
      <c r="N1164" s="2">
        <f t="shared" si="169"/>
        <v>-0.29180384631598599</v>
      </c>
      <c r="O1164" s="2">
        <f t="shared" si="170"/>
        <v>3.6217801824675804</v>
      </c>
    </row>
    <row r="1165" spans="1:15" x14ac:dyDescent="0.25">
      <c r="A1165" s="47">
        <v>520188</v>
      </c>
      <c r="B1165" s="2">
        <v>0.28060000000000002</v>
      </c>
      <c r="C1165" s="2">
        <f>LOG('SNe Ia Data'!RedShift)</f>
        <v>-0.55191233330765888</v>
      </c>
      <c r="D1165">
        <v>0.15309600000000001</v>
      </c>
      <c r="E1165">
        <v>40.6663</v>
      </c>
      <c r="F1165" s="2">
        <f t="shared" si="163"/>
        <v>1359.1268744475212</v>
      </c>
      <c r="G1165" s="1">
        <f t="shared" si="164"/>
        <v>4.1494751052211141E+25</v>
      </c>
      <c r="H1165" s="2">
        <f t="shared" si="162"/>
        <v>1344.7532989565016</v>
      </c>
      <c r="I1165" s="2">
        <f t="shared" si="165"/>
        <v>40.643213091844515</v>
      </c>
      <c r="J1165" s="2">
        <f t="shared" si="166"/>
        <v>2.3086908155484309E-2</v>
      </c>
      <c r="K1165" s="2">
        <f t="shared" si="167"/>
        <v>2.2740701770526266E-2</v>
      </c>
      <c r="L1165" s="2">
        <v>1488.6520900659627</v>
      </c>
      <c r="M1165" s="2">
        <f t="shared" si="168"/>
        <v>40.863966057534299</v>
      </c>
      <c r="N1165" s="2">
        <f t="shared" si="169"/>
        <v>-0.197666057534299</v>
      </c>
      <c r="O1165" s="2">
        <f t="shared" si="170"/>
        <v>1.6670035047670753</v>
      </c>
    </row>
    <row r="1166" spans="1:15" x14ac:dyDescent="0.25">
      <c r="A1166" s="47">
        <v>18485</v>
      </c>
      <c r="B1166" s="2">
        <v>0.28132000000000001</v>
      </c>
      <c r="C1166" s="2">
        <f>LOG('SNe Ia Data'!RedShift)</f>
        <v>-0.55079939125863142</v>
      </c>
      <c r="D1166">
        <v>0.174763</v>
      </c>
      <c r="E1166">
        <v>40.622399999999999</v>
      </c>
      <c r="F1166" s="2">
        <f t="shared" si="163"/>
        <v>1331.9257034553987</v>
      </c>
      <c r="G1166" s="1">
        <f t="shared" si="164"/>
        <v>4.1611476400254959E+25</v>
      </c>
      <c r="H1166" s="2">
        <f t="shared" si="162"/>
        <v>1348.5361098632659</v>
      </c>
      <c r="I1166" s="2">
        <f t="shared" si="165"/>
        <v>40.649312900419872</v>
      </c>
      <c r="J1166" s="2">
        <f t="shared" si="166"/>
        <v>-2.6912900419873154E-2</v>
      </c>
      <c r="K1166" s="2">
        <f t="shared" si="167"/>
        <v>2.3714939794989374E-2</v>
      </c>
      <c r="L1166" s="2">
        <v>1493.0243732949891</v>
      </c>
      <c r="M1166" s="2">
        <f t="shared" si="168"/>
        <v>40.870334487724655</v>
      </c>
      <c r="N1166" s="2">
        <f t="shared" si="169"/>
        <v>-0.24793448772465609</v>
      </c>
      <c r="O1166" s="2">
        <f t="shared" si="170"/>
        <v>2.0126807844601347</v>
      </c>
    </row>
    <row r="1167" spans="1:15" x14ac:dyDescent="0.25">
      <c r="A1167" s="47">
        <v>1317286</v>
      </c>
      <c r="B1167" s="2">
        <v>0.28206999999999999</v>
      </c>
      <c r="C1167" s="2">
        <f>LOG('SNe Ia Data'!RedShift)</f>
        <v>-0.54964310146350526</v>
      </c>
      <c r="D1167">
        <v>0.166629</v>
      </c>
      <c r="E1167">
        <v>40.598599999999998</v>
      </c>
      <c r="F1167" s="2">
        <f t="shared" si="163"/>
        <v>1317.4071009484599</v>
      </c>
      <c r="G1167" s="1">
        <f t="shared" si="164"/>
        <v>4.1733114213088859E+25</v>
      </c>
      <c r="H1167" s="2">
        <f t="shared" si="162"/>
        <v>1352.4781229116252</v>
      </c>
      <c r="I1167" s="2">
        <f t="shared" si="165"/>
        <v>40.655651244399124</v>
      </c>
      <c r="J1167" s="2">
        <f t="shared" si="166"/>
        <v>-5.7051244399126233E-2</v>
      </c>
      <c r="K1167" s="2">
        <f t="shared" si="167"/>
        <v>0.11722738233890939</v>
      </c>
      <c r="L1167" s="2">
        <v>1497.5815006418879</v>
      </c>
      <c r="M1167" s="2">
        <f t="shared" si="168"/>
        <v>40.876952333323082</v>
      </c>
      <c r="N1167" s="2">
        <f t="shared" si="169"/>
        <v>-0.27835233332308462</v>
      </c>
      <c r="O1167" s="2">
        <f t="shared" si="170"/>
        <v>2.7905419552246427</v>
      </c>
    </row>
    <row r="1168" spans="1:15" x14ac:dyDescent="0.25">
      <c r="A1168" s="47" t="s">
        <v>18</v>
      </c>
      <c r="B1168" s="2">
        <v>0.28266000000000002</v>
      </c>
      <c r="C1168" s="2">
        <f>LOG('SNe Ia Data'!RedShift)</f>
        <v>-0.54873564537812269</v>
      </c>
      <c r="D1168">
        <v>0.29735499999999998</v>
      </c>
      <c r="E1168">
        <v>40.744</v>
      </c>
      <c r="F1168" s="2">
        <f t="shared" si="163"/>
        <v>1408.6399463612577</v>
      </c>
      <c r="G1168" s="1">
        <f t="shared" si="164"/>
        <v>4.1828837666450947E+25</v>
      </c>
      <c r="H1168" s="2">
        <f t="shared" si="162"/>
        <v>1355.5803087648239</v>
      </c>
      <c r="I1168" s="2">
        <f t="shared" si="165"/>
        <v>40.660626258126456</v>
      </c>
      <c r="J1168" s="2">
        <f t="shared" si="166"/>
        <v>8.337374187354385E-2</v>
      </c>
      <c r="K1168" s="2">
        <f t="shared" si="167"/>
        <v>7.861548457920009E-2</v>
      </c>
      <c r="L1168" s="2">
        <v>1501.1683506840375</v>
      </c>
      <c r="M1168" s="2">
        <f t="shared" si="168"/>
        <v>40.882146997769397</v>
      </c>
      <c r="N1168" s="2">
        <f t="shared" si="169"/>
        <v>-0.13814699776939676</v>
      </c>
      <c r="O1168" s="2">
        <f t="shared" si="170"/>
        <v>0.21584023807580482</v>
      </c>
    </row>
    <row r="1169" spans="1:15" x14ac:dyDescent="0.25">
      <c r="A1169" s="47">
        <v>15584</v>
      </c>
      <c r="B1169" s="2">
        <v>0.28344000000000003</v>
      </c>
      <c r="C1169" s="2">
        <f>LOG('SNe Ia Data'!RedShift)</f>
        <v>-0.54753886067487911</v>
      </c>
      <c r="D1169">
        <v>0.18437799999999999</v>
      </c>
      <c r="E1169">
        <v>40.659599999999998</v>
      </c>
      <c r="F1169" s="2">
        <f t="shared" si="163"/>
        <v>1354.9398002267428</v>
      </c>
      <c r="G1169" s="1">
        <f t="shared" si="164"/>
        <v>4.1955434634670427E+25</v>
      </c>
      <c r="H1169" s="2">
        <f t="shared" si="162"/>
        <v>1359.6830370939283</v>
      </c>
      <c r="I1169" s="2">
        <f t="shared" si="165"/>
        <v>40.667188397422414</v>
      </c>
      <c r="J1169" s="2">
        <f t="shared" si="166"/>
        <v>-7.5883974224169037E-3</v>
      </c>
      <c r="K1169" s="2">
        <f t="shared" si="167"/>
        <v>1.6938772539888671E-3</v>
      </c>
      <c r="L1169" s="2">
        <v>1505.9128671397839</v>
      </c>
      <c r="M1169" s="2">
        <f t="shared" si="168"/>
        <v>40.888999220494981</v>
      </c>
      <c r="N1169" s="2">
        <f t="shared" si="169"/>
        <v>-0.22939922049498307</v>
      </c>
      <c r="O1169" s="2">
        <f t="shared" si="170"/>
        <v>1.5479811793475624</v>
      </c>
    </row>
    <row r="1170" spans="1:15" x14ac:dyDescent="0.25">
      <c r="A1170" s="47">
        <v>310238</v>
      </c>
      <c r="B1170" s="2">
        <v>0.28405000000000002</v>
      </c>
      <c r="C1170" s="2">
        <f>LOG('SNe Ia Data'!RedShift)</f>
        <v>-0.5466052063867225</v>
      </c>
      <c r="D1170">
        <v>0.15413399999999999</v>
      </c>
      <c r="E1170">
        <v>40.573500000000003</v>
      </c>
      <c r="F1170" s="2">
        <f t="shared" si="163"/>
        <v>1302.266893577985</v>
      </c>
      <c r="G1170" s="1">
        <f t="shared" si="164"/>
        <v>4.2054477468755478E+25</v>
      </c>
      <c r="H1170" s="2">
        <f t="shared" si="162"/>
        <v>1362.8927967501868</v>
      </c>
      <c r="I1170" s="2">
        <f t="shared" si="165"/>
        <v>40.672308480894301</v>
      </c>
      <c r="J1170" s="2">
        <f t="shared" si="166"/>
        <v>-9.8808480894298611E-2</v>
      </c>
      <c r="K1170" s="2">
        <f t="shared" si="167"/>
        <v>0.4109524240652398</v>
      </c>
      <c r="L1170" s="2">
        <v>1509.6253670425522</v>
      </c>
      <c r="M1170" s="2">
        <f t="shared" si="168"/>
        <v>40.894345924503384</v>
      </c>
      <c r="N1170" s="2">
        <f t="shared" si="169"/>
        <v>-0.32084592450338079</v>
      </c>
      <c r="O1170" s="2">
        <f t="shared" si="170"/>
        <v>4.33307449886264</v>
      </c>
    </row>
    <row r="1171" spans="1:15" x14ac:dyDescent="0.25">
      <c r="A1171" s="47">
        <v>14261</v>
      </c>
      <c r="B1171" s="2">
        <v>0.28445999999999999</v>
      </c>
      <c r="C1171" s="2">
        <f>LOG('SNe Ia Data'!RedShift)</f>
        <v>-0.54597879429739971</v>
      </c>
      <c r="D1171">
        <v>0.18656200000000001</v>
      </c>
      <c r="E1171">
        <v>40.543100000000003</v>
      </c>
      <c r="F1171" s="2">
        <f t="shared" si="163"/>
        <v>1284.1625486807891</v>
      </c>
      <c r="G1171" s="1">
        <f t="shared" si="164"/>
        <v>4.2121065729907572E+25</v>
      </c>
      <c r="H1171" s="2">
        <f t="shared" si="162"/>
        <v>1365.050775327848</v>
      </c>
      <c r="I1171" s="2">
        <f t="shared" si="165"/>
        <v>40.675744029904301</v>
      </c>
      <c r="J1171" s="2">
        <f t="shared" si="166"/>
        <v>-0.13264402990429858</v>
      </c>
      <c r="K1171" s="2">
        <f t="shared" si="167"/>
        <v>0.50550916979248284</v>
      </c>
      <c r="L1171" s="2">
        <v>1512.1216615897188</v>
      </c>
      <c r="M1171" s="2">
        <f t="shared" si="168"/>
        <v>40.897933674183911</v>
      </c>
      <c r="N1171" s="2">
        <f t="shared" si="169"/>
        <v>-0.35483367418390799</v>
      </c>
      <c r="O1171" s="2">
        <f t="shared" si="170"/>
        <v>3.6174561777281258</v>
      </c>
    </row>
    <row r="1172" spans="1:15" x14ac:dyDescent="0.25">
      <c r="A1172" s="47">
        <v>16072</v>
      </c>
      <c r="B1172" s="2">
        <v>0.28445999999999999</v>
      </c>
      <c r="C1172" s="2">
        <f>LOG('SNe Ia Data'!RedShift)</f>
        <v>-0.54597879429739971</v>
      </c>
      <c r="D1172">
        <v>0.20709</v>
      </c>
      <c r="E1172">
        <v>40.691899999999997</v>
      </c>
      <c r="F1172" s="2">
        <f t="shared" si="163"/>
        <v>1375.2447636013094</v>
      </c>
      <c r="G1172" s="1">
        <f t="shared" si="164"/>
        <v>4.2121065729907572E+25</v>
      </c>
      <c r="H1172" s="2">
        <f t="shared" si="162"/>
        <v>1365.050775327848</v>
      </c>
      <c r="I1172" s="2">
        <f t="shared" si="165"/>
        <v>40.675744029904301</v>
      </c>
      <c r="J1172" s="2">
        <f t="shared" si="166"/>
        <v>1.6155970095695693E-2</v>
      </c>
      <c r="K1172" s="2">
        <f t="shared" si="167"/>
        <v>6.0862224972429695E-3</v>
      </c>
      <c r="L1172" s="2">
        <v>1512.1216615897188</v>
      </c>
      <c r="M1172" s="2">
        <f t="shared" si="168"/>
        <v>40.897933674183911</v>
      </c>
      <c r="N1172" s="2">
        <f t="shared" si="169"/>
        <v>-0.20603367418391372</v>
      </c>
      <c r="O1172" s="2">
        <f t="shared" si="170"/>
        <v>0.98982440716782993</v>
      </c>
    </row>
    <row r="1173" spans="1:15" x14ac:dyDescent="0.25">
      <c r="A1173" s="47">
        <v>17791</v>
      </c>
      <c r="B1173" s="2">
        <v>0.28477999999999998</v>
      </c>
      <c r="C1173" s="2">
        <f>LOG('SNe Ia Data'!RedShift)</f>
        <v>-0.54549051431409423</v>
      </c>
      <c r="D1173">
        <v>0.351325</v>
      </c>
      <c r="E1173">
        <v>41.113500000000002</v>
      </c>
      <c r="F1173" s="2">
        <f t="shared" si="163"/>
        <v>1669.936664415505</v>
      </c>
      <c r="G1173" s="1">
        <f t="shared" si="164"/>
        <v>4.2173047376414432E+25</v>
      </c>
      <c r="H1173" s="2">
        <f t="shared" si="162"/>
        <v>1366.7353857629687</v>
      </c>
      <c r="I1173" s="2">
        <f t="shared" si="165"/>
        <v>40.678422193807791</v>
      </c>
      <c r="J1173" s="2">
        <f t="shared" si="166"/>
        <v>0.43507780619221137</v>
      </c>
      <c r="K1173" s="2">
        <f t="shared" si="167"/>
        <v>1.5336128900925425</v>
      </c>
      <c r="L1173" s="2">
        <v>1514.0705516221471</v>
      </c>
      <c r="M1173" s="2">
        <f t="shared" si="168"/>
        <v>40.900730562961293</v>
      </c>
      <c r="N1173" s="2">
        <f t="shared" si="169"/>
        <v>0.21276943703870899</v>
      </c>
      <c r="O1173" s="2">
        <f t="shared" si="170"/>
        <v>0.36677555178093257</v>
      </c>
    </row>
    <row r="1174" spans="1:15" x14ac:dyDescent="0.25">
      <c r="A1174" s="47">
        <v>440050</v>
      </c>
      <c r="B1174" s="2">
        <v>0.28556999999999999</v>
      </c>
      <c r="C1174" s="2">
        <f>LOG('SNe Ia Data'!RedShift)</f>
        <v>-0.54428741846026285</v>
      </c>
      <c r="D1174">
        <v>0.18598899999999999</v>
      </c>
      <c r="E1174">
        <v>40.704599999999999</v>
      </c>
      <c r="F1174" s="2">
        <f t="shared" si="163"/>
        <v>1383.3115400984793</v>
      </c>
      <c r="G1174" s="1">
        <f t="shared" si="164"/>
        <v>4.230141578296194E+25</v>
      </c>
      <c r="H1174" s="2">
        <f t="shared" si="162"/>
        <v>1370.8955224985607</v>
      </c>
      <c r="I1174" s="2">
        <f t="shared" si="165"/>
        <v>40.685021789880039</v>
      </c>
      <c r="J1174" s="2">
        <f t="shared" si="166"/>
        <v>1.9578210119959749E-2</v>
      </c>
      <c r="K1174" s="2">
        <f t="shared" si="167"/>
        <v>1.1080808556744445E-2</v>
      </c>
      <c r="L1174" s="2">
        <v>1518.8839843750923</v>
      </c>
      <c r="M1174" s="2">
        <f t="shared" si="168"/>
        <v>40.907623013915909</v>
      </c>
      <c r="N1174" s="2">
        <f t="shared" si="169"/>
        <v>-0.20302301391591016</v>
      </c>
      <c r="O1174" s="2">
        <f t="shared" si="170"/>
        <v>1.1915602930986364</v>
      </c>
    </row>
    <row r="1175" spans="1:15" x14ac:dyDescent="0.25">
      <c r="A1175" s="47">
        <v>350080</v>
      </c>
      <c r="B1175" s="2">
        <v>0.28588000000000002</v>
      </c>
      <c r="C1175" s="2">
        <f>LOG('SNe Ia Data'!RedShift)</f>
        <v>-0.54381622657087048</v>
      </c>
      <c r="D1175">
        <v>0.173206</v>
      </c>
      <c r="E1175">
        <v>40.670999999999999</v>
      </c>
      <c r="F1175" s="2">
        <f t="shared" si="163"/>
        <v>1362.0717952990904</v>
      </c>
      <c r="G1175" s="1">
        <f t="shared" si="164"/>
        <v>4.2351803242076775E+25</v>
      </c>
      <c r="H1175" s="2">
        <f t="shared" si="162"/>
        <v>1372.5284688388208</v>
      </c>
      <c r="I1175" s="2">
        <f t="shared" si="165"/>
        <v>40.687606806526418</v>
      </c>
      <c r="J1175" s="2">
        <f t="shared" si="166"/>
        <v>-1.6606806526418438E-2</v>
      </c>
      <c r="K1175" s="2">
        <f t="shared" si="167"/>
        <v>9.1927698565677333E-3</v>
      </c>
      <c r="L1175" s="2">
        <v>1520.7736199692679</v>
      </c>
      <c r="M1175" s="2">
        <f t="shared" si="168"/>
        <v>40.910322852265807</v>
      </c>
      <c r="N1175" s="2">
        <f t="shared" si="169"/>
        <v>-0.23932285226580774</v>
      </c>
      <c r="O1175" s="2">
        <f t="shared" si="170"/>
        <v>1.9091606557053027</v>
      </c>
    </row>
    <row r="1176" spans="1:15" x14ac:dyDescent="0.25">
      <c r="A1176" s="47">
        <v>20040</v>
      </c>
      <c r="B1176" s="2">
        <v>0.28665000000000002</v>
      </c>
      <c r="C1176" s="2">
        <f>LOG('SNe Ia Data'!RedShift)</f>
        <v>-0.54264805388930581</v>
      </c>
      <c r="D1176">
        <v>0.21750900000000001</v>
      </c>
      <c r="E1176">
        <v>40.6389</v>
      </c>
      <c r="F1176" s="2">
        <f t="shared" si="163"/>
        <v>1342.0849306652494</v>
      </c>
      <c r="G1176" s="1">
        <f t="shared" si="164"/>
        <v>4.2476995852750046E+25</v>
      </c>
      <c r="H1176" s="2">
        <f t="shared" si="162"/>
        <v>1376.5856850393957</v>
      </c>
      <c r="I1176" s="2">
        <f t="shared" si="165"/>
        <v>40.694016245307211</v>
      </c>
      <c r="J1176" s="2">
        <f t="shared" si="166"/>
        <v>-5.5116245307210932E-2</v>
      </c>
      <c r="K1176" s="2">
        <f t="shared" si="167"/>
        <v>6.4210312763940167E-2</v>
      </c>
      <c r="L1176" s="2">
        <v>1525.4692296297421</v>
      </c>
      <c r="M1176" s="2">
        <f t="shared" si="168"/>
        <v>40.917017259378248</v>
      </c>
      <c r="N1176" s="2">
        <f t="shared" si="169"/>
        <v>-0.2781172593782486</v>
      </c>
      <c r="O1176" s="2">
        <f t="shared" si="170"/>
        <v>1.6349384922170105</v>
      </c>
    </row>
    <row r="1177" spans="1:15" x14ac:dyDescent="0.25">
      <c r="A1177" s="47">
        <v>20245</v>
      </c>
      <c r="B1177" s="2">
        <v>0.28733999999999998</v>
      </c>
      <c r="C1177" s="2">
        <f>LOG('SNe Ia Data'!RedShift)</f>
        <v>-0.54160391257374874</v>
      </c>
      <c r="D1177">
        <v>0.25039699999999998</v>
      </c>
      <c r="E1177">
        <v>40.569099999999999</v>
      </c>
      <c r="F1177" s="2">
        <f t="shared" si="163"/>
        <v>1299.6308144944287</v>
      </c>
      <c r="G1177" s="1">
        <f t="shared" si="164"/>
        <v>4.2589225819133501E+25</v>
      </c>
      <c r="H1177" s="2">
        <f t="shared" si="162"/>
        <v>1380.2228105482591</v>
      </c>
      <c r="I1177" s="2">
        <f t="shared" si="165"/>
        <v>40.699746002950889</v>
      </c>
      <c r="J1177" s="2">
        <f t="shared" si="166"/>
        <v>-0.13064600295088979</v>
      </c>
      <c r="K1177" s="2">
        <f t="shared" si="167"/>
        <v>0.27222876434588689</v>
      </c>
      <c r="L1177" s="2">
        <v>1529.6794031104621</v>
      </c>
      <c r="M1177" s="2">
        <f t="shared" si="168"/>
        <v>40.923002095102369</v>
      </c>
      <c r="N1177" s="2">
        <f t="shared" si="169"/>
        <v>-0.35390209510237014</v>
      </c>
      <c r="O1177" s="2">
        <f t="shared" si="170"/>
        <v>1.9975976790270016</v>
      </c>
    </row>
    <row r="1178" spans="1:15" x14ac:dyDescent="0.25">
      <c r="A1178" s="47">
        <v>17809</v>
      </c>
      <c r="B1178" s="2">
        <v>0.28758</v>
      </c>
      <c r="C1178" s="2">
        <f>LOG('SNe Ia Data'!RedShift)</f>
        <v>-0.54124132062456853</v>
      </c>
      <c r="D1178">
        <v>0.23888599999999999</v>
      </c>
      <c r="E1178">
        <v>40.5379</v>
      </c>
      <c r="F1178" s="2">
        <f t="shared" si="163"/>
        <v>1281.0910584964531</v>
      </c>
      <c r="G1178" s="1">
        <f t="shared" si="164"/>
        <v>4.2628272154768913E+25</v>
      </c>
      <c r="H1178" s="2">
        <f t="shared" si="162"/>
        <v>1381.4882161074299</v>
      </c>
      <c r="I1178" s="2">
        <f t="shared" si="165"/>
        <v>40.701735923999365</v>
      </c>
      <c r="J1178" s="2">
        <f t="shared" si="166"/>
        <v>-0.16383592399936475</v>
      </c>
      <c r="K1178" s="2">
        <f t="shared" si="167"/>
        <v>0.4703670299895642</v>
      </c>
      <c r="L1178" s="2">
        <v>1531.1443469277988</v>
      </c>
      <c r="M1178" s="2">
        <f t="shared" si="168"/>
        <v>40.925080676284118</v>
      </c>
      <c r="N1178" s="2">
        <f t="shared" si="169"/>
        <v>-0.38718067628411745</v>
      </c>
      <c r="O1178" s="2">
        <f t="shared" si="170"/>
        <v>2.6269145809385197</v>
      </c>
    </row>
    <row r="1179" spans="1:15" x14ac:dyDescent="0.25">
      <c r="A1179" s="47">
        <v>19128</v>
      </c>
      <c r="B1179" s="2">
        <v>0.28775000000000001</v>
      </c>
      <c r="C1179" s="2">
        <f>LOG('SNe Ia Data'!RedShift)</f>
        <v>-0.54098466769817055</v>
      </c>
      <c r="D1179">
        <v>0.22722400000000001</v>
      </c>
      <c r="E1179">
        <v>40.875300000000003</v>
      </c>
      <c r="F1179" s="2">
        <f t="shared" si="163"/>
        <v>1496.4423829693349</v>
      </c>
      <c r="G1179" s="1">
        <f t="shared" si="164"/>
        <v>4.2655933042664195E+25</v>
      </c>
      <c r="H1179" s="2">
        <f t="shared" si="162"/>
        <v>1382.38464443405</v>
      </c>
      <c r="I1179" s="2">
        <f t="shared" si="165"/>
        <v>40.703144505033912</v>
      </c>
      <c r="J1179" s="2">
        <f t="shared" si="166"/>
        <v>0.17215549496609128</v>
      </c>
      <c r="K1179" s="2">
        <f t="shared" si="167"/>
        <v>0.57402839668423311</v>
      </c>
      <c r="L1179" s="2">
        <v>1532.182182657707</v>
      </c>
      <c r="M1179" s="2">
        <f t="shared" si="168"/>
        <v>40.926552038685458</v>
      </c>
      <c r="N1179" s="2">
        <f t="shared" si="169"/>
        <v>-5.1252038685454693E-2</v>
      </c>
      <c r="O1179" s="2">
        <f t="shared" si="170"/>
        <v>5.0876108984773315E-2</v>
      </c>
    </row>
    <row r="1180" spans="1:15" x14ac:dyDescent="0.25">
      <c r="A1180" s="47">
        <v>1334644</v>
      </c>
      <c r="B1180" s="2">
        <v>0.28814000000000001</v>
      </c>
      <c r="C1180" s="2">
        <f>LOG('SNe Ia Data'!RedShift)</f>
        <v>-0.54039644816376298</v>
      </c>
      <c r="D1180">
        <v>0.18801100000000001</v>
      </c>
      <c r="E1180">
        <v>40.707500000000003</v>
      </c>
      <c r="F1180" s="2">
        <f t="shared" si="163"/>
        <v>1385.1601859244647</v>
      </c>
      <c r="G1180" s="1">
        <f t="shared" si="164"/>
        <v>4.2719399980021503E+25</v>
      </c>
      <c r="H1180" s="2">
        <f t="shared" si="162"/>
        <v>1384.4414677965644</v>
      </c>
      <c r="I1180" s="2">
        <f t="shared" si="165"/>
        <v>40.706372995603623</v>
      </c>
      <c r="J1180" s="2">
        <f t="shared" si="166"/>
        <v>1.127004396380471E-3</v>
      </c>
      <c r="K1180" s="2">
        <f t="shared" si="167"/>
        <v>3.593227391433326E-5</v>
      </c>
      <c r="L1180" s="2">
        <v>1534.5636236288831</v>
      </c>
      <c r="M1180" s="2">
        <f t="shared" si="168"/>
        <v>40.929924495830505</v>
      </c>
      <c r="N1180" s="2">
        <f t="shared" si="169"/>
        <v>-0.22242449583050217</v>
      </c>
      <c r="O1180" s="2">
        <f t="shared" si="170"/>
        <v>1.399583168292198</v>
      </c>
    </row>
    <row r="1181" spans="1:15" x14ac:dyDescent="0.25">
      <c r="A1181" s="47">
        <v>1313594</v>
      </c>
      <c r="B1181" s="2">
        <v>0.28843999999999997</v>
      </c>
      <c r="C1181" s="2">
        <f>LOG('SNe Ia Data'!RedShift)</f>
        <v>-0.53994451311111369</v>
      </c>
      <c r="D1181">
        <v>0.137848</v>
      </c>
      <c r="E1181">
        <v>40.749000000000002</v>
      </c>
      <c r="F1181" s="2">
        <f t="shared" si="163"/>
        <v>1411.8871968036613</v>
      </c>
      <c r="G1181" s="1">
        <f t="shared" si="164"/>
        <v>4.2768229802519462E+25</v>
      </c>
      <c r="H1181" s="2">
        <f t="shared" si="162"/>
        <v>1386.0239345719156</v>
      </c>
      <c r="I1181" s="2">
        <f t="shared" si="165"/>
        <v>40.70885364980159</v>
      </c>
      <c r="J1181" s="2">
        <f t="shared" si="166"/>
        <v>4.0146350198412506E-2</v>
      </c>
      <c r="K1181" s="2">
        <f t="shared" si="167"/>
        <v>8.481861926694409E-2</v>
      </c>
      <c r="L1181" s="2">
        <v>1536.3959974899556</v>
      </c>
      <c r="M1181" s="2">
        <f t="shared" si="168"/>
        <v>40.932515835506926</v>
      </c>
      <c r="N1181" s="2">
        <f t="shared" si="169"/>
        <v>-0.18351583550692396</v>
      </c>
      <c r="O1181" s="2">
        <f t="shared" si="170"/>
        <v>1.7723363783600954</v>
      </c>
    </row>
    <row r="1182" spans="1:15" x14ac:dyDescent="0.25">
      <c r="A1182" s="47">
        <v>91869</v>
      </c>
      <c r="B1182" s="2">
        <v>0.28854000000000002</v>
      </c>
      <c r="C1182" s="2">
        <f>LOG('SNe Ia Data'!RedShift)</f>
        <v>-0.53979397254254913</v>
      </c>
      <c r="D1182">
        <v>0.16541900000000001</v>
      </c>
      <c r="E1182">
        <v>40.745800000000003</v>
      </c>
      <c r="F1182" s="2">
        <f t="shared" si="163"/>
        <v>1409.8080952546511</v>
      </c>
      <c r="G1182" s="1">
        <f t="shared" si="164"/>
        <v>4.2784508168146723E+25</v>
      </c>
      <c r="H1182" s="2">
        <f t="shared" si="162"/>
        <v>1386.5514804740787</v>
      </c>
      <c r="I1182" s="2">
        <f t="shared" si="165"/>
        <v>40.709679994418877</v>
      </c>
      <c r="J1182" s="2">
        <f t="shared" si="166"/>
        <v>3.612000558112527E-2</v>
      </c>
      <c r="K1182" s="2">
        <f t="shared" si="167"/>
        <v>4.767874719110636E-2</v>
      </c>
      <c r="L1182" s="2">
        <v>1537.006884627152</v>
      </c>
      <c r="M1182" s="2">
        <f t="shared" si="168"/>
        <v>40.933379064072852</v>
      </c>
      <c r="N1182" s="2">
        <f t="shared" si="169"/>
        <v>-0.18757906407284963</v>
      </c>
      <c r="O1182" s="2">
        <f t="shared" si="170"/>
        <v>1.2858726142513008</v>
      </c>
    </row>
    <row r="1183" spans="1:15" x14ac:dyDescent="0.25">
      <c r="A1183" s="47">
        <v>2165</v>
      </c>
      <c r="B1183" s="2">
        <v>0.28893999999999997</v>
      </c>
      <c r="C1183" s="2">
        <f>LOG('SNe Ia Data'!RedShift)</f>
        <v>-0.53919233154877044</v>
      </c>
      <c r="D1183">
        <v>0.22603799999999999</v>
      </c>
      <c r="E1183">
        <v>40.943300000000001</v>
      </c>
      <c r="F1183" s="2">
        <f t="shared" si="163"/>
        <v>1544.0451658129357</v>
      </c>
      <c r="G1183" s="1">
        <f t="shared" si="164"/>
        <v>4.2849630418223043E+25</v>
      </c>
      <c r="H1183" s="2">
        <f t="shared" si="162"/>
        <v>1388.6619488683923</v>
      </c>
      <c r="I1183" s="2">
        <f t="shared" si="165"/>
        <v>40.712982677177905</v>
      </c>
      <c r="J1183" s="2">
        <f t="shared" si="166"/>
        <v>0.2303173228220956</v>
      </c>
      <c r="K1183" s="2">
        <f t="shared" si="167"/>
        <v>1.0382221628333419</v>
      </c>
      <c r="L1183" s="2">
        <v>1539.4509122641443</v>
      </c>
      <c r="M1183" s="2">
        <f t="shared" si="168"/>
        <v>40.936829226596558</v>
      </c>
      <c r="N1183" s="2">
        <f t="shared" si="169"/>
        <v>6.4707734034428199E-3</v>
      </c>
      <c r="O1183" s="2">
        <f t="shared" si="170"/>
        <v>8.1950096927510595E-4</v>
      </c>
    </row>
    <row r="1184" spans="1:15" x14ac:dyDescent="0.25">
      <c r="A1184" s="47">
        <v>2789</v>
      </c>
      <c r="B1184" s="2">
        <v>0.28900999999999999</v>
      </c>
      <c r="C1184" s="2">
        <f>LOG('SNe Ia Data'!RedShift)</f>
        <v>-0.53908713001271402</v>
      </c>
      <c r="D1184">
        <v>0.22849700000000001</v>
      </c>
      <c r="E1184">
        <v>40.742800000000003</v>
      </c>
      <c r="F1184" s="2">
        <f t="shared" si="163"/>
        <v>1407.8617182113965</v>
      </c>
      <c r="G1184" s="1">
        <f t="shared" si="164"/>
        <v>4.2861028257181257E+25</v>
      </c>
      <c r="H1184" s="2">
        <f t="shared" si="162"/>
        <v>1389.0313276729728</v>
      </c>
      <c r="I1184" s="2">
        <f t="shared" si="165"/>
        <v>40.713560203785548</v>
      </c>
      <c r="J1184" s="2">
        <f t="shared" si="166"/>
        <v>2.9239796214454827E-2</v>
      </c>
      <c r="K1184" s="2">
        <f t="shared" si="167"/>
        <v>1.6375240158578247E-2</v>
      </c>
      <c r="L1184" s="2">
        <v>1539.8786958915696</v>
      </c>
      <c r="M1184" s="2">
        <f t="shared" si="168"/>
        <v>40.937432552948962</v>
      </c>
      <c r="N1184" s="2">
        <f t="shared" si="169"/>
        <v>-0.19463255294895987</v>
      </c>
      <c r="O1184" s="2">
        <f t="shared" si="170"/>
        <v>0.72555435546104619</v>
      </c>
    </row>
    <row r="1185" spans="1:15" x14ac:dyDescent="0.25">
      <c r="A1185" s="47">
        <v>1334597</v>
      </c>
      <c r="B1185" s="2">
        <v>0.28904999999999997</v>
      </c>
      <c r="C1185" s="2">
        <f>LOG('SNe Ia Data'!RedShift)</f>
        <v>-0.53902702628886578</v>
      </c>
      <c r="D1185">
        <v>0.16805200000000001</v>
      </c>
      <c r="E1185">
        <v>40.676299999999998</v>
      </c>
      <c r="F1185" s="2">
        <f t="shared" si="163"/>
        <v>1365.4003190617013</v>
      </c>
      <c r="G1185" s="1">
        <f t="shared" si="164"/>
        <v>4.2867541501249793E+25</v>
      </c>
      <c r="H1185" s="2">
        <f t="shared" si="162"/>
        <v>1389.242407537919</v>
      </c>
      <c r="I1185" s="2">
        <f t="shared" si="165"/>
        <v>40.713890159828395</v>
      </c>
      <c r="J1185" s="2">
        <f t="shared" si="166"/>
        <v>-3.7590159828397418E-2</v>
      </c>
      <c r="K1185" s="2">
        <f t="shared" si="167"/>
        <v>5.0033510315391883E-2</v>
      </c>
      <c r="L1185" s="2">
        <v>1540.1231542137809</v>
      </c>
      <c r="M1185" s="2">
        <f t="shared" si="168"/>
        <v>40.937777250471179</v>
      </c>
      <c r="N1185" s="2">
        <f t="shared" si="169"/>
        <v>-0.26147725047118087</v>
      </c>
      <c r="O1185" s="2">
        <f t="shared" si="170"/>
        <v>2.4209200557180877</v>
      </c>
    </row>
    <row r="1186" spans="1:15" x14ac:dyDescent="0.25">
      <c r="A1186" s="47">
        <v>1310395</v>
      </c>
      <c r="B1186" s="2">
        <v>0.28906999999999999</v>
      </c>
      <c r="C1186" s="2">
        <f>LOG('SNe Ia Data'!RedShift)</f>
        <v>-0.53899697754590059</v>
      </c>
      <c r="D1186">
        <v>0.27722400000000003</v>
      </c>
      <c r="E1186">
        <v>40.701999999999998</v>
      </c>
      <c r="F1186" s="2">
        <f t="shared" si="163"/>
        <v>1381.6562311673276</v>
      </c>
      <c r="G1186" s="1">
        <f t="shared" si="164"/>
        <v>4.28707981759816E+25</v>
      </c>
      <c r="H1186" s="2">
        <f t="shared" ref="H1186:H1249" si="171">G1186/Mpc</f>
        <v>1389.347949178203</v>
      </c>
      <c r="I1186" s="2">
        <f t="shared" si="165"/>
        <v>40.714055121719582</v>
      </c>
      <c r="J1186" s="2">
        <f t="shared" si="166"/>
        <v>-1.2055121719583894E-2</v>
      </c>
      <c r="K1186" s="2">
        <f t="shared" si="167"/>
        <v>1.8909565438111663E-3</v>
      </c>
      <c r="L1186" s="2">
        <v>1540.2453862479404</v>
      </c>
      <c r="M1186" s="2">
        <f t="shared" si="168"/>
        <v>40.937949582766088</v>
      </c>
      <c r="N1186" s="2">
        <f t="shared" si="169"/>
        <v>-0.23594958276608935</v>
      </c>
      <c r="O1186" s="2">
        <f t="shared" si="170"/>
        <v>0.72439722220347003</v>
      </c>
    </row>
    <row r="1187" spans="1:15" x14ac:dyDescent="0.25">
      <c r="A1187" s="47">
        <v>350180</v>
      </c>
      <c r="B1187" s="2">
        <v>0.28949000000000003</v>
      </c>
      <c r="C1187" s="2">
        <f>LOG('SNe Ia Data'!RedShift)</f>
        <v>-0.53836643373215276</v>
      </c>
      <c r="D1187">
        <v>0.25611400000000001</v>
      </c>
      <c r="E1187">
        <v>40.976500000000001</v>
      </c>
      <c r="F1187" s="2">
        <f t="shared" si="163"/>
        <v>1567.8337172957313</v>
      </c>
      <c r="G1187" s="1">
        <f t="shared" si="164"/>
        <v>4.2939196459068859E+25</v>
      </c>
      <c r="H1187" s="2">
        <f t="shared" si="171"/>
        <v>1391.5645865719016</v>
      </c>
      <c r="I1187" s="2">
        <f t="shared" si="165"/>
        <v>40.717516840058323</v>
      </c>
      <c r="J1187" s="2">
        <f t="shared" si="166"/>
        <v>0.25898315994167831</v>
      </c>
      <c r="K1187" s="2">
        <f t="shared" si="167"/>
        <v>1.0225308344241721</v>
      </c>
      <c r="L1187" s="2">
        <v>1542.8127013254493</v>
      </c>
      <c r="M1187" s="2">
        <f t="shared" si="168"/>
        <v>40.941566027858954</v>
      </c>
      <c r="N1187" s="2">
        <f t="shared" si="169"/>
        <v>3.493397214104732E-2</v>
      </c>
      <c r="O1187" s="2">
        <f t="shared" si="170"/>
        <v>1.8604984009619518E-2</v>
      </c>
    </row>
    <row r="1188" spans="1:15" x14ac:dyDescent="0.25">
      <c r="A1188" s="47">
        <v>1289288</v>
      </c>
      <c r="B1188" s="2">
        <v>0.28994999999999999</v>
      </c>
      <c r="C1188" s="2">
        <f>LOG('SNe Ia Data'!RedShift)</f>
        <v>-0.53767688691576576</v>
      </c>
      <c r="D1188">
        <v>0.27143699999999998</v>
      </c>
      <c r="E1188">
        <v>40.7393</v>
      </c>
      <c r="F1188" s="2">
        <f t="shared" si="163"/>
        <v>1405.5943410086547</v>
      </c>
      <c r="G1188" s="1">
        <f t="shared" si="164"/>
        <v>4.3014126630278631E+25</v>
      </c>
      <c r="H1188" s="2">
        <f t="shared" si="171"/>
        <v>1393.9929080431868</v>
      </c>
      <c r="I1188" s="2">
        <f t="shared" si="165"/>
        <v>40.721302821444297</v>
      </c>
      <c r="J1188" s="2">
        <f t="shared" si="166"/>
        <v>1.7997178555702931E-2</v>
      </c>
      <c r="K1188" s="2">
        <f t="shared" si="167"/>
        <v>4.3961323363307693E-3</v>
      </c>
      <c r="L1188" s="2">
        <v>1545.6254912102247</v>
      </c>
      <c r="M1188" s="2">
        <f t="shared" si="168"/>
        <v>40.945521358635574</v>
      </c>
      <c r="N1188" s="2">
        <f t="shared" si="169"/>
        <v>-0.20622135863557389</v>
      </c>
      <c r="O1188" s="2">
        <f t="shared" si="170"/>
        <v>0.57720381662400666</v>
      </c>
    </row>
    <row r="1189" spans="1:15" x14ac:dyDescent="0.25">
      <c r="A1189" s="47">
        <v>570056</v>
      </c>
      <c r="B1189" s="2">
        <v>0.29008</v>
      </c>
      <c r="C1189" s="2">
        <f>LOG('SNe Ia Data'!RedShift)</f>
        <v>-0.5374822132485666</v>
      </c>
      <c r="D1189">
        <v>0.23449300000000001</v>
      </c>
      <c r="E1189">
        <v>40.729799999999997</v>
      </c>
      <c r="F1189" s="2">
        <f t="shared" si="163"/>
        <v>1399.4584217525994</v>
      </c>
      <c r="G1189" s="1">
        <f t="shared" si="164"/>
        <v>4.3035305912965848E+25</v>
      </c>
      <c r="H1189" s="2">
        <f t="shared" si="171"/>
        <v>1394.6792818504989</v>
      </c>
      <c r="I1189" s="2">
        <f t="shared" si="165"/>
        <v>40.722371747236792</v>
      </c>
      <c r="J1189" s="2">
        <f t="shared" si="166"/>
        <v>7.4282527632050233E-3</v>
      </c>
      <c r="K1189" s="2">
        <f t="shared" si="167"/>
        <v>1.0034912284740489E-3</v>
      </c>
      <c r="L1189" s="2">
        <v>1546.4205935405664</v>
      </c>
      <c r="M1189" s="2">
        <f t="shared" si="168"/>
        <v>40.946638122593043</v>
      </c>
      <c r="N1189" s="2">
        <f t="shared" si="169"/>
        <v>-0.21683812259304602</v>
      </c>
      <c r="O1189" s="2">
        <f t="shared" si="170"/>
        <v>0.85508937722965284</v>
      </c>
    </row>
    <row r="1190" spans="1:15" x14ac:dyDescent="0.25">
      <c r="A1190" s="47">
        <v>19596</v>
      </c>
      <c r="B1190" s="2">
        <v>0.29044999999999999</v>
      </c>
      <c r="C1190" s="2">
        <f>LOG('SNe Ia Data'!RedShift)</f>
        <v>-0.53692861918775248</v>
      </c>
      <c r="D1190">
        <v>0.23085</v>
      </c>
      <c r="E1190">
        <v>40.786099999999998</v>
      </c>
      <c r="F1190" s="2">
        <f t="shared" si="163"/>
        <v>1436.2167916120588</v>
      </c>
      <c r="G1190" s="1">
        <f t="shared" si="164"/>
        <v>4.3095593522170423E+25</v>
      </c>
      <c r="H1190" s="2">
        <f t="shared" si="171"/>
        <v>1396.6330702046462</v>
      </c>
      <c r="I1190" s="2">
        <f t="shared" si="165"/>
        <v>40.725411606387489</v>
      </c>
      <c r="J1190" s="2">
        <f t="shared" si="166"/>
        <v>6.0688393612508662E-2</v>
      </c>
      <c r="K1190" s="2">
        <f t="shared" si="167"/>
        <v>6.9111692144437298E-2</v>
      </c>
      <c r="L1190" s="2">
        <v>1548.6840193960195</v>
      </c>
      <c r="M1190" s="2">
        <f t="shared" si="168"/>
        <v>40.949814084821725</v>
      </c>
      <c r="N1190" s="2">
        <f t="shared" si="169"/>
        <v>-0.16371408482172711</v>
      </c>
      <c r="O1190" s="2">
        <f t="shared" si="170"/>
        <v>0.50293554630394355</v>
      </c>
    </row>
    <row r="1191" spans="1:15" x14ac:dyDescent="0.25">
      <c r="A1191" s="47">
        <v>19027</v>
      </c>
      <c r="B1191" s="2">
        <v>0.29122999999999999</v>
      </c>
      <c r="C1191" s="2">
        <f>LOG('SNe Ia Data'!RedShift)</f>
        <v>-0.53576388978697076</v>
      </c>
      <c r="D1191">
        <v>0.21914500000000001</v>
      </c>
      <c r="E1191">
        <v>40.484000000000002</v>
      </c>
      <c r="F1191" s="2">
        <f t="shared" si="163"/>
        <v>1249.6833972112215</v>
      </c>
      <c r="G1191" s="1">
        <f t="shared" si="164"/>
        <v>4.3222725631795744E+25</v>
      </c>
      <c r="H1191" s="2">
        <f t="shared" si="171"/>
        <v>1400.7531412856085</v>
      </c>
      <c r="I1191" s="2">
        <f t="shared" si="165"/>
        <v>40.731808025380261</v>
      </c>
      <c r="J1191" s="2">
        <f t="shared" si="166"/>
        <v>-0.24780802538025881</v>
      </c>
      <c r="K1191" s="2">
        <f t="shared" si="167"/>
        <v>1.2786968687085267</v>
      </c>
      <c r="L1191" s="2">
        <v>1553.4577091859792</v>
      </c>
      <c r="M1191" s="2">
        <f t="shared" si="168"/>
        <v>40.956497173319732</v>
      </c>
      <c r="N1191" s="2">
        <f t="shared" si="169"/>
        <v>-0.47249717331973073</v>
      </c>
      <c r="O1191" s="2">
        <f t="shared" si="170"/>
        <v>4.6487404255736955</v>
      </c>
    </row>
    <row r="1192" spans="1:15" x14ac:dyDescent="0.25">
      <c r="A1192" s="47">
        <v>1291090</v>
      </c>
      <c r="B1192" s="2">
        <v>0.29193000000000002</v>
      </c>
      <c r="C1192" s="2">
        <f>LOG('SNe Ia Data'!RedShift)</f>
        <v>-0.53472127272358472</v>
      </c>
      <c r="D1192">
        <v>0.177707</v>
      </c>
      <c r="E1192">
        <v>40.760599999999997</v>
      </c>
      <c r="F1192" s="2">
        <f t="shared" si="163"/>
        <v>1419.4496759481738</v>
      </c>
      <c r="G1192" s="1">
        <f t="shared" si="164"/>
        <v>4.3336863917685761E+25</v>
      </c>
      <c r="H1192" s="2">
        <f t="shared" si="171"/>
        <v>1404.4521112178468</v>
      </c>
      <c r="I1192" s="2">
        <f t="shared" si="165"/>
        <v>40.737534676433405</v>
      </c>
      <c r="J1192" s="2">
        <f t="shared" si="166"/>
        <v>2.3065323566591189E-2</v>
      </c>
      <c r="K1192" s="2">
        <f t="shared" si="167"/>
        <v>1.6846513416762156E-2</v>
      </c>
      <c r="L1192" s="2">
        <v>1557.7442633577339</v>
      </c>
      <c r="M1192" s="2">
        <f t="shared" si="168"/>
        <v>40.962480802854451</v>
      </c>
      <c r="N1192" s="2">
        <f t="shared" si="169"/>
        <v>-0.20188080285445409</v>
      </c>
      <c r="O1192" s="2">
        <f t="shared" si="170"/>
        <v>1.2905682476942923</v>
      </c>
    </row>
    <row r="1193" spans="1:15" x14ac:dyDescent="0.25">
      <c r="A1193" s="47">
        <v>1263715</v>
      </c>
      <c r="B1193" s="2">
        <v>0.29196</v>
      </c>
      <c r="C1193" s="2">
        <f>LOG('SNe Ia Data'!RedShift)</f>
        <v>-0.53467664502155676</v>
      </c>
      <c r="D1193">
        <v>0.17219899999999999</v>
      </c>
      <c r="E1193">
        <v>40.765300000000003</v>
      </c>
      <c r="F1193" s="2">
        <f t="shared" si="163"/>
        <v>1422.5253026810783</v>
      </c>
      <c r="G1193" s="1">
        <f t="shared" si="164"/>
        <v>4.3341756516890536E+25</v>
      </c>
      <c r="H1193" s="2">
        <f t="shared" si="171"/>
        <v>1404.6106695596673</v>
      </c>
      <c r="I1193" s="2">
        <f t="shared" si="165"/>
        <v>40.737779815180239</v>
      </c>
      <c r="J1193" s="2">
        <f t="shared" si="166"/>
        <v>2.7520184819763926E-2</v>
      </c>
      <c r="K1193" s="2">
        <f t="shared" si="167"/>
        <v>2.5541208494047417E-2</v>
      </c>
      <c r="L1193" s="2">
        <v>1557.9280250779605</v>
      </c>
      <c r="M1193" s="2">
        <f t="shared" si="168"/>
        <v>40.96273694886014</v>
      </c>
      <c r="N1193" s="2">
        <f t="shared" si="169"/>
        <v>-0.19743694886013685</v>
      </c>
      <c r="O1193" s="2">
        <f t="shared" si="170"/>
        <v>1.3146060048276573</v>
      </c>
    </row>
    <row r="1194" spans="1:15" x14ac:dyDescent="0.25">
      <c r="A1194" s="47">
        <v>12841</v>
      </c>
      <c r="B1194" s="2">
        <v>0.29215000000000002</v>
      </c>
      <c r="C1194" s="2">
        <f>LOG('SNe Ia Data'!RedShift)</f>
        <v>-0.53439410935371368</v>
      </c>
      <c r="D1194">
        <v>0.48372799999999999</v>
      </c>
      <c r="E1194">
        <v>40.750500000000002</v>
      </c>
      <c r="F1194" s="2">
        <f t="shared" si="163"/>
        <v>1412.8628308606362</v>
      </c>
      <c r="G1194" s="1">
        <f t="shared" si="164"/>
        <v>4.3372744807025068E+25</v>
      </c>
      <c r="H1194" s="2">
        <f t="shared" si="171"/>
        <v>1405.6149316489855</v>
      </c>
      <c r="I1194" s="2">
        <f t="shared" si="165"/>
        <v>40.739331809803573</v>
      </c>
      <c r="J1194" s="2">
        <f t="shared" si="166"/>
        <v>1.1168190196428895E-2</v>
      </c>
      <c r="K1194" s="2">
        <f t="shared" si="167"/>
        <v>5.330441107551585E-4</v>
      </c>
      <c r="L1194" s="2">
        <v>1559.09194900635</v>
      </c>
      <c r="M1194" s="2">
        <f t="shared" si="168"/>
        <v>40.964358644476945</v>
      </c>
      <c r="N1194" s="2">
        <f t="shared" si="169"/>
        <v>-0.21385864447694303</v>
      </c>
      <c r="O1194" s="2">
        <f t="shared" si="170"/>
        <v>0.19545697184142508</v>
      </c>
    </row>
    <row r="1195" spans="1:15" x14ac:dyDescent="0.25">
      <c r="A1195" s="47">
        <v>390264</v>
      </c>
      <c r="B1195" s="2">
        <v>0.29221000000000003</v>
      </c>
      <c r="C1195" s="2">
        <f>LOG('SNe Ia Data'!RedShift)</f>
        <v>-0.53430492573742994</v>
      </c>
      <c r="D1195">
        <v>0.29247099999999998</v>
      </c>
      <c r="E1195">
        <v>40.422899999999998</v>
      </c>
      <c r="F1195" s="2">
        <f t="shared" si="163"/>
        <v>1215.0104130477257</v>
      </c>
      <c r="G1195" s="1">
        <f t="shared" si="164"/>
        <v>4.3382531238938701E+25</v>
      </c>
      <c r="H1195" s="2">
        <f t="shared" si="171"/>
        <v>1405.9320883077714</v>
      </c>
      <c r="I1195" s="2">
        <f t="shared" si="165"/>
        <v>40.739821715846105</v>
      </c>
      <c r="J1195" s="2">
        <f t="shared" si="166"/>
        <v>-0.31692171584610662</v>
      </c>
      <c r="K1195" s="2">
        <f t="shared" si="167"/>
        <v>1.1741899992190321</v>
      </c>
      <c r="L1195" s="2">
        <v>1559.4595397044664</v>
      </c>
      <c r="M1195" s="2">
        <f t="shared" si="168"/>
        <v>40.964870557181001</v>
      </c>
      <c r="N1195" s="2">
        <f t="shared" si="169"/>
        <v>-0.54197055718100273</v>
      </c>
      <c r="O1195" s="2">
        <f t="shared" si="170"/>
        <v>3.433885167069016</v>
      </c>
    </row>
    <row r="1196" spans="1:15" x14ac:dyDescent="0.25">
      <c r="A1196" s="47">
        <v>21006</v>
      </c>
      <c r="B1196" s="2">
        <v>0.29250999999999999</v>
      </c>
      <c r="C1196" s="2">
        <f>LOG('SNe Ia Data'!RedShift)</f>
        <v>-0.53385928216100642</v>
      </c>
      <c r="D1196">
        <v>0.228825</v>
      </c>
      <c r="E1196">
        <v>40.637799999999999</v>
      </c>
      <c r="F1196" s="2">
        <f t="shared" si="163"/>
        <v>1341.4052445875632</v>
      </c>
      <c r="G1196" s="1">
        <f t="shared" si="164"/>
        <v>4.3431468121161518E+25</v>
      </c>
      <c r="H1196" s="2">
        <f t="shared" si="171"/>
        <v>1407.5180246525147</v>
      </c>
      <c r="I1196" s="2">
        <f t="shared" si="165"/>
        <v>40.742269825634693</v>
      </c>
      <c r="J1196" s="2">
        <f t="shared" si="166"/>
        <v>-0.10446982563469476</v>
      </c>
      <c r="K1196" s="2">
        <f t="shared" si="167"/>
        <v>0.20843699223294959</v>
      </c>
      <c r="L1196" s="2">
        <v>1561.2977507031237</v>
      </c>
      <c r="M1196" s="2">
        <f t="shared" si="168"/>
        <v>40.967428670200782</v>
      </c>
      <c r="N1196" s="2">
        <f t="shared" si="169"/>
        <v>-0.32962867020078335</v>
      </c>
      <c r="O1196" s="2">
        <f t="shared" si="170"/>
        <v>2.0751190377508437</v>
      </c>
    </row>
    <row r="1197" spans="1:15" x14ac:dyDescent="0.25">
      <c r="A1197" s="47">
        <v>420414</v>
      </c>
      <c r="B1197" s="2">
        <v>0.29255999999999999</v>
      </c>
      <c r="C1197" s="2">
        <f>LOG('SNe Ia Data'!RedShift)</f>
        <v>-0.53378505267001208</v>
      </c>
      <c r="D1197">
        <v>0.22483600000000001</v>
      </c>
      <c r="E1197">
        <v>40.6952</v>
      </c>
      <c r="F1197" s="2">
        <f t="shared" si="163"/>
        <v>1377.3363204153061</v>
      </c>
      <c r="G1197" s="1">
        <f t="shared" si="164"/>
        <v>4.3439625033306782E+25</v>
      </c>
      <c r="H1197" s="2">
        <f t="shared" si="171"/>
        <v>1407.7823721721045</v>
      </c>
      <c r="I1197" s="2">
        <f t="shared" si="165"/>
        <v>40.742677613981286</v>
      </c>
      <c r="J1197" s="2">
        <f t="shared" si="166"/>
        <v>-4.7477613981286027E-2</v>
      </c>
      <c r="K1197" s="2">
        <f t="shared" si="167"/>
        <v>4.4590882709799669E-2</v>
      </c>
      <c r="L1197" s="2">
        <v>1561.6041609214828</v>
      </c>
      <c r="M1197" s="2">
        <f t="shared" si="168"/>
        <v>40.967854787546841</v>
      </c>
      <c r="N1197" s="2">
        <f t="shared" si="169"/>
        <v>-0.27265478754684125</v>
      </c>
      <c r="O1197" s="2">
        <f t="shared" si="170"/>
        <v>1.4705999782192336</v>
      </c>
    </row>
    <row r="1198" spans="1:15" x14ac:dyDescent="0.25">
      <c r="A1198" s="47">
        <v>150509</v>
      </c>
      <c r="B1198" s="2">
        <v>0.29293000000000002</v>
      </c>
      <c r="C1198" s="2">
        <f>LOG('SNe Ia Data'!RedShift)</f>
        <v>-0.53323614840283373</v>
      </c>
      <c r="D1198">
        <v>0.17430200000000001</v>
      </c>
      <c r="E1198">
        <v>40.745800000000003</v>
      </c>
      <c r="F1198" s="2">
        <f t="shared" si="163"/>
        <v>1409.8080952546511</v>
      </c>
      <c r="G1198" s="1">
        <f t="shared" si="164"/>
        <v>4.3499992975208387E+25</v>
      </c>
      <c r="H1198" s="2">
        <f t="shared" si="171"/>
        <v>1409.738763931661</v>
      </c>
      <c r="I1198" s="2">
        <f t="shared" si="165"/>
        <v>40.745693209042066</v>
      </c>
      <c r="J1198" s="2">
        <f t="shared" si="166"/>
        <v>1.0679095793619808E-4</v>
      </c>
      <c r="K1198" s="2">
        <f t="shared" si="167"/>
        <v>3.7537403065767393E-7</v>
      </c>
      <c r="L1198" s="2">
        <v>1563.8719668851354</v>
      </c>
      <c r="M1198" s="2">
        <f t="shared" si="168"/>
        <v>40.97100597395368</v>
      </c>
      <c r="N1198" s="2">
        <f t="shared" si="169"/>
        <v>-0.22520597395367759</v>
      </c>
      <c r="O1198" s="2">
        <f t="shared" si="170"/>
        <v>1.6693794868472744</v>
      </c>
    </row>
    <row r="1199" spans="1:15" x14ac:dyDescent="0.25">
      <c r="A1199" s="47">
        <v>130755</v>
      </c>
      <c r="B1199" s="2">
        <v>0.29298000000000002</v>
      </c>
      <c r="C1199" s="2">
        <f>LOG('SNe Ia Data'!RedShift)</f>
        <v>-0.53316202533223289</v>
      </c>
      <c r="D1199">
        <v>0.20355599999999999</v>
      </c>
      <c r="E1199">
        <v>40.826799999999999</v>
      </c>
      <c r="F1199" s="2">
        <f t="shared" si="163"/>
        <v>1463.3897203970039</v>
      </c>
      <c r="G1199" s="1">
        <f t="shared" si="164"/>
        <v>4.3508151722848392E+25</v>
      </c>
      <c r="H1199" s="2">
        <f t="shared" si="171"/>
        <v>1410.0031709355842</v>
      </c>
      <c r="I1199" s="2">
        <f t="shared" si="165"/>
        <v>40.746100446675051</v>
      </c>
      <c r="J1199" s="2">
        <f t="shared" si="166"/>
        <v>8.0699553324947715E-2</v>
      </c>
      <c r="K1199" s="2">
        <f t="shared" si="167"/>
        <v>0.15717173434880366</v>
      </c>
      <c r="L1199" s="2">
        <v>1564.178477187507</v>
      </c>
      <c r="M1199" s="2">
        <f t="shared" si="168"/>
        <v>40.971431528898435</v>
      </c>
      <c r="N1199" s="2">
        <f t="shared" si="169"/>
        <v>-0.14463152889843656</v>
      </c>
      <c r="O1199" s="2">
        <f t="shared" si="170"/>
        <v>0.5048450914640098</v>
      </c>
    </row>
    <row r="1200" spans="1:15" x14ac:dyDescent="0.25">
      <c r="A1200" s="47">
        <v>6249</v>
      </c>
      <c r="B1200" s="2">
        <v>0.29365000000000002</v>
      </c>
      <c r="C1200" s="2">
        <f>LOG('SNe Ia Data'!RedShift)</f>
        <v>-0.53216999482102401</v>
      </c>
      <c r="D1200">
        <v>0.20483399999999999</v>
      </c>
      <c r="E1200">
        <v>40.856999999999999</v>
      </c>
      <c r="F1200" s="2">
        <f t="shared" si="163"/>
        <v>1483.884163769018</v>
      </c>
      <c r="G1200" s="1">
        <f t="shared" si="164"/>
        <v>4.361750001101439E+25</v>
      </c>
      <c r="H1200" s="2">
        <f t="shared" si="171"/>
        <v>1413.5469076135425</v>
      </c>
      <c r="I1200" s="2">
        <f t="shared" si="165"/>
        <v>40.751551124190328</v>
      </c>
      <c r="J1200" s="2">
        <f t="shared" si="166"/>
        <v>0.10544887580967099</v>
      </c>
      <c r="K1200" s="2">
        <f t="shared" si="167"/>
        <v>0.26502071186823162</v>
      </c>
      <c r="L1200" s="2">
        <v>1568.2868641291582</v>
      </c>
      <c r="M1200" s="2">
        <f t="shared" si="168"/>
        <v>40.977127524246946</v>
      </c>
      <c r="N1200" s="2">
        <f t="shared" si="169"/>
        <v>-0.12012752424694639</v>
      </c>
      <c r="O1200" s="2">
        <f t="shared" si="170"/>
        <v>0.34393863337335168</v>
      </c>
    </row>
    <row r="1201" spans="1:15" x14ac:dyDescent="0.25">
      <c r="A1201" s="47">
        <v>1303004</v>
      </c>
      <c r="B1201" s="2">
        <v>0.29504000000000002</v>
      </c>
      <c r="C1201" s="2">
        <f>LOG('SNe Ia Data'!RedShift)</f>
        <v>-0.53011910062646461</v>
      </c>
      <c r="D1201">
        <v>0.17377799999999999</v>
      </c>
      <c r="E1201">
        <v>40.762</v>
      </c>
      <c r="F1201" s="2">
        <f t="shared" si="163"/>
        <v>1420.3651240480133</v>
      </c>
      <c r="G1201" s="1">
        <f t="shared" si="164"/>
        <v>4.3844481857129102E+25</v>
      </c>
      <c r="H1201" s="2">
        <f t="shared" si="171"/>
        <v>1420.9028882767818</v>
      </c>
      <c r="I1201" s="2">
        <f t="shared" si="165"/>
        <v>40.762821985250582</v>
      </c>
      <c r="J1201" s="2">
        <f t="shared" si="166"/>
        <v>-8.219852505817471E-4</v>
      </c>
      <c r="K1201" s="2">
        <f t="shared" si="167"/>
        <v>2.2373733474043062E-5</v>
      </c>
      <c r="L1201" s="2">
        <v>1576.8170474557985</v>
      </c>
      <c r="M1201" s="2">
        <f t="shared" si="168"/>
        <v>40.988906532942302</v>
      </c>
      <c r="N1201" s="2">
        <f t="shared" si="169"/>
        <v>-0.22690653294230145</v>
      </c>
      <c r="O1201" s="2">
        <f t="shared" si="170"/>
        <v>1.7049215909953093</v>
      </c>
    </row>
    <row r="1202" spans="1:15" x14ac:dyDescent="0.25">
      <c r="A1202" s="47">
        <v>19794</v>
      </c>
      <c r="B1202" s="2">
        <v>0.29580000000000001</v>
      </c>
      <c r="C1202" s="2">
        <f>LOG('SNe Ia Data'!RedShift)</f>
        <v>-0.52900183033912629</v>
      </c>
      <c r="D1202">
        <v>0.30791299999999999</v>
      </c>
      <c r="E1202">
        <v>41.020899999999997</v>
      </c>
      <c r="F1202" s="2">
        <f t="shared" si="163"/>
        <v>1600.2211273458613</v>
      </c>
      <c r="G1202" s="1">
        <f t="shared" si="164"/>
        <v>4.3968658254215197E+25</v>
      </c>
      <c r="H1202" s="2">
        <f t="shared" si="171"/>
        <v>1424.9271712378711</v>
      </c>
      <c r="I1202" s="2">
        <f t="shared" si="165"/>
        <v>40.76896333948477</v>
      </c>
      <c r="J1202" s="2">
        <f t="shared" si="166"/>
        <v>0.25193666051522712</v>
      </c>
      <c r="K1202" s="2">
        <f t="shared" si="167"/>
        <v>0.66946316531406658</v>
      </c>
      <c r="L1202" s="2">
        <v>1581.4849160009776</v>
      </c>
      <c r="M1202" s="2">
        <f t="shared" si="168"/>
        <v>40.99532527013389</v>
      </c>
      <c r="N1202" s="2">
        <f t="shared" si="169"/>
        <v>2.5574729866107759E-2</v>
      </c>
      <c r="O1202" s="2">
        <f t="shared" si="170"/>
        <v>6.8986809497567836E-3</v>
      </c>
    </row>
    <row r="1203" spans="1:15" x14ac:dyDescent="0.25">
      <c r="A1203" s="47">
        <v>580270</v>
      </c>
      <c r="B1203" s="2">
        <v>0.29587000000000002</v>
      </c>
      <c r="C1203" s="2">
        <f>LOG('SNe Ia Data'!RedShift)</f>
        <v>-0.52889906827961652</v>
      </c>
      <c r="D1203">
        <v>0.16577900000000001</v>
      </c>
      <c r="E1203">
        <v>40.998899999999999</v>
      </c>
      <c r="F1203" s="2">
        <f t="shared" si="163"/>
        <v>1584.090538461413</v>
      </c>
      <c r="G1203" s="1">
        <f t="shared" si="164"/>
        <v>4.3980098083685392E+25</v>
      </c>
      <c r="H1203" s="2">
        <f t="shared" si="171"/>
        <v>1425.2979108622683</v>
      </c>
      <c r="I1203" s="2">
        <f t="shared" si="165"/>
        <v>40.769528242849837</v>
      </c>
      <c r="J1203" s="2">
        <f t="shared" si="166"/>
        <v>0.22937175715016167</v>
      </c>
      <c r="K1203" s="2">
        <f t="shared" si="167"/>
        <v>1.9143478374589944</v>
      </c>
      <c r="L1203" s="2">
        <v>1581.9149892138994</v>
      </c>
      <c r="M1203" s="2">
        <f t="shared" si="168"/>
        <v>40.99591570583577</v>
      </c>
      <c r="N1203" s="2">
        <f t="shared" si="169"/>
        <v>2.9842941642286291E-3</v>
      </c>
      <c r="O1203" s="2">
        <f t="shared" si="170"/>
        <v>3.2405910494725268E-4</v>
      </c>
    </row>
    <row r="1204" spans="1:15" x14ac:dyDescent="0.25">
      <c r="A1204" s="47">
        <v>1119</v>
      </c>
      <c r="B1204" s="2">
        <v>0.29647000000000001</v>
      </c>
      <c r="C1204" s="2">
        <f>LOG('SNe Ia Data'!RedShift)</f>
        <v>-0.52801924662900412</v>
      </c>
      <c r="D1204">
        <v>0.36605399999999999</v>
      </c>
      <c r="E1204">
        <v>40.9938</v>
      </c>
      <c r="F1204" s="2">
        <f t="shared" si="163"/>
        <v>1580.3744507148024</v>
      </c>
      <c r="G1204" s="1">
        <f t="shared" si="164"/>
        <v>4.4078171257485891E+25</v>
      </c>
      <c r="H1204" s="2">
        <f t="shared" si="171"/>
        <v>1428.4762459688318</v>
      </c>
      <c r="I1204" s="2">
        <f t="shared" si="165"/>
        <v>40.774365114631848</v>
      </c>
      <c r="J1204" s="2">
        <f t="shared" si="166"/>
        <v>0.21943488536815181</v>
      </c>
      <c r="K1204" s="2">
        <f t="shared" si="167"/>
        <v>0.35935279771919826</v>
      </c>
      <c r="L1204" s="2">
        <v>1585.6022849649919</v>
      </c>
      <c r="M1204" s="2">
        <f t="shared" si="168"/>
        <v>41.000971314953517</v>
      </c>
      <c r="N1204" s="2">
        <f t="shared" si="169"/>
        <v>-7.1713149535170828E-3</v>
      </c>
      <c r="O1204" s="2">
        <f t="shared" si="170"/>
        <v>3.8380204034399543E-4</v>
      </c>
    </row>
    <row r="1205" spans="1:15" x14ac:dyDescent="0.25">
      <c r="A1205" s="47">
        <v>13610</v>
      </c>
      <c r="B1205" s="2">
        <v>0.29692000000000002</v>
      </c>
      <c r="C1205" s="2">
        <f>LOG('SNe Ia Data'!RedShift)</f>
        <v>-0.52736054811935273</v>
      </c>
      <c r="D1205">
        <v>0.202621</v>
      </c>
      <c r="E1205">
        <v>40.659500000000001</v>
      </c>
      <c r="F1205" s="2">
        <f t="shared" si="163"/>
        <v>1354.8774043797557</v>
      </c>
      <c r="G1205" s="1">
        <f t="shared" si="164"/>
        <v>4.4151746688175189E+25</v>
      </c>
      <c r="H1205" s="2">
        <f t="shared" si="171"/>
        <v>1430.8606632898825</v>
      </c>
      <c r="I1205" s="2">
        <f t="shared" si="165"/>
        <v>40.777986721871521</v>
      </c>
      <c r="J1205" s="2">
        <f t="shared" si="166"/>
        <v>-0.11848672187151976</v>
      </c>
      <c r="K1205" s="2">
        <f t="shared" si="167"/>
        <v>0.34195618205948103</v>
      </c>
      <c r="L1205" s="2">
        <v>1588.3688774640957</v>
      </c>
      <c r="M1205" s="2">
        <f t="shared" si="168"/>
        <v>41.004756844496292</v>
      </c>
      <c r="N1205" s="2">
        <f t="shared" si="169"/>
        <v>-0.34525684449629068</v>
      </c>
      <c r="O1205" s="2">
        <f t="shared" si="170"/>
        <v>2.9034589156003014</v>
      </c>
    </row>
    <row r="1206" spans="1:15" x14ac:dyDescent="0.25">
      <c r="A1206" s="47">
        <v>1293319</v>
      </c>
      <c r="B1206" s="2">
        <v>0.29694999999999999</v>
      </c>
      <c r="C1206" s="2">
        <f>LOG('SNe Ia Data'!RedShift)</f>
        <v>-0.52731667038695962</v>
      </c>
      <c r="D1206">
        <v>0.21050099999999999</v>
      </c>
      <c r="E1206">
        <v>40.750500000000002</v>
      </c>
      <c r="F1206" s="2">
        <f t="shared" si="163"/>
        <v>1412.8628308606362</v>
      </c>
      <c r="G1206" s="1">
        <f t="shared" si="164"/>
        <v>4.4156652342889386E+25</v>
      </c>
      <c r="H1206" s="2">
        <f t="shared" si="171"/>
        <v>1431.0196447319486</v>
      </c>
      <c r="I1206" s="2">
        <f t="shared" si="165"/>
        <v>40.778227978512803</v>
      </c>
      <c r="J1206" s="2">
        <f t="shared" si="166"/>
        <v>-2.7727978512800178E-2</v>
      </c>
      <c r="K1206" s="2">
        <f t="shared" si="167"/>
        <v>1.7351143077678901E-2</v>
      </c>
      <c r="L1206" s="2">
        <v>1588.5533511026031</v>
      </c>
      <c r="M1206" s="2">
        <f t="shared" si="168"/>
        <v>41.005009025310258</v>
      </c>
      <c r="N1206" s="2">
        <f t="shared" si="169"/>
        <v>-0.25450902531025577</v>
      </c>
      <c r="O1206" s="2">
        <f t="shared" si="170"/>
        <v>1.4618339668770663</v>
      </c>
    </row>
    <row r="1207" spans="1:15" x14ac:dyDescent="0.25">
      <c r="A1207" s="47">
        <v>420196</v>
      </c>
      <c r="B1207" s="2">
        <v>0.29853000000000002</v>
      </c>
      <c r="C1207" s="2">
        <f>LOG('SNe Ia Data'!RedShift)</f>
        <v>-0.52501201904119277</v>
      </c>
      <c r="D1207">
        <v>0.23273099999999999</v>
      </c>
      <c r="E1207">
        <v>41.270499999999998</v>
      </c>
      <c r="F1207" s="2">
        <f t="shared" si="163"/>
        <v>1795.1469271031569</v>
      </c>
      <c r="G1207" s="1">
        <f t="shared" si="164"/>
        <v>4.4415127310309765E+25</v>
      </c>
      <c r="H1207" s="2">
        <f t="shared" si="171"/>
        <v>1439.3962479485549</v>
      </c>
      <c r="I1207" s="2">
        <f t="shared" si="165"/>
        <v>40.790901831421948</v>
      </c>
      <c r="J1207" s="2">
        <f t="shared" si="166"/>
        <v>0.47959816857805038</v>
      </c>
      <c r="K1207" s="2">
        <f t="shared" si="167"/>
        <v>4.2466508995999694</v>
      </c>
      <c r="L1207" s="2">
        <v>1598.2749881286848</v>
      </c>
      <c r="M1207" s="2">
        <f t="shared" si="168"/>
        <v>41.018257515542231</v>
      </c>
      <c r="N1207" s="2">
        <f t="shared" si="169"/>
        <v>0.25224248445776709</v>
      </c>
      <c r="O1207" s="2">
        <f t="shared" si="170"/>
        <v>1.1747027879688607</v>
      </c>
    </row>
    <row r="1208" spans="1:15" x14ac:dyDescent="0.25">
      <c r="A1208" s="47">
        <v>570025</v>
      </c>
      <c r="B1208" s="2">
        <v>0.29854999999999998</v>
      </c>
      <c r="C1208" s="2">
        <f>LOG('SNe Ia Data'!RedShift)</f>
        <v>-0.52498292448220141</v>
      </c>
      <c r="D1208">
        <v>0.27288299999999999</v>
      </c>
      <c r="E1208">
        <v>40.6539</v>
      </c>
      <c r="F1208" s="2">
        <f t="shared" si="163"/>
        <v>1351.3878189756178</v>
      </c>
      <c r="G1208" s="1">
        <f t="shared" si="164"/>
        <v>4.4418400534222632E+25</v>
      </c>
      <c r="H1208" s="2">
        <f t="shared" si="171"/>
        <v>1439.5023259112716</v>
      </c>
      <c r="I1208" s="2">
        <f t="shared" si="165"/>
        <v>40.791061854683264</v>
      </c>
      <c r="J1208" s="2">
        <f t="shared" si="166"/>
        <v>-0.13716185468326358</v>
      </c>
      <c r="K1208" s="2">
        <f t="shared" si="167"/>
        <v>0.25264676169144323</v>
      </c>
      <c r="L1208" s="2">
        <v>1598.3981225698744</v>
      </c>
      <c r="M1208" s="2">
        <f t="shared" si="168"/>
        <v>41.018424803865173</v>
      </c>
      <c r="N1208" s="2">
        <f t="shared" si="169"/>
        <v>-0.36452480386517294</v>
      </c>
      <c r="O1208" s="2">
        <f t="shared" si="170"/>
        <v>1.7844369521550396</v>
      </c>
    </row>
    <row r="1209" spans="1:15" x14ac:dyDescent="0.25">
      <c r="A1209" s="47">
        <v>6137</v>
      </c>
      <c r="B1209" s="2">
        <v>0.29892999999999997</v>
      </c>
      <c r="C1209" s="2">
        <f>LOG('SNe Ia Data'!RedShift)</f>
        <v>-0.5244304978725236</v>
      </c>
      <c r="D1209">
        <v>0.25505</v>
      </c>
      <c r="E1209">
        <v>40.919499999999999</v>
      </c>
      <c r="F1209" s="2">
        <f t="shared" si="163"/>
        <v>1527.2143636465375</v>
      </c>
      <c r="G1209" s="1">
        <f t="shared" si="164"/>
        <v>4.4480598380075614E+25</v>
      </c>
      <c r="H1209" s="2">
        <f t="shared" si="171"/>
        <v>1441.5180208191298</v>
      </c>
      <c r="I1209" s="2">
        <f t="shared" si="165"/>
        <v>40.7941003799735</v>
      </c>
      <c r="J1209" s="2">
        <f t="shared" si="166"/>
        <v>0.12539962002649929</v>
      </c>
      <c r="K1209" s="2">
        <f t="shared" si="167"/>
        <v>0.24173625257991518</v>
      </c>
      <c r="L1209" s="2">
        <v>1600.7380364370135</v>
      </c>
      <c r="M1209" s="2">
        <f t="shared" si="168"/>
        <v>41.021601323435874</v>
      </c>
      <c r="N1209" s="2">
        <f t="shared" si="169"/>
        <v>-0.10210132343587475</v>
      </c>
      <c r="O1209" s="2">
        <f t="shared" si="170"/>
        <v>0.16025518399888006</v>
      </c>
    </row>
    <row r="1210" spans="1:15" x14ac:dyDescent="0.25">
      <c r="A1210" s="47">
        <v>10550</v>
      </c>
      <c r="B1210" s="2">
        <v>0.29932999999999998</v>
      </c>
      <c r="C1210" s="2">
        <f>LOG('SNe Ia Data'!RedShift)</f>
        <v>-0.52384975432073277</v>
      </c>
      <c r="D1210">
        <v>0.34168100000000001</v>
      </c>
      <c r="E1210">
        <v>41.011299999999999</v>
      </c>
      <c r="F1210" s="2">
        <f t="shared" si="163"/>
        <v>1593.1622234192994</v>
      </c>
      <c r="G1210" s="1">
        <f t="shared" si="164"/>
        <v>4.4546083321994258E+25</v>
      </c>
      <c r="H1210" s="2">
        <f t="shared" si="171"/>
        <v>1443.6402432555594</v>
      </c>
      <c r="I1210" s="2">
        <f t="shared" si="165"/>
        <v>40.797294900257583</v>
      </c>
      <c r="J1210" s="2">
        <f t="shared" si="166"/>
        <v>0.21400509974241544</v>
      </c>
      <c r="K1210" s="2">
        <f t="shared" si="167"/>
        <v>0.39228941192608796</v>
      </c>
      <c r="L1210" s="2">
        <v>1603.2018413041137</v>
      </c>
      <c r="M1210" s="2">
        <f t="shared" si="168"/>
        <v>41.024941014909551</v>
      </c>
      <c r="N1210" s="2">
        <f t="shared" si="169"/>
        <v>-1.3641014909552496E-2</v>
      </c>
      <c r="O1210" s="2">
        <f t="shared" si="170"/>
        <v>1.5938656396530715E-3</v>
      </c>
    </row>
    <row r="1211" spans="1:15" x14ac:dyDescent="0.25">
      <c r="A1211" s="47">
        <v>120444</v>
      </c>
      <c r="B1211" s="2">
        <v>0.29944999999999999</v>
      </c>
      <c r="C1211" s="2">
        <f>LOG('SNe Ia Data'!RedShift)</f>
        <v>-0.52367568257977248</v>
      </c>
      <c r="D1211">
        <v>0.19598099999999999</v>
      </c>
      <c r="E1211">
        <v>41.021299999999997</v>
      </c>
      <c r="F1211" s="2">
        <f t="shared" si="163"/>
        <v>1600.5159261220626</v>
      </c>
      <c r="G1211" s="1">
        <f t="shared" si="164"/>
        <v>4.4565731508557358E+25</v>
      </c>
      <c r="H1211" s="2">
        <f t="shared" si="171"/>
        <v>1444.2769976167556</v>
      </c>
      <c r="I1211" s="2">
        <f t="shared" si="165"/>
        <v>40.79825247239976</v>
      </c>
      <c r="J1211" s="2">
        <f t="shared" si="166"/>
        <v>0.22304752760023661</v>
      </c>
      <c r="K1211" s="2">
        <f t="shared" si="167"/>
        <v>1.2952896297933534</v>
      </c>
      <c r="L1211" s="2">
        <v>1603.9411302355404</v>
      </c>
      <c r="M1211" s="2">
        <f t="shared" si="168"/>
        <v>41.025942121227502</v>
      </c>
      <c r="N1211" s="2">
        <f t="shared" si="169"/>
        <v>-4.6421212275049584E-3</v>
      </c>
      <c r="O1211" s="2">
        <f t="shared" si="170"/>
        <v>5.6105445704674015E-4</v>
      </c>
    </row>
    <row r="1212" spans="1:15" x14ac:dyDescent="0.25">
      <c r="A1212" s="47">
        <v>14735</v>
      </c>
      <c r="B1212" s="2">
        <v>0.29947000000000001</v>
      </c>
      <c r="C1212" s="2">
        <f>LOG('SNe Ia Data'!RedShift)</f>
        <v>-0.52364667740498683</v>
      </c>
      <c r="D1212">
        <v>0.18646399999999999</v>
      </c>
      <c r="E1212">
        <v>40.733499999999999</v>
      </c>
      <c r="F1212" s="2">
        <f t="shared" si="163"/>
        <v>1401.8450097984849</v>
      </c>
      <c r="G1212" s="1">
        <f t="shared" si="164"/>
        <v>4.4569006327622161E+25</v>
      </c>
      <c r="H1212" s="2">
        <f t="shared" si="171"/>
        <v>1444.3831272748257</v>
      </c>
      <c r="I1212" s="2">
        <f t="shared" si="165"/>
        <v>40.798412032621087</v>
      </c>
      <c r="J1212" s="2">
        <f t="shared" si="166"/>
        <v>-6.491203262108769E-2</v>
      </c>
      <c r="K1212" s="2">
        <f t="shared" si="167"/>
        <v>0.12118822495456454</v>
      </c>
      <c r="L1212" s="2">
        <v>1604.0643516732284</v>
      </c>
      <c r="M1212" s="2">
        <f t="shared" si="168"/>
        <v>41.026108936374072</v>
      </c>
      <c r="N1212" s="2">
        <f t="shared" si="169"/>
        <v>-0.29260893637407293</v>
      </c>
      <c r="O1212" s="2">
        <f t="shared" si="170"/>
        <v>2.4625506856257764</v>
      </c>
    </row>
    <row r="1213" spans="1:15" x14ac:dyDescent="0.25">
      <c r="A1213" s="47">
        <v>170428</v>
      </c>
      <c r="B1213" s="2">
        <v>0.30020000000000002</v>
      </c>
      <c r="C1213" s="2">
        <f>LOG('SNe Ia Data'!RedShift)</f>
        <v>-0.52258931209274839</v>
      </c>
      <c r="D1213">
        <v>0.198158</v>
      </c>
      <c r="E1213">
        <v>40.983699999999999</v>
      </c>
      <c r="F1213" s="2">
        <f t="shared" si="163"/>
        <v>1573.0408468093203</v>
      </c>
      <c r="G1213" s="1">
        <f t="shared" si="164"/>
        <v>4.4688560933834793E+25</v>
      </c>
      <c r="H1213" s="2">
        <f t="shared" si="171"/>
        <v>1448.2576281944141</v>
      </c>
      <c r="I1213" s="2">
        <f t="shared" si="165"/>
        <v>40.804229123362866</v>
      </c>
      <c r="J1213" s="2">
        <f t="shared" si="166"/>
        <v>0.1794708766371329</v>
      </c>
      <c r="K1213" s="2">
        <f t="shared" si="167"/>
        <v>0.82028495801586954</v>
      </c>
      <c r="L1213" s="2">
        <v>1608.5632272926309</v>
      </c>
      <c r="M1213" s="2">
        <f t="shared" si="168"/>
        <v>41.032190681255599</v>
      </c>
      <c r="N1213" s="2">
        <f t="shared" si="169"/>
        <v>-4.8490681255600521E-2</v>
      </c>
      <c r="O1213" s="2">
        <f t="shared" si="170"/>
        <v>5.9881593770765525E-2</v>
      </c>
    </row>
    <row r="1214" spans="1:15" x14ac:dyDescent="0.25">
      <c r="A1214" s="47">
        <v>5391</v>
      </c>
      <c r="B1214" s="2">
        <v>0.30030000000000001</v>
      </c>
      <c r="C1214" s="2">
        <f>LOG('SNe Ia Data'!RedShift)</f>
        <v>-0.52244466780101895</v>
      </c>
      <c r="D1214">
        <v>0.24718799999999999</v>
      </c>
      <c r="E1214">
        <v>40.8795</v>
      </c>
      <c r="F1214" s="2">
        <f t="shared" si="163"/>
        <v>1499.3395600605622</v>
      </c>
      <c r="G1214" s="1">
        <f t="shared" si="164"/>
        <v>4.4704941870268778E+25</v>
      </c>
      <c r="H1214" s="2">
        <f t="shared" si="171"/>
        <v>1448.7884981900404</v>
      </c>
      <c r="I1214" s="2">
        <f t="shared" si="165"/>
        <v>40.805024947461732</v>
      </c>
      <c r="J1214" s="2">
        <f t="shared" si="166"/>
        <v>7.4475052538268471E-2</v>
      </c>
      <c r="K1214" s="2">
        <f t="shared" si="167"/>
        <v>9.0775127842592632E-2</v>
      </c>
      <c r="L1214" s="2">
        <v>1609.1797075914933</v>
      </c>
      <c r="M1214" s="2">
        <f t="shared" si="168"/>
        <v>41.033022736521332</v>
      </c>
      <c r="N1214" s="2">
        <f t="shared" si="169"/>
        <v>-0.15352273652133164</v>
      </c>
      <c r="O1214" s="2">
        <f t="shared" si="170"/>
        <v>0.38573641402558667</v>
      </c>
    </row>
    <row r="1215" spans="1:15" x14ac:dyDescent="0.25">
      <c r="A1215" s="47">
        <v>350078</v>
      </c>
      <c r="B1215" s="2">
        <v>0.30088999999999999</v>
      </c>
      <c r="C1215" s="2">
        <f>LOG('SNe Ia Data'!RedShift)</f>
        <v>-0.52159224568293894</v>
      </c>
      <c r="D1215">
        <v>0.29472599999999999</v>
      </c>
      <c r="E1215">
        <v>41.172899999999998</v>
      </c>
      <c r="F1215" s="2">
        <f t="shared" si="163"/>
        <v>1716.247825537512</v>
      </c>
      <c r="G1215" s="1">
        <f t="shared" si="164"/>
        <v>4.4801607007943219E+25</v>
      </c>
      <c r="H1215" s="2">
        <f t="shared" si="171"/>
        <v>1451.9212019534207</v>
      </c>
      <c r="I1215" s="2">
        <f t="shared" si="165"/>
        <v>40.809715235796176</v>
      </c>
      <c r="J1215" s="2">
        <f t="shared" si="166"/>
        <v>0.3631847642038224</v>
      </c>
      <c r="K1215" s="2">
        <f t="shared" si="167"/>
        <v>1.5185124005817539</v>
      </c>
      <c r="L1215" s="2">
        <v>1612.8179019597621</v>
      </c>
      <c r="M1215" s="2">
        <f t="shared" si="168"/>
        <v>41.037926676875244</v>
      </c>
      <c r="N1215" s="2">
        <f t="shared" si="169"/>
        <v>0.13497332312475407</v>
      </c>
      <c r="O1215" s="2">
        <f t="shared" si="170"/>
        <v>0.20972923916702851</v>
      </c>
    </row>
    <row r="1216" spans="1:15" x14ac:dyDescent="0.25">
      <c r="A1216" s="47">
        <v>350192</v>
      </c>
      <c r="B1216" s="2">
        <v>0.30142000000000002</v>
      </c>
      <c r="C1216" s="2">
        <f>LOG('SNe Ia Data'!RedShift)</f>
        <v>-0.5208279344982748</v>
      </c>
      <c r="D1216">
        <v>0.19170200000000001</v>
      </c>
      <c r="E1216">
        <v>40.858499999999999</v>
      </c>
      <c r="F1216" s="2">
        <f t="shared" si="163"/>
        <v>1484.9095487502377</v>
      </c>
      <c r="G1216" s="1">
        <f t="shared" si="164"/>
        <v>4.4888467460442183E+25</v>
      </c>
      <c r="H1216" s="2">
        <f t="shared" si="171"/>
        <v>1454.7361575100851</v>
      </c>
      <c r="I1216" s="2">
        <f t="shared" si="165"/>
        <v>40.81392116685744</v>
      </c>
      <c r="J1216" s="2">
        <f t="shared" si="166"/>
        <v>4.4578833142558949E-2</v>
      </c>
      <c r="K1216" s="2">
        <f t="shared" si="167"/>
        <v>5.4075943482982627E-2</v>
      </c>
      <c r="L1216" s="2">
        <v>1616.0875104098177</v>
      </c>
      <c r="M1216" s="2">
        <f t="shared" si="168"/>
        <v>41.042324369628133</v>
      </c>
      <c r="N1216" s="2">
        <f t="shared" si="169"/>
        <v>-0.18382436962813387</v>
      </c>
      <c r="O1216" s="2">
        <f t="shared" si="170"/>
        <v>0.91950243370715701</v>
      </c>
    </row>
    <row r="1217" spans="1:15" x14ac:dyDescent="0.25">
      <c r="A1217" s="47">
        <v>570022</v>
      </c>
      <c r="B1217" s="2">
        <v>0.30152000000000001</v>
      </c>
      <c r="C1217" s="2">
        <f>LOG('SNe Ia Data'!RedShift)</f>
        <v>-0.52068387555845141</v>
      </c>
      <c r="D1217">
        <v>0.20604600000000001</v>
      </c>
      <c r="E1217">
        <v>41.108600000000003</v>
      </c>
      <c r="F1217" s="2">
        <f t="shared" si="163"/>
        <v>1666.1726449861155</v>
      </c>
      <c r="G1217" s="1">
        <f t="shared" si="164"/>
        <v>4.4904858947798364E+25</v>
      </c>
      <c r="H1217" s="2">
        <f t="shared" si="171"/>
        <v>1455.2673694378129</v>
      </c>
      <c r="I1217" s="2">
        <f t="shared" si="165"/>
        <v>40.814713957688653</v>
      </c>
      <c r="J1217" s="2">
        <f t="shared" si="166"/>
        <v>0.29388604231134963</v>
      </c>
      <c r="K1217" s="2">
        <f t="shared" si="167"/>
        <v>2.0343681359174637</v>
      </c>
      <c r="L1217" s="2">
        <v>1616.7045661670895</v>
      </c>
      <c r="M1217" s="2">
        <f t="shared" si="168"/>
        <v>41.043153324622203</v>
      </c>
      <c r="N1217" s="2">
        <f t="shared" si="169"/>
        <v>6.5446675377799579E-2</v>
      </c>
      <c r="O1217" s="2">
        <f t="shared" si="170"/>
        <v>0.1008896937281777</v>
      </c>
    </row>
    <row r="1218" spans="1:15" x14ac:dyDescent="0.25">
      <c r="A1218" s="47">
        <v>460037</v>
      </c>
      <c r="B1218" s="2">
        <v>0.30251</v>
      </c>
      <c r="C1218" s="2">
        <f>LOG('SNe Ia Data'!RedShift)</f>
        <v>-0.51926026440643325</v>
      </c>
      <c r="D1218">
        <v>0.22475000000000001</v>
      </c>
      <c r="E1218">
        <v>40.889400000000002</v>
      </c>
      <c r="F1218" s="2">
        <f t="shared" si="163"/>
        <v>1506.1908327775714</v>
      </c>
      <c r="G1218" s="1">
        <f t="shared" si="164"/>
        <v>4.5067181276351158E+25</v>
      </c>
      <c r="H1218" s="2">
        <f t="shared" si="171"/>
        <v>1460.5278778462382</v>
      </c>
      <c r="I1218" s="2">
        <f t="shared" si="165"/>
        <v>40.822549254953316</v>
      </c>
      <c r="J1218" s="2">
        <f t="shared" si="166"/>
        <v>6.68507450466862E-2</v>
      </c>
      <c r="K1218" s="2">
        <f t="shared" si="167"/>
        <v>8.8473478519270121E-2</v>
      </c>
      <c r="L1218" s="2">
        <v>1622.8159600496822</v>
      </c>
      <c r="M1218" s="2">
        <f t="shared" si="168"/>
        <v>41.05134635123558</v>
      </c>
      <c r="N1218" s="2">
        <f t="shared" si="169"/>
        <v>-0.16194635123557788</v>
      </c>
      <c r="O1218" s="2">
        <f t="shared" si="170"/>
        <v>0.51920986345757369</v>
      </c>
    </row>
    <row r="1219" spans="1:15" x14ac:dyDescent="0.25">
      <c r="A1219" s="47">
        <v>1339002</v>
      </c>
      <c r="B1219" s="2">
        <v>0.30303999999999998</v>
      </c>
      <c r="C1219" s="2">
        <f>LOG('SNe Ia Data'!RedShift)</f>
        <v>-0.51850004267682059</v>
      </c>
      <c r="D1219">
        <v>0.27470299999999997</v>
      </c>
      <c r="E1219">
        <v>40.820399999999999</v>
      </c>
      <c r="F1219" s="2">
        <f t="shared" si="163"/>
        <v>1459.0830085447517</v>
      </c>
      <c r="G1219" s="1">
        <f t="shared" si="164"/>
        <v>4.5154115876256645E+25</v>
      </c>
      <c r="H1219" s="2">
        <f t="shared" si="171"/>
        <v>1463.3452363566983</v>
      </c>
      <c r="I1219" s="2">
        <f t="shared" si="165"/>
        <v>40.82673399069774</v>
      </c>
      <c r="J1219" s="2">
        <f t="shared" si="166"/>
        <v>-6.3339906977404326E-3</v>
      </c>
      <c r="K1219" s="2">
        <f t="shared" si="167"/>
        <v>5.3165271714185694E-4</v>
      </c>
      <c r="L1219" s="2">
        <v>1626.0896127041278</v>
      </c>
      <c r="M1219" s="2">
        <f t="shared" si="168"/>
        <v>41.055722377970781</v>
      </c>
      <c r="N1219" s="2">
        <f t="shared" si="169"/>
        <v>-0.23532237797078182</v>
      </c>
      <c r="O1219" s="2">
        <f t="shared" si="170"/>
        <v>0.73383707940110732</v>
      </c>
    </row>
    <row r="1220" spans="1:15" x14ac:dyDescent="0.25">
      <c r="A1220" s="47">
        <v>150457</v>
      </c>
      <c r="B1220" s="2">
        <v>0.30352000000000001</v>
      </c>
      <c r="C1220" s="2">
        <f>LOG('SNe Ia Data'!RedShift)</f>
        <v>-0.51781268645541267</v>
      </c>
      <c r="D1220">
        <v>0.14252100000000001</v>
      </c>
      <c r="E1220">
        <v>40.920400000000001</v>
      </c>
      <c r="F1220" s="2">
        <f t="shared" si="163"/>
        <v>1527.8474722232052</v>
      </c>
      <c r="G1220" s="1">
        <f t="shared" si="164"/>
        <v>4.5232870003261968E+25</v>
      </c>
      <c r="H1220" s="2">
        <f t="shared" si="171"/>
        <v>1465.8974837955031</v>
      </c>
      <c r="I1220" s="2">
        <f t="shared" si="165"/>
        <v>40.83051799689153</v>
      </c>
      <c r="J1220" s="2">
        <f t="shared" si="166"/>
        <v>8.9882003108471054E-2</v>
      </c>
      <c r="K1220" s="2">
        <f t="shared" si="167"/>
        <v>0.39772946243446405</v>
      </c>
      <c r="L1220" s="2">
        <v>1629.0555704223377</v>
      </c>
      <c r="M1220" s="2">
        <f t="shared" si="168"/>
        <v>41.059679496177736</v>
      </c>
      <c r="N1220" s="2">
        <f t="shared" si="169"/>
        <v>-0.1392794961777355</v>
      </c>
      <c r="O1220" s="2">
        <f t="shared" si="170"/>
        <v>0.95502920453391549</v>
      </c>
    </row>
    <row r="1221" spans="1:15" x14ac:dyDescent="0.25">
      <c r="A1221" s="47">
        <v>7143</v>
      </c>
      <c r="B1221" s="2">
        <v>0.30364999999999998</v>
      </c>
      <c r="C1221" s="2">
        <f>LOG('SNe Ia Data'!RedShift)</f>
        <v>-0.51762671454141773</v>
      </c>
      <c r="D1221">
        <v>0.19752600000000001</v>
      </c>
      <c r="E1221">
        <v>41.077800000000003</v>
      </c>
      <c r="F1221" s="2">
        <f t="shared" si="163"/>
        <v>1642.7065923010282</v>
      </c>
      <c r="G1221" s="1">
        <f t="shared" si="164"/>
        <v>4.5254202663695686E+25</v>
      </c>
      <c r="H1221" s="2">
        <f t="shared" si="171"/>
        <v>1466.5888282370606</v>
      </c>
      <c r="I1221" s="2">
        <f t="shared" si="165"/>
        <v>40.831541862136504</v>
      </c>
      <c r="J1221" s="2">
        <f t="shared" si="166"/>
        <v>0.24625813786349937</v>
      </c>
      <c r="K1221" s="2">
        <f t="shared" si="167"/>
        <v>1.5542921155781393</v>
      </c>
      <c r="L1221" s="2">
        <v>1629.859037056043</v>
      </c>
      <c r="M1221" s="2">
        <f t="shared" si="168"/>
        <v>41.060750224240635</v>
      </c>
      <c r="N1221" s="2">
        <f t="shared" si="169"/>
        <v>1.7049775759367947E-2</v>
      </c>
      <c r="O1221" s="2">
        <f t="shared" si="170"/>
        <v>7.450558081760073E-3</v>
      </c>
    </row>
    <row r="1222" spans="1:15" x14ac:dyDescent="0.25">
      <c r="A1222" s="47">
        <v>1287626</v>
      </c>
      <c r="B1222" s="2">
        <v>0.30403999999999998</v>
      </c>
      <c r="C1222" s="2">
        <f>LOG('SNe Ia Data'!RedShift)</f>
        <v>-0.51706927613961418</v>
      </c>
      <c r="D1222">
        <v>0.22209000000000001</v>
      </c>
      <c r="E1222">
        <v>40.719000000000001</v>
      </c>
      <c r="F1222" s="2">
        <f t="shared" ref="F1222:F1285" si="172">10^((ObservedDistanceModuli-25)/5)</f>
        <v>1392.5153782328057</v>
      </c>
      <c r="G1222" s="1">
        <f t="shared" ref="G1222:G1285" si="173">-(RedShift*Age*(-2*InitialTangentVelocity+UniverseAcceleration*Age))/(2+RedShift)*(1+RedShift)</f>
        <v>4.5318209381559013E+25</v>
      </c>
      <c r="H1222" s="2">
        <f t="shared" si="171"/>
        <v>1468.6631446944309</v>
      </c>
      <c r="I1222" s="2">
        <f t="shared" ref="I1222:I1285" si="174">(LOG10(T2LuminousDistance)*5+25)</f>
        <v>40.834610983116349</v>
      </c>
      <c r="J1222" s="2">
        <f t="shared" ref="J1222:J1285" si="175">ObservedDistanceModuli-T2DistanceModuli</f>
        <v>-0.11561098311634765</v>
      </c>
      <c r="K1222" s="2">
        <f t="shared" ref="K1222:K1285" si="176">(ObservedDistanceModuli-T2DistanceModuli)^2/TotalError^2</f>
        <v>0.27098183564692602</v>
      </c>
      <c r="L1222" s="2">
        <v>1632.2699134965421</v>
      </c>
      <c r="M1222" s="2">
        <f t="shared" ref="M1222:M1285" si="177">(LOG10(ΛCDMLuminousDistance)*5+25)</f>
        <v>41.063959878246216</v>
      </c>
      <c r="N1222" s="2">
        <f t="shared" ref="N1222:N1285" si="178">ObservedDistanceModuli-ΛCDMDistanceModuli</f>
        <v>-0.34495987824621466</v>
      </c>
      <c r="O1222" s="2">
        <f t="shared" ref="O1222:O1285" si="179">(ObservedDistanceModuli-ΛCDMDistanceModuli)^2/TotalError^2</f>
        <v>2.4125657805630452</v>
      </c>
    </row>
    <row r="1223" spans="1:15" x14ac:dyDescent="0.25">
      <c r="A1223" s="47">
        <v>19818</v>
      </c>
      <c r="B1223" s="2">
        <v>0.30406</v>
      </c>
      <c r="C1223" s="2">
        <f>LOG('SNe Ia Data'!RedShift)</f>
        <v>-0.51704070883278574</v>
      </c>
      <c r="D1223">
        <v>0.18251700000000001</v>
      </c>
      <c r="E1223">
        <v>40.705199999999998</v>
      </c>
      <c r="F1223" s="2">
        <f t="shared" si="172"/>
        <v>1383.6938160131579</v>
      </c>
      <c r="G1223" s="1">
        <f t="shared" si="173"/>
        <v>4.5321492130517583E+25</v>
      </c>
      <c r="H1223" s="2">
        <f t="shared" si="171"/>
        <v>1468.7695313428562</v>
      </c>
      <c r="I1223" s="2">
        <f t="shared" si="174"/>
        <v>40.834768273987237</v>
      </c>
      <c r="J1223" s="2">
        <f t="shared" si="175"/>
        <v>-0.12956827398723902</v>
      </c>
      <c r="K1223" s="2">
        <f t="shared" si="176"/>
        <v>0.50395377579915979</v>
      </c>
      <c r="L1223" s="2">
        <v>1632.3935674497332</v>
      </c>
      <c r="M1223" s="2">
        <f t="shared" si="177"/>
        <v>41.064124373698434</v>
      </c>
      <c r="N1223" s="2">
        <f t="shared" si="178"/>
        <v>-0.35892437369843577</v>
      </c>
      <c r="O1223" s="2">
        <f t="shared" si="179"/>
        <v>3.8672233828814724</v>
      </c>
    </row>
    <row r="1224" spans="1:15" x14ac:dyDescent="0.25">
      <c r="A1224" s="47">
        <v>1335717</v>
      </c>
      <c r="B1224" s="2">
        <v>0.30475999999999998</v>
      </c>
      <c r="C1224" s="2">
        <f>LOG('SNe Ia Data'!RedShift)</f>
        <v>-0.51604203509902635</v>
      </c>
      <c r="D1224">
        <v>0.24280199999999999</v>
      </c>
      <c r="E1224">
        <v>41.0411</v>
      </c>
      <c r="F1224" s="2">
        <f t="shared" si="172"/>
        <v>1615.1765475417424</v>
      </c>
      <c r="G1224" s="1">
        <f t="shared" si="173"/>
        <v>4.5436410040690501E+25</v>
      </c>
      <c r="H1224" s="2">
        <f t="shared" si="171"/>
        <v>1472.4937671774023</v>
      </c>
      <c r="I1224" s="2">
        <f t="shared" si="174"/>
        <v>40.840267325831555</v>
      </c>
      <c r="J1224" s="2">
        <f t="shared" si="175"/>
        <v>0.20083267416844564</v>
      </c>
      <c r="K1224" s="2">
        <f t="shared" si="176"/>
        <v>0.68417030825007319</v>
      </c>
      <c r="L1224" s="2">
        <v>1636.7226392799146</v>
      </c>
      <c r="M1224" s="2">
        <f t="shared" si="177"/>
        <v>41.069875448263218</v>
      </c>
      <c r="N1224" s="2">
        <f t="shared" si="178"/>
        <v>-2.8775448263218095E-2</v>
      </c>
      <c r="O1224" s="2">
        <f t="shared" si="179"/>
        <v>1.4045579945014717E-2</v>
      </c>
    </row>
    <row r="1225" spans="1:15" x14ac:dyDescent="0.25">
      <c r="A1225" s="47">
        <v>1259412</v>
      </c>
      <c r="B1225" s="2">
        <v>0.30486000000000002</v>
      </c>
      <c r="C1225" s="2">
        <f>LOG('SNe Ia Data'!RedShift)</f>
        <v>-0.51589955470606064</v>
      </c>
      <c r="D1225">
        <v>0.14011499999999999</v>
      </c>
      <c r="E1225">
        <v>40.901800000000001</v>
      </c>
      <c r="F1225" s="2">
        <f t="shared" si="172"/>
        <v>1514.816405868035</v>
      </c>
      <c r="G1225" s="1">
        <f t="shared" si="173"/>
        <v>4.5452830327684121E+25</v>
      </c>
      <c r="H1225" s="2">
        <f t="shared" si="171"/>
        <v>1473.0259124378163</v>
      </c>
      <c r="I1225" s="2">
        <f t="shared" si="174"/>
        <v>40.841051933567442</v>
      </c>
      <c r="J1225" s="2">
        <f t="shared" si="175"/>
        <v>6.0748066432559256E-2</v>
      </c>
      <c r="K1225" s="2">
        <f t="shared" si="176"/>
        <v>0.18797307939765578</v>
      </c>
      <c r="L1225" s="2">
        <v>1637.3412658994575</v>
      </c>
      <c r="M1225" s="2">
        <f t="shared" si="177"/>
        <v>41.070696037409313</v>
      </c>
      <c r="N1225" s="2">
        <f t="shared" si="178"/>
        <v>-0.16889603740931136</v>
      </c>
      <c r="O1225" s="2">
        <f t="shared" si="179"/>
        <v>1.4530135306518661</v>
      </c>
    </row>
    <row r="1226" spans="1:15" x14ac:dyDescent="0.25">
      <c r="A1226" s="47">
        <v>12883</v>
      </c>
      <c r="B1226" s="2">
        <v>0.30525999999999998</v>
      </c>
      <c r="C1226" s="2">
        <f>LOG('SNe Ia Data'!RedShift)</f>
        <v>-0.51533010011466696</v>
      </c>
      <c r="D1226">
        <v>0.30671100000000001</v>
      </c>
      <c r="E1226">
        <v>40.592399999999998</v>
      </c>
      <c r="F1226" s="2">
        <f t="shared" si="172"/>
        <v>1313.6509977029777</v>
      </c>
      <c r="G1226" s="1">
        <f t="shared" si="173"/>
        <v>4.5518520077886304E+25</v>
      </c>
      <c r="H1226" s="2">
        <f t="shared" si="171"/>
        <v>1475.1547722586852</v>
      </c>
      <c r="I1226" s="2">
        <f t="shared" si="174"/>
        <v>40.844187942966187</v>
      </c>
      <c r="J1226" s="2">
        <f t="shared" si="175"/>
        <v>-0.25178794296618889</v>
      </c>
      <c r="K1226" s="2">
        <f t="shared" si="176"/>
        <v>0.67392436119752208</v>
      </c>
      <c r="L1226" s="2">
        <v>1639.8162416047796</v>
      </c>
      <c r="M1226" s="2">
        <f t="shared" si="177"/>
        <v>41.073975917895858</v>
      </c>
      <c r="N1226" s="2">
        <f t="shared" si="178"/>
        <v>-0.48157591789586007</v>
      </c>
      <c r="O1226" s="2">
        <f t="shared" si="179"/>
        <v>2.465305918008164</v>
      </c>
    </row>
    <row r="1227" spans="1:15" x14ac:dyDescent="0.25">
      <c r="A1227" s="47">
        <v>350630</v>
      </c>
      <c r="B1227" s="2">
        <v>0.30537999999999998</v>
      </c>
      <c r="C1227" s="2">
        <f>LOG('SNe Ia Data'!RedShift)</f>
        <v>-0.51515940923788428</v>
      </c>
      <c r="D1227">
        <v>0.13383900000000001</v>
      </c>
      <c r="E1227">
        <v>40.9054</v>
      </c>
      <c r="F1227" s="2">
        <f t="shared" si="172"/>
        <v>1517.3298442042214</v>
      </c>
      <c r="G1227" s="1">
        <f t="shared" si="173"/>
        <v>4.553822968612021E+25</v>
      </c>
      <c r="H1227" s="2">
        <f t="shared" si="171"/>
        <v>1475.7935171606689</v>
      </c>
      <c r="I1227" s="2">
        <f t="shared" si="174"/>
        <v>40.845127991260505</v>
      </c>
      <c r="J1227" s="2">
        <f t="shared" si="175"/>
        <v>6.0272008739495675E-2</v>
      </c>
      <c r="K1227" s="2">
        <f t="shared" si="176"/>
        <v>0.20279907301969952</v>
      </c>
      <c r="L1227" s="2">
        <v>1640.5588806766559</v>
      </c>
      <c r="M1227" s="2">
        <f t="shared" si="177"/>
        <v>41.07495911050173</v>
      </c>
      <c r="N1227" s="2">
        <f t="shared" si="178"/>
        <v>-0.16955911050173</v>
      </c>
      <c r="O1227" s="2">
        <f t="shared" si="179"/>
        <v>1.6050068604795626</v>
      </c>
    </row>
    <row r="1228" spans="1:15" x14ac:dyDescent="0.25">
      <c r="A1228" s="47">
        <v>440005</v>
      </c>
      <c r="B1228" s="2">
        <v>0.30547999999999997</v>
      </c>
      <c r="C1228" s="2">
        <f>LOG('SNe Ia Data'!RedShift)</f>
        <v>-0.5150172180694389</v>
      </c>
      <c r="D1228">
        <v>0.22622500000000001</v>
      </c>
      <c r="E1228">
        <v>41.004100000000001</v>
      </c>
      <c r="F1228" s="2">
        <f t="shared" si="172"/>
        <v>1587.8884874890909</v>
      </c>
      <c r="G1228" s="1">
        <f t="shared" si="173"/>
        <v>4.5554655305384654E+25</v>
      </c>
      <c r="H1228" s="2">
        <f t="shared" si="171"/>
        <v>1476.3258352282112</v>
      </c>
      <c r="I1228" s="2">
        <f t="shared" si="174"/>
        <v>40.845911099171332</v>
      </c>
      <c r="J1228" s="2">
        <f t="shared" si="175"/>
        <v>0.15818890082866943</v>
      </c>
      <c r="K1228" s="2">
        <f t="shared" si="176"/>
        <v>0.48895717454918158</v>
      </c>
      <c r="L1228" s="2">
        <v>1641.1777981576633</v>
      </c>
      <c r="M1228" s="2">
        <f t="shared" si="177"/>
        <v>41.07577816600876</v>
      </c>
      <c r="N1228" s="2">
        <f t="shared" si="178"/>
        <v>-7.1678166008759092E-2</v>
      </c>
      <c r="O1228" s="2">
        <f t="shared" si="179"/>
        <v>0.10039049039153089</v>
      </c>
    </row>
    <row r="1229" spans="1:15" x14ac:dyDescent="0.25">
      <c r="A1229" s="47">
        <v>350027</v>
      </c>
      <c r="B1229" s="2">
        <v>0.30581000000000003</v>
      </c>
      <c r="C1229" s="2">
        <f>LOG('SNe Ia Data'!RedShift)</f>
        <v>-0.51454831724347949</v>
      </c>
      <c r="D1229">
        <v>0.165493</v>
      </c>
      <c r="E1229">
        <v>40.945099999999996</v>
      </c>
      <c r="F1229" s="2">
        <f t="shared" si="172"/>
        <v>1545.3256027737411</v>
      </c>
      <c r="G1229" s="1">
        <f t="shared" si="173"/>
        <v>4.5608865947500612E+25</v>
      </c>
      <c r="H1229" s="2">
        <f t="shared" si="171"/>
        <v>1478.0826824914291</v>
      </c>
      <c r="I1229" s="2">
        <f t="shared" si="174"/>
        <v>40.848493643722364</v>
      </c>
      <c r="J1229" s="2">
        <f t="shared" si="175"/>
        <v>9.6606356277632699E-2</v>
      </c>
      <c r="K1229" s="2">
        <f t="shared" si="176"/>
        <v>0.34076277521722892</v>
      </c>
      <c r="L1229" s="2">
        <v>1643.2205585083375</v>
      </c>
      <c r="M1229" s="2">
        <f t="shared" si="177"/>
        <v>41.078479298959763</v>
      </c>
      <c r="N1229" s="2">
        <f t="shared" si="178"/>
        <v>-0.13337929895976686</v>
      </c>
      <c r="O1229" s="2">
        <f t="shared" si="179"/>
        <v>0.64955750253845534</v>
      </c>
    </row>
    <row r="1230" spans="1:15" x14ac:dyDescent="0.25">
      <c r="A1230" s="47">
        <v>560087</v>
      </c>
      <c r="B1230" s="2">
        <v>0.30652000000000001</v>
      </c>
      <c r="C1230" s="2">
        <f>LOG('SNe Ia Data'!RedShift)</f>
        <v>-0.51354118311535135</v>
      </c>
      <c r="D1230">
        <v>0.20156499999999999</v>
      </c>
      <c r="E1230">
        <v>40.895899999999997</v>
      </c>
      <c r="F1230" s="2">
        <f t="shared" si="172"/>
        <v>1510.7061597333823</v>
      </c>
      <c r="G1230" s="1">
        <f t="shared" si="173"/>
        <v>4.5725532684475088E+25</v>
      </c>
      <c r="H1230" s="2">
        <f t="shared" si="171"/>
        <v>1481.8635939427959</v>
      </c>
      <c r="I1230" s="2">
        <f t="shared" si="174"/>
        <v>40.854041142628127</v>
      </c>
      <c r="J1230" s="2">
        <f t="shared" si="175"/>
        <v>4.1858857371870783E-2</v>
      </c>
      <c r="K1230" s="2">
        <f t="shared" si="176"/>
        <v>4.3126527689382202E-2</v>
      </c>
      <c r="L1230" s="2">
        <v>1647.6173185832295</v>
      </c>
      <c r="M1230" s="2">
        <f t="shared" si="177"/>
        <v>41.084281741517799</v>
      </c>
      <c r="N1230" s="2">
        <f t="shared" si="178"/>
        <v>-0.18838174151780152</v>
      </c>
      <c r="O1230" s="2">
        <f t="shared" si="179"/>
        <v>0.87346874454275425</v>
      </c>
    </row>
    <row r="1231" spans="1:15" x14ac:dyDescent="0.25">
      <c r="A1231" s="47">
        <v>340334</v>
      </c>
      <c r="B1231" s="2">
        <v>0.30681000000000003</v>
      </c>
      <c r="C1231" s="2">
        <f>LOG('SNe Ia Data'!RedShift)</f>
        <v>-0.51313048933178396</v>
      </c>
      <c r="D1231">
        <v>0.239095</v>
      </c>
      <c r="E1231">
        <v>41.16</v>
      </c>
      <c r="F1231" s="2">
        <f t="shared" si="172"/>
        <v>1706.0823890031218</v>
      </c>
      <c r="G1231" s="1">
        <f t="shared" si="173"/>
        <v>4.5773197745558192E+25</v>
      </c>
      <c r="H1231" s="2">
        <f t="shared" si="171"/>
        <v>1483.4083133714248</v>
      </c>
      <c r="I1231" s="2">
        <f t="shared" si="174"/>
        <v>40.856303542858512</v>
      </c>
      <c r="J1231" s="2">
        <f t="shared" si="175"/>
        <v>0.30369645714148419</v>
      </c>
      <c r="K1231" s="2">
        <f t="shared" si="176"/>
        <v>1.6133866639425969</v>
      </c>
      <c r="L1231" s="2">
        <v>1649.4138574800447</v>
      </c>
      <c r="M1231" s="2">
        <f t="shared" si="177"/>
        <v>41.086648194744861</v>
      </c>
      <c r="N1231" s="2">
        <f t="shared" si="178"/>
        <v>7.3351805255136071E-2</v>
      </c>
      <c r="O1231" s="2">
        <f t="shared" si="179"/>
        <v>9.4119719687784098E-2</v>
      </c>
    </row>
    <row r="1232" spans="1:15" x14ac:dyDescent="0.25">
      <c r="A1232" s="47">
        <v>1281668</v>
      </c>
      <c r="B1232" s="2">
        <v>0.30691000000000002</v>
      </c>
      <c r="C1232" s="2">
        <f>LOG('SNe Ia Data'!RedShift)</f>
        <v>-0.51298896078920864</v>
      </c>
      <c r="D1232">
        <v>0.150058</v>
      </c>
      <c r="E1232">
        <v>40.957299999999996</v>
      </c>
      <c r="F1232" s="2">
        <f t="shared" si="172"/>
        <v>1554.032152529187</v>
      </c>
      <c r="G1232" s="1">
        <f t="shared" si="173"/>
        <v>4.5789635647057574E+25</v>
      </c>
      <c r="H1232" s="2">
        <f t="shared" si="171"/>
        <v>1483.9410294790935</v>
      </c>
      <c r="I1232" s="2">
        <f t="shared" si="174"/>
        <v>40.857083214011908</v>
      </c>
      <c r="J1232" s="2">
        <f t="shared" si="175"/>
        <v>0.10021678598808847</v>
      </c>
      <c r="K1232" s="2">
        <f t="shared" si="176"/>
        <v>0.44602852431197076</v>
      </c>
      <c r="L1232" s="2">
        <v>1650.0334449423231</v>
      </c>
      <c r="M1232" s="2">
        <f t="shared" si="177"/>
        <v>41.087463735635268</v>
      </c>
      <c r="N1232" s="2">
        <f t="shared" si="178"/>
        <v>-0.13016373563527139</v>
      </c>
      <c r="O1232" s="2">
        <f t="shared" si="179"/>
        <v>0.75242237307060134</v>
      </c>
    </row>
    <row r="1233" spans="1:15" x14ac:dyDescent="0.25">
      <c r="A1233" s="47">
        <v>520062</v>
      </c>
      <c r="B1233" s="2">
        <v>0.30818000000000001</v>
      </c>
      <c r="C1233" s="2">
        <f>LOG('SNe Ia Data'!RedShift)</f>
        <v>-0.5111955491720338</v>
      </c>
      <c r="D1233">
        <v>0.139651</v>
      </c>
      <c r="E1233">
        <v>41.201799999999999</v>
      </c>
      <c r="F1233" s="2">
        <f t="shared" si="172"/>
        <v>1739.2419423002752</v>
      </c>
      <c r="G1233" s="1">
        <f t="shared" si="173"/>
        <v>4.5998471603731234E+25</v>
      </c>
      <c r="H1233" s="2">
        <f t="shared" si="171"/>
        <v>1490.7089419151575</v>
      </c>
      <c r="I1233" s="2">
        <f t="shared" si="174"/>
        <v>40.866964282793084</v>
      </c>
      <c r="J1233" s="2">
        <f t="shared" si="175"/>
        <v>0.3348357172069143</v>
      </c>
      <c r="K1233" s="2">
        <f t="shared" si="176"/>
        <v>5.7487769281689145</v>
      </c>
      <c r="L1233" s="2">
        <v>1657.9062755863752</v>
      </c>
      <c r="M1233" s="2">
        <f t="shared" si="177"/>
        <v>41.097799877313221</v>
      </c>
      <c r="N1233" s="2">
        <f t="shared" si="178"/>
        <v>0.10400012268677727</v>
      </c>
      <c r="O1233" s="2">
        <f t="shared" si="179"/>
        <v>0.55459966568374808</v>
      </c>
    </row>
    <row r="1234" spans="1:15" x14ac:dyDescent="0.25">
      <c r="A1234" s="47">
        <v>5966</v>
      </c>
      <c r="B1234" s="2">
        <v>0.30834</v>
      </c>
      <c r="C1234" s="2">
        <f>LOG('SNe Ia Data'!RedShift)</f>
        <v>-0.51097013193118346</v>
      </c>
      <c r="D1234">
        <v>0.25406499999999999</v>
      </c>
      <c r="E1234">
        <v>40.953299999999999</v>
      </c>
      <c r="F1234" s="2">
        <f t="shared" si="172"/>
        <v>1551.1721544786974</v>
      </c>
      <c r="G1234" s="1">
        <f t="shared" si="173"/>
        <v>4.6024791450052606E+25</v>
      </c>
      <c r="H1234" s="2">
        <f t="shared" si="171"/>
        <v>1491.5619100441663</v>
      </c>
      <c r="I1234" s="2">
        <f t="shared" si="174"/>
        <v>40.868206421351779</v>
      </c>
      <c r="J1234" s="2">
        <f t="shared" si="175"/>
        <v>8.5093578648219648E-2</v>
      </c>
      <c r="K1234" s="2">
        <f t="shared" si="176"/>
        <v>0.11217701915866171</v>
      </c>
      <c r="L1234" s="2">
        <v>1658.8986631134378</v>
      </c>
      <c r="M1234" s="2">
        <f t="shared" si="177"/>
        <v>41.099099285773292</v>
      </c>
      <c r="N1234" s="2">
        <f t="shared" si="178"/>
        <v>-0.14579928577329326</v>
      </c>
      <c r="O1234" s="2">
        <f t="shared" si="179"/>
        <v>0.32932227848874873</v>
      </c>
    </row>
    <row r="1235" spans="1:15" x14ac:dyDescent="0.25">
      <c r="A1235" s="47">
        <v>1319821</v>
      </c>
      <c r="B1235" s="2">
        <v>0.30878</v>
      </c>
      <c r="C1235" s="2">
        <f>LOG('SNe Ia Data'!RedShift)</f>
        <v>-0.51035083712817009</v>
      </c>
      <c r="D1235">
        <v>0.152417</v>
      </c>
      <c r="E1235">
        <v>40.995399999999997</v>
      </c>
      <c r="F1235" s="2">
        <f t="shared" si="172"/>
        <v>1581.5393427526856</v>
      </c>
      <c r="G1235" s="1">
        <f t="shared" si="173"/>
        <v>4.6097182331199242E+25</v>
      </c>
      <c r="H1235" s="2">
        <f t="shared" si="171"/>
        <v>1493.9079387289466</v>
      </c>
      <c r="I1235" s="2">
        <f t="shared" si="174"/>
        <v>40.871619175703742</v>
      </c>
      <c r="J1235" s="2">
        <f t="shared" si="175"/>
        <v>0.12378082429625437</v>
      </c>
      <c r="K1235" s="2">
        <f t="shared" si="176"/>
        <v>0.65953815117221382</v>
      </c>
      <c r="L1235" s="2">
        <v>1661.6283454538407</v>
      </c>
      <c r="M1235" s="2">
        <f t="shared" si="177"/>
        <v>41.102669460753866</v>
      </c>
      <c r="N1235" s="2">
        <f t="shared" si="178"/>
        <v>-0.10726946075386934</v>
      </c>
      <c r="O1235" s="2">
        <f t="shared" si="179"/>
        <v>0.49531944358547203</v>
      </c>
    </row>
    <row r="1236" spans="1:15" x14ac:dyDescent="0.25">
      <c r="A1236" s="47">
        <v>6699</v>
      </c>
      <c r="B1236" s="2">
        <v>0.30921999999999999</v>
      </c>
      <c r="C1236" s="2">
        <f>LOG('SNe Ia Data'!RedShift)</f>
        <v>-0.50973242416918729</v>
      </c>
      <c r="D1236">
        <v>0.250639</v>
      </c>
      <c r="E1236">
        <v>41.045999999999999</v>
      </c>
      <c r="F1236" s="2">
        <f t="shared" si="172"/>
        <v>1618.8253626421078</v>
      </c>
      <c r="G1236" s="1">
        <f t="shared" si="173"/>
        <v>4.6169589783731532E+25</v>
      </c>
      <c r="H1236" s="2">
        <f t="shared" si="171"/>
        <v>1496.2545044557614</v>
      </c>
      <c r="I1236" s="2">
        <f t="shared" si="174"/>
        <v>40.875027354273129</v>
      </c>
      <c r="J1236" s="2">
        <f t="shared" si="175"/>
        <v>0.1709726457268701</v>
      </c>
      <c r="K1236" s="2">
        <f t="shared" si="176"/>
        <v>0.46532455026003305</v>
      </c>
      <c r="L1236" s="2">
        <v>1664.358931800987</v>
      </c>
      <c r="M1236" s="2">
        <f t="shared" si="177"/>
        <v>41.106234954998143</v>
      </c>
      <c r="N1236" s="2">
        <f t="shared" si="178"/>
        <v>-6.0234954998144019E-2</v>
      </c>
      <c r="O1236" s="2">
        <f t="shared" si="179"/>
        <v>5.7756368969668674E-2</v>
      </c>
    </row>
    <row r="1237" spans="1:15" x14ac:dyDescent="0.25">
      <c r="A1237" s="47">
        <v>5844</v>
      </c>
      <c r="B1237" s="2">
        <v>0.30937999999999999</v>
      </c>
      <c r="C1237" s="2">
        <f>LOG('SNe Ia Data'!RedShift)</f>
        <v>-0.50950776487835625</v>
      </c>
      <c r="D1237">
        <v>0.27037899999999998</v>
      </c>
      <c r="E1237">
        <v>40.975700000000003</v>
      </c>
      <c r="F1237" s="2">
        <f t="shared" si="172"/>
        <v>1567.2562123952805</v>
      </c>
      <c r="G1237" s="1">
        <f t="shared" si="173"/>
        <v>4.6195923873228295E+25</v>
      </c>
      <c r="H1237" s="2">
        <f t="shared" si="171"/>
        <v>1497.1079341746488</v>
      </c>
      <c r="I1237" s="2">
        <f t="shared" si="174"/>
        <v>40.876265559920611</v>
      </c>
      <c r="J1237" s="2">
        <f t="shared" si="175"/>
        <v>9.9434440079392061E-2</v>
      </c>
      <c r="K1237" s="2">
        <f t="shared" si="176"/>
        <v>0.13524703414095601</v>
      </c>
      <c r="L1237" s="2">
        <v>1665.3520963256158</v>
      </c>
      <c r="M1237" s="2">
        <f t="shared" si="177"/>
        <v>41.10753034033884</v>
      </c>
      <c r="N1237" s="2">
        <f t="shared" si="178"/>
        <v>-0.131830340338837</v>
      </c>
      <c r="O1237" s="2">
        <f t="shared" si="179"/>
        <v>0.23773046049338747</v>
      </c>
    </row>
    <row r="1238" spans="1:15" x14ac:dyDescent="0.25">
      <c r="A1238" s="47">
        <v>16211</v>
      </c>
      <c r="B1238" s="2">
        <v>0.30948999999999999</v>
      </c>
      <c r="C1238" s="2">
        <f>LOG('SNe Ia Data'!RedShift)</f>
        <v>-0.50935337900244548</v>
      </c>
      <c r="D1238">
        <v>0.300429</v>
      </c>
      <c r="E1238">
        <v>41.017699999999998</v>
      </c>
      <c r="F1238" s="2">
        <f t="shared" si="172"/>
        <v>1597.8646910582049</v>
      </c>
      <c r="G1238" s="1">
        <f t="shared" si="173"/>
        <v>4.6214029829894905E+25</v>
      </c>
      <c r="H1238" s="2">
        <f t="shared" si="171"/>
        <v>1497.6947082687398</v>
      </c>
      <c r="I1238" s="2">
        <f t="shared" si="174"/>
        <v>40.877116476608194</v>
      </c>
      <c r="J1238" s="2">
        <f t="shared" si="175"/>
        <v>0.14058352339180402</v>
      </c>
      <c r="K1238" s="2">
        <f t="shared" si="176"/>
        <v>0.21897026448521079</v>
      </c>
      <c r="L1238" s="2">
        <v>1666.0349662261181</v>
      </c>
      <c r="M1238" s="2">
        <f t="shared" si="177"/>
        <v>41.108420560022807</v>
      </c>
      <c r="N1238" s="2">
        <f t="shared" si="178"/>
        <v>-9.0720560022809593E-2</v>
      </c>
      <c r="O1238" s="2">
        <f t="shared" si="179"/>
        <v>9.1185910838401968E-2</v>
      </c>
    </row>
    <row r="1239" spans="1:15" x14ac:dyDescent="0.25">
      <c r="A1239" s="47">
        <v>21042</v>
      </c>
      <c r="B1239" s="2">
        <v>0.30962000000000001</v>
      </c>
      <c r="C1239" s="2">
        <f>LOG('SNe Ia Data'!RedShift)</f>
        <v>-0.50917099369619234</v>
      </c>
      <c r="D1239">
        <v>0.25717699999999999</v>
      </c>
      <c r="E1239">
        <v>40.72</v>
      </c>
      <c r="F1239" s="2">
        <f t="shared" si="172"/>
        <v>1393.1568029453035</v>
      </c>
      <c r="G1239" s="1">
        <f t="shared" si="173"/>
        <v>4.6235429112737592E+25</v>
      </c>
      <c r="H1239" s="2">
        <f t="shared" si="171"/>
        <v>1498.3882117955304</v>
      </c>
      <c r="I1239" s="2">
        <f t="shared" si="174"/>
        <v>40.87812173837257</v>
      </c>
      <c r="J1239" s="2">
        <f t="shared" si="175"/>
        <v>-0.15812173837257149</v>
      </c>
      <c r="K1239" s="2">
        <f t="shared" si="176"/>
        <v>0.3780235956967315</v>
      </c>
      <c r="L1239" s="2">
        <v>1666.8420670672676</v>
      </c>
      <c r="M1239" s="2">
        <f t="shared" si="177"/>
        <v>41.109472262335856</v>
      </c>
      <c r="N1239" s="2">
        <f t="shared" si="178"/>
        <v>-0.38947226233585752</v>
      </c>
      <c r="O1239" s="2">
        <f t="shared" si="179"/>
        <v>2.2934475617393213</v>
      </c>
    </row>
    <row r="1240" spans="1:15" x14ac:dyDescent="0.25">
      <c r="A1240" s="47">
        <v>1300516</v>
      </c>
      <c r="B1240" s="2">
        <v>0.31052000000000002</v>
      </c>
      <c r="C1240" s="2">
        <f>LOG('SNe Ia Data'!RedShift)</f>
        <v>-0.50791042250862073</v>
      </c>
      <c r="D1240">
        <v>0.33642100000000003</v>
      </c>
      <c r="E1240">
        <v>40.619700000000002</v>
      </c>
      <c r="F1240" s="2">
        <f t="shared" si="172"/>
        <v>1330.2706216040044</v>
      </c>
      <c r="G1240" s="1">
        <f t="shared" si="173"/>
        <v>4.6383617611221909E+25</v>
      </c>
      <c r="H1240" s="2">
        <f t="shared" si="171"/>
        <v>1503.1906739660699</v>
      </c>
      <c r="I1240" s="2">
        <f t="shared" si="174"/>
        <v>40.88507036334407</v>
      </c>
      <c r="J1240" s="2">
        <f t="shared" si="175"/>
        <v>-0.26537036334406849</v>
      </c>
      <c r="K1240" s="2">
        <f t="shared" si="176"/>
        <v>0.62221237344832969</v>
      </c>
      <c r="L1240" s="2">
        <v>1672.4318495410539</v>
      </c>
      <c r="M1240" s="2">
        <f t="shared" si="177"/>
        <v>41.116742147980204</v>
      </c>
      <c r="N1240" s="2">
        <f t="shared" si="178"/>
        <v>-0.49704214798020274</v>
      </c>
      <c r="O1240" s="2">
        <f t="shared" si="179"/>
        <v>2.182831639002778</v>
      </c>
    </row>
    <row r="1241" spans="1:15" x14ac:dyDescent="0.25">
      <c r="A1241" s="47">
        <v>15213</v>
      </c>
      <c r="B1241" s="2">
        <v>0.31061</v>
      </c>
      <c r="C1241" s="2">
        <f>LOG('SNe Ia Data'!RedShift)</f>
        <v>-0.5077845663959073</v>
      </c>
      <c r="D1241">
        <v>0.221391</v>
      </c>
      <c r="E1241">
        <v>40.996200000000002</v>
      </c>
      <c r="F1241" s="2">
        <f t="shared" si="172"/>
        <v>1582.1221107222611</v>
      </c>
      <c r="G1241" s="1">
        <f t="shared" si="173"/>
        <v>4.6398440267097708E+25</v>
      </c>
      <c r="H1241" s="2">
        <f t="shared" si="171"/>
        <v>1503.6710435280704</v>
      </c>
      <c r="I1241" s="2">
        <f t="shared" si="174"/>
        <v>40.885764182586286</v>
      </c>
      <c r="J1241" s="2">
        <f t="shared" si="175"/>
        <v>0.11043581741371611</v>
      </c>
      <c r="K1241" s="2">
        <f t="shared" si="176"/>
        <v>0.24882841674127068</v>
      </c>
      <c r="L1241" s="2">
        <v>1672.9910354227825</v>
      </c>
      <c r="M1241" s="2">
        <f t="shared" si="177"/>
        <v>41.117468069196761</v>
      </c>
      <c r="N1241" s="2">
        <f t="shared" si="178"/>
        <v>-0.12126806919675914</v>
      </c>
      <c r="O1241" s="2">
        <f t="shared" si="179"/>
        <v>0.30003574781303122</v>
      </c>
    </row>
    <row r="1242" spans="1:15" x14ac:dyDescent="0.25">
      <c r="A1242" s="47">
        <v>500100</v>
      </c>
      <c r="B1242" s="2">
        <v>0.31087999999999999</v>
      </c>
      <c r="C1242" s="2">
        <f>LOG('SNe Ia Data'!RedShift)</f>
        <v>-0.50740721674429268</v>
      </c>
      <c r="D1242">
        <v>0.18263799999999999</v>
      </c>
      <c r="E1242">
        <v>41.045999999999999</v>
      </c>
      <c r="F1242" s="2">
        <f t="shared" si="172"/>
        <v>1618.8253626421078</v>
      </c>
      <c r="G1242" s="1">
        <f t="shared" si="173"/>
        <v>4.6442912384491075E+25</v>
      </c>
      <c r="H1242" s="2">
        <f t="shared" si="171"/>
        <v>1505.1122866988287</v>
      </c>
      <c r="I1242" s="2">
        <f t="shared" si="174"/>
        <v>40.887844505212797</v>
      </c>
      <c r="J1242" s="2">
        <f t="shared" si="175"/>
        <v>0.15815549478720214</v>
      </c>
      <c r="K1242" s="2">
        <f t="shared" si="176"/>
        <v>0.74987052797466858</v>
      </c>
      <c r="L1242" s="2">
        <v>1674.6688194567591</v>
      </c>
      <c r="M1242" s="2">
        <f t="shared" si="177"/>
        <v>41.119644671481275</v>
      </c>
      <c r="N1242" s="2">
        <f t="shared" si="178"/>
        <v>-7.3644671481275736E-2</v>
      </c>
      <c r="O1242" s="2">
        <f t="shared" si="179"/>
        <v>0.16259244915025645</v>
      </c>
    </row>
    <row r="1243" spans="1:15" x14ac:dyDescent="0.25">
      <c r="A1243" s="47">
        <v>420</v>
      </c>
      <c r="B1243" s="2">
        <v>0.31143999999999999</v>
      </c>
      <c r="C1243" s="2">
        <f>LOG('SNe Ia Data'!RedShift)</f>
        <v>-0.50662560928989453</v>
      </c>
      <c r="D1243">
        <v>0.14174400000000001</v>
      </c>
      <c r="E1243">
        <v>41.012300000000003</v>
      </c>
      <c r="F1243" s="2">
        <f t="shared" si="172"/>
        <v>1593.896070698187</v>
      </c>
      <c r="G1243" s="1">
        <f t="shared" si="173"/>
        <v>4.6535170686034489E+25</v>
      </c>
      <c r="H1243" s="2">
        <f t="shared" si="171"/>
        <v>1508.1021746294857</v>
      </c>
      <c r="I1243" s="2">
        <f t="shared" si="174"/>
        <v>40.892153830926624</v>
      </c>
      <c r="J1243" s="2">
        <f t="shared" si="175"/>
        <v>0.12014616907337938</v>
      </c>
      <c r="K1243" s="2">
        <f t="shared" si="176"/>
        <v>0.71847305704713094</v>
      </c>
      <c r="L1243" s="2">
        <v>1678.1497499668124</v>
      </c>
      <c r="M1243" s="2">
        <f t="shared" si="177"/>
        <v>41.124153562804395</v>
      </c>
      <c r="N1243" s="2">
        <f t="shared" si="178"/>
        <v>-0.11185356280439152</v>
      </c>
      <c r="O1243" s="2">
        <f t="shared" si="179"/>
        <v>0.62271635944722648</v>
      </c>
    </row>
    <row r="1244" spans="1:15" x14ac:dyDescent="0.25">
      <c r="A1244" s="47">
        <v>1338128</v>
      </c>
      <c r="B1244" s="2">
        <v>0.31179000000000001</v>
      </c>
      <c r="C1244" s="2">
        <f>LOG('SNe Ia Data'!RedShift)</f>
        <v>-0.50613781799407787</v>
      </c>
      <c r="D1244">
        <v>0.210925</v>
      </c>
      <c r="E1244">
        <v>41.037700000000001</v>
      </c>
      <c r="F1244" s="2">
        <f t="shared" si="172"/>
        <v>1612.649551010526</v>
      </c>
      <c r="G1244" s="1">
        <f t="shared" si="173"/>
        <v>4.6592845709890443E+25</v>
      </c>
      <c r="H1244" s="2">
        <f t="shared" si="171"/>
        <v>1509.971294858695</v>
      </c>
      <c r="I1244" s="2">
        <f t="shared" si="174"/>
        <v>40.894843456323571</v>
      </c>
      <c r="J1244" s="2">
        <f t="shared" si="175"/>
        <v>0.14285654367643019</v>
      </c>
      <c r="K1244" s="2">
        <f t="shared" si="176"/>
        <v>0.4587162880756111</v>
      </c>
      <c r="L1244" s="2">
        <v>1680.3260726922706</v>
      </c>
      <c r="M1244" s="2">
        <f t="shared" si="177"/>
        <v>41.126967830742331</v>
      </c>
      <c r="N1244" s="2">
        <f t="shared" si="178"/>
        <v>-8.9267830742329579E-2</v>
      </c>
      <c r="O1244" s="2">
        <f t="shared" si="179"/>
        <v>0.17911577934752795</v>
      </c>
    </row>
    <row r="1245" spans="1:15" x14ac:dyDescent="0.25">
      <c r="A1245" s="47">
        <v>1337838</v>
      </c>
      <c r="B1245" s="2">
        <v>0.31202999999999997</v>
      </c>
      <c r="C1245" s="2">
        <f>LOG('SNe Ia Data'!RedShift)</f>
        <v>-0.50580364890427842</v>
      </c>
      <c r="D1245">
        <v>0.16044600000000001</v>
      </c>
      <c r="E1245">
        <v>40.950299999999999</v>
      </c>
      <c r="F1245" s="2">
        <f t="shared" si="172"/>
        <v>1549.0306106176747</v>
      </c>
      <c r="G1245" s="1">
        <f t="shared" si="173"/>
        <v>4.6632400334520597E+25</v>
      </c>
      <c r="H1245" s="2">
        <f t="shared" si="171"/>
        <v>1511.2531729423461</v>
      </c>
      <c r="I1245" s="2">
        <f t="shared" si="174"/>
        <v>40.896686128450526</v>
      </c>
      <c r="J1245" s="2">
        <f t="shared" si="175"/>
        <v>5.3613871549472947E-2</v>
      </c>
      <c r="K1245" s="2">
        <f t="shared" si="176"/>
        <v>0.11165972405471196</v>
      </c>
      <c r="L1245" s="2">
        <v>1681.818737620616</v>
      </c>
      <c r="M1245" s="2">
        <f t="shared" si="177"/>
        <v>41.128895933845783</v>
      </c>
      <c r="N1245" s="2">
        <f t="shared" si="178"/>
        <v>-0.17859593384578432</v>
      </c>
      <c r="O1245" s="2">
        <f t="shared" si="179"/>
        <v>1.2390400517644147</v>
      </c>
    </row>
    <row r="1246" spans="1:15" x14ac:dyDescent="0.25">
      <c r="A1246" s="47">
        <v>1263369</v>
      </c>
      <c r="B1246" s="2">
        <v>0.31262000000000001</v>
      </c>
      <c r="C1246" s="2">
        <f>LOG('SNe Ia Data'!RedShift)</f>
        <v>-0.50498324125032401</v>
      </c>
      <c r="D1246">
        <v>0.14970900000000001</v>
      </c>
      <c r="E1246">
        <v>40.956499999999998</v>
      </c>
      <c r="F1246" s="2">
        <f t="shared" si="172"/>
        <v>1553.4597313765842</v>
      </c>
      <c r="G1246" s="1">
        <f t="shared" si="173"/>
        <v>4.672965965350002E+25</v>
      </c>
      <c r="H1246" s="2">
        <f t="shared" si="171"/>
        <v>1514.4051328104092</v>
      </c>
      <c r="I1246" s="2">
        <f t="shared" si="174"/>
        <v>40.9012103646158</v>
      </c>
      <c r="J1246" s="2">
        <f t="shared" si="175"/>
        <v>5.5289635384198732E-2</v>
      </c>
      <c r="K1246" s="2">
        <f t="shared" si="176"/>
        <v>0.13639285900556145</v>
      </c>
      <c r="L1246" s="2">
        <v>1685.4893439830707</v>
      </c>
      <c r="M1246" s="2">
        <f t="shared" si="177"/>
        <v>41.133630055824611</v>
      </c>
      <c r="N1246" s="2">
        <f t="shared" si="178"/>
        <v>-0.1771300558246125</v>
      </c>
      <c r="O1246" s="2">
        <f t="shared" si="179"/>
        <v>1.3998732028612193</v>
      </c>
    </row>
    <row r="1247" spans="1:15" x14ac:dyDescent="0.25">
      <c r="A1247" s="47">
        <v>1294743</v>
      </c>
      <c r="B1247" s="2">
        <v>0.31267</v>
      </c>
      <c r="C1247" s="2">
        <f>LOG('SNe Ia Data'!RedShift)</f>
        <v>-0.50491378636014039</v>
      </c>
      <c r="D1247">
        <v>0.27947499999999997</v>
      </c>
      <c r="E1247">
        <v>41.035200000000003</v>
      </c>
      <c r="F1247" s="2">
        <f t="shared" si="172"/>
        <v>1610.7939879552528</v>
      </c>
      <c r="G1247" s="1">
        <f t="shared" si="173"/>
        <v>4.6737903331711181E+25</v>
      </c>
      <c r="H1247" s="2">
        <f t="shared" si="171"/>
        <v>1514.672292226694</v>
      </c>
      <c r="I1247" s="2">
        <f t="shared" si="174"/>
        <v>40.901593404876252</v>
      </c>
      <c r="J1247" s="2">
        <f t="shared" si="175"/>
        <v>0.1336065951237515</v>
      </c>
      <c r="K1247" s="2">
        <f t="shared" si="176"/>
        <v>0.22854402053768469</v>
      </c>
      <c r="L1247" s="2">
        <v>1685.800486681941</v>
      </c>
      <c r="M1247" s="2">
        <f t="shared" si="177"/>
        <v>41.134030874396657</v>
      </c>
      <c r="N1247" s="2">
        <f t="shared" si="178"/>
        <v>-9.8830874396654167E-2</v>
      </c>
      <c r="O1247" s="2">
        <f t="shared" si="179"/>
        <v>0.1250545062589167</v>
      </c>
    </row>
    <row r="1248" spans="1:15" x14ac:dyDescent="0.25">
      <c r="A1248" s="47">
        <v>20142</v>
      </c>
      <c r="B1248" s="2">
        <v>0.31269999999999998</v>
      </c>
      <c r="C1248" s="2">
        <f>LOG('SNe Ia Data'!RedShift)</f>
        <v>-0.50487211875706683</v>
      </c>
      <c r="D1248">
        <v>0.20619999999999999</v>
      </c>
      <c r="E1248">
        <v>40.623899999999999</v>
      </c>
      <c r="F1248" s="2">
        <f t="shared" si="172"/>
        <v>1332.8460829875548</v>
      </c>
      <c r="G1248" s="1">
        <f t="shared" si="173"/>
        <v>4.6742849640836495E+25</v>
      </c>
      <c r="H1248" s="2">
        <f t="shared" si="171"/>
        <v>1514.8325911884967</v>
      </c>
      <c r="I1248" s="2">
        <f t="shared" si="174"/>
        <v>40.901823201352272</v>
      </c>
      <c r="J1248" s="2">
        <f t="shared" si="175"/>
        <v>-0.277923201352273</v>
      </c>
      <c r="K1248" s="2">
        <f t="shared" si="176"/>
        <v>1.8166542763538851</v>
      </c>
      <c r="L1248" s="2">
        <v>1685.9871778769032</v>
      </c>
      <c r="M1248" s="2">
        <f t="shared" si="177"/>
        <v>41.134271337213242</v>
      </c>
      <c r="N1248" s="2">
        <f t="shared" si="178"/>
        <v>-0.51037133721324324</v>
      </c>
      <c r="O1248" s="2">
        <f t="shared" si="179"/>
        <v>6.1262572627037599</v>
      </c>
    </row>
    <row r="1249" spans="1:15" x14ac:dyDescent="0.25">
      <c r="A1249" s="47">
        <v>1283878</v>
      </c>
      <c r="B1249" s="2">
        <v>0.31296000000000002</v>
      </c>
      <c r="C1249" s="2">
        <f>LOG('SNe Ia Data'!RedShift)</f>
        <v>-0.50451116689249254</v>
      </c>
      <c r="D1249">
        <v>0.20349900000000001</v>
      </c>
      <c r="E1249">
        <v>41.019500000000001</v>
      </c>
      <c r="F1249" s="2">
        <f t="shared" si="172"/>
        <v>1599.189759167677</v>
      </c>
      <c r="G1249" s="1">
        <f t="shared" si="173"/>
        <v>4.6785720863524609E+25</v>
      </c>
      <c r="H1249" s="2">
        <f t="shared" si="171"/>
        <v>1516.2219528951762</v>
      </c>
      <c r="I1249" s="2">
        <f t="shared" si="174"/>
        <v>40.903813901803431</v>
      </c>
      <c r="J1249" s="2">
        <f t="shared" si="175"/>
        <v>0.11568609819656928</v>
      </c>
      <c r="K1249" s="2">
        <f t="shared" si="176"/>
        <v>0.32317502303925699</v>
      </c>
      <c r="L1249" s="2">
        <v>1687.6053433759225</v>
      </c>
      <c r="M1249" s="2">
        <f t="shared" si="177"/>
        <v>41.136354458978829</v>
      </c>
      <c r="N1249" s="2">
        <f t="shared" si="178"/>
        <v>-0.11685445897882829</v>
      </c>
      <c r="O1249" s="2">
        <f t="shared" si="179"/>
        <v>0.32973573726011007</v>
      </c>
    </row>
    <row r="1250" spans="1:15" x14ac:dyDescent="0.25">
      <c r="A1250" s="47">
        <v>1341894</v>
      </c>
      <c r="B1250" s="2">
        <v>0.31302999999999997</v>
      </c>
      <c r="C1250" s="2">
        <f>LOG('SNe Ia Data'!RedShift)</f>
        <v>-0.50441403877907243</v>
      </c>
      <c r="D1250">
        <v>0.17679400000000001</v>
      </c>
      <c r="E1250">
        <v>41.006100000000004</v>
      </c>
      <c r="F1250" s="2">
        <f t="shared" si="172"/>
        <v>1589.3516605460038</v>
      </c>
      <c r="G1250" s="1">
        <f t="shared" si="173"/>
        <v>4.6797264099151005E+25</v>
      </c>
      <c r="H1250" s="2">
        <f t="shared" ref="H1250:H1313" si="180">G1250/Mpc</f>
        <v>1516.5960436848691</v>
      </c>
      <c r="I1250" s="2">
        <f t="shared" si="174"/>
        <v>40.904349593581514</v>
      </c>
      <c r="J1250" s="2">
        <f t="shared" si="175"/>
        <v>0.10175040641848909</v>
      </c>
      <c r="K1250" s="2">
        <f t="shared" si="176"/>
        <v>0.33123579396228603</v>
      </c>
      <c r="L1250" s="2">
        <v>1688.0410569675159</v>
      </c>
      <c r="M1250" s="2">
        <f t="shared" si="177"/>
        <v>41.136915027199336</v>
      </c>
      <c r="N1250" s="2">
        <f t="shared" si="178"/>
        <v>-0.13081502719933269</v>
      </c>
      <c r="O1250" s="2">
        <f t="shared" si="179"/>
        <v>0.54749508888001674</v>
      </c>
    </row>
    <row r="1251" spans="1:15" x14ac:dyDescent="0.25">
      <c r="A1251" s="47">
        <v>19632</v>
      </c>
      <c r="B1251" s="2">
        <v>0.31386999999999998</v>
      </c>
      <c r="C1251" s="2">
        <f>LOG('SNe Ia Data'!RedShift)</f>
        <v>-0.50325019260544213</v>
      </c>
      <c r="D1251">
        <v>0.21443400000000001</v>
      </c>
      <c r="E1251">
        <v>41.022799999999997</v>
      </c>
      <c r="F1251" s="2">
        <f t="shared" si="172"/>
        <v>1601.6219053035375</v>
      </c>
      <c r="G1251" s="1">
        <f t="shared" si="173"/>
        <v>4.6935815450630344E+25</v>
      </c>
      <c r="H1251" s="2">
        <f t="shared" si="180"/>
        <v>1521.0861871910267</v>
      </c>
      <c r="I1251" s="2">
        <f t="shared" si="174"/>
        <v>40.910769112871876</v>
      </c>
      <c r="J1251" s="2">
        <f t="shared" si="175"/>
        <v>0.11203088712812104</v>
      </c>
      <c r="K1251" s="2">
        <f t="shared" si="176"/>
        <v>0.27295324150182526</v>
      </c>
      <c r="L1251" s="2">
        <v>1693.2713944952727</v>
      </c>
      <c r="M1251" s="2">
        <f t="shared" si="177"/>
        <v>41.143632858133586</v>
      </c>
      <c r="N1251" s="2">
        <f t="shared" si="178"/>
        <v>-0.12083285813358913</v>
      </c>
      <c r="O1251" s="2">
        <f t="shared" si="179"/>
        <v>0.31752856646961619</v>
      </c>
    </row>
    <row r="1252" spans="1:15" x14ac:dyDescent="0.25">
      <c r="A1252" s="47">
        <v>530112</v>
      </c>
      <c r="B1252" s="2">
        <v>0.31452999999999998</v>
      </c>
      <c r="C1252" s="2">
        <f>LOG('SNe Ia Data'!RedShift)</f>
        <v>-0.50233792505785524</v>
      </c>
      <c r="D1252">
        <v>0.15571099999999999</v>
      </c>
      <c r="E1252">
        <v>41.125100000000003</v>
      </c>
      <c r="F1252" s="2">
        <f t="shared" si="172"/>
        <v>1678.8813316848843</v>
      </c>
      <c r="G1252" s="1">
        <f t="shared" si="173"/>
        <v>4.7044719321090948E+25</v>
      </c>
      <c r="H1252" s="2">
        <f t="shared" si="180"/>
        <v>1524.6155212720232</v>
      </c>
      <c r="I1252" s="2">
        <f t="shared" si="174"/>
        <v>40.915801683848798</v>
      </c>
      <c r="J1252" s="2">
        <f t="shared" si="175"/>
        <v>0.2092983161512052</v>
      </c>
      <c r="K1252" s="2">
        <f t="shared" si="176"/>
        <v>1.8067284407465889</v>
      </c>
      <c r="L1252" s="2">
        <v>1697.3832419967214</v>
      </c>
      <c r="M1252" s="2">
        <f t="shared" si="177"/>
        <v>41.148899550696399</v>
      </c>
      <c r="N1252" s="2">
        <f t="shared" si="178"/>
        <v>-2.3799550696395499E-2</v>
      </c>
      <c r="O1252" s="2">
        <f t="shared" si="179"/>
        <v>2.3361403402552904E-2</v>
      </c>
    </row>
    <row r="1253" spans="1:15" x14ac:dyDescent="0.25">
      <c r="A1253" s="47">
        <v>15383</v>
      </c>
      <c r="B1253" s="2">
        <v>0.31506000000000001</v>
      </c>
      <c r="C1253" s="2">
        <f>LOG('SNe Ia Data'!RedShift)</f>
        <v>-0.50160673132929934</v>
      </c>
      <c r="D1253">
        <v>0.22780400000000001</v>
      </c>
      <c r="E1253">
        <v>41.019399999999997</v>
      </c>
      <c r="F1253" s="2">
        <f t="shared" si="172"/>
        <v>1599.1161154533913</v>
      </c>
      <c r="G1253" s="1">
        <f t="shared" si="173"/>
        <v>4.7132199222717494E+25</v>
      </c>
      <c r="H1253" s="2">
        <f t="shared" si="180"/>
        <v>1527.4505518077328</v>
      </c>
      <c r="I1253" s="2">
        <f t="shared" si="174"/>
        <v>40.919835798583946</v>
      </c>
      <c r="J1253" s="2">
        <f t="shared" si="175"/>
        <v>9.9564201416050935E-2</v>
      </c>
      <c r="K1253" s="2">
        <f t="shared" si="176"/>
        <v>0.19102215415047394</v>
      </c>
      <c r="L1253" s="2">
        <v>1700.6866419662913</v>
      </c>
      <c r="M1253" s="2">
        <f t="shared" si="177"/>
        <v>41.153121502802257</v>
      </c>
      <c r="N1253" s="2">
        <f t="shared" si="178"/>
        <v>-0.13372150280225981</v>
      </c>
      <c r="O1253" s="2">
        <f t="shared" si="179"/>
        <v>0.34457185920881189</v>
      </c>
    </row>
    <row r="1254" spans="1:15" x14ac:dyDescent="0.25">
      <c r="A1254" s="47">
        <v>6649</v>
      </c>
      <c r="B1254" s="2">
        <v>0.31519999999999998</v>
      </c>
      <c r="C1254" s="2">
        <f>LOG('SNe Ia Data'!RedShift)</f>
        <v>-0.5014137911824823</v>
      </c>
      <c r="D1254">
        <v>0.21996399999999999</v>
      </c>
      <c r="E1254">
        <v>40.883699999999997</v>
      </c>
      <c r="F1254" s="2">
        <f t="shared" si="172"/>
        <v>1502.2423462117827</v>
      </c>
      <c r="G1254" s="1">
        <f t="shared" si="173"/>
        <v>4.7155311103802442E+25</v>
      </c>
      <c r="H1254" s="2">
        <f t="shared" si="180"/>
        <v>1528.1995568636969</v>
      </c>
      <c r="I1254" s="2">
        <f t="shared" si="174"/>
        <v>40.920900347068454</v>
      </c>
      <c r="J1254" s="2">
        <f t="shared" si="175"/>
        <v>-3.7200347068456097E-2</v>
      </c>
      <c r="K1254" s="2">
        <f t="shared" si="176"/>
        <v>2.8601628817073177E-2</v>
      </c>
      <c r="L1254" s="2">
        <v>1701.5594554694687</v>
      </c>
      <c r="M1254" s="2">
        <f t="shared" si="177"/>
        <v>41.15423564353641</v>
      </c>
      <c r="N1254" s="2">
        <f t="shared" si="178"/>
        <v>-0.27053564353641235</v>
      </c>
      <c r="O1254" s="2">
        <f t="shared" si="179"/>
        <v>1.512675480223969</v>
      </c>
    </row>
    <row r="1255" spans="1:15" x14ac:dyDescent="0.25">
      <c r="A1255" s="47">
        <v>110716</v>
      </c>
      <c r="B1255" s="2">
        <v>0.31587999999999999</v>
      </c>
      <c r="C1255" s="2">
        <f>LOG('SNe Ia Data'!RedShift)</f>
        <v>-0.50047787065897453</v>
      </c>
      <c r="D1255">
        <v>0.23330400000000001</v>
      </c>
      <c r="E1255">
        <v>41.203299999999999</v>
      </c>
      <c r="F1255" s="2">
        <f t="shared" si="172"/>
        <v>1740.4437831244338</v>
      </c>
      <c r="G1255" s="1">
        <f t="shared" si="173"/>
        <v>4.7267592472600657E+25</v>
      </c>
      <c r="H1255" s="2">
        <f t="shared" si="180"/>
        <v>1531.8383482113727</v>
      </c>
      <c r="I1255" s="2">
        <f t="shared" si="174"/>
        <v>40.926064687501437</v>
      </c>
      <c r="J1255" s="2">
        <f t="shared" si="175"/>
        <v>0.27723531249856137</v>
      </c>
      <c r="K1255" s="2">
        <f t="shared" si="176"/>
        <v>1.4120586145957368</v>
      </c>
      <c r="L1255" s="2">
        <v>1705.8001262631371</v>
      </c>
      <c r="M1255" s="2">
        <f t="shared" si="177"/>
        <v>41.159640711102583</v>
      </c>
      <c r="N1255" s="2">
        <f t="shared" si="178"/>
        <v>4.3659288897416104E-2</v>
      </c>
      <c r="O1255" s="2">
        <f t="shared" si="179"/>
        <v>3.5019419764442776E-2</v>
      </c>
    </row>
    <row r="1256" spans="1:15" x14ac:dyDescent="0.25">
      <c r="A1256" s="47">
        <v>15776</v>
      </c>
      <c r="B1256" s="2">
        <v>0.31592999999999999</v>
      </c>
      <c r="C1256" s="2">
        <f>LOG('SNe Ia Data'!RedShift)</f>
        <v>-0.50040913251256824</v>
      </c>
      <c r="D1256">
        <v>0.22763800000000001</v>
      </c>
      <c r="E1256">
        <v>40.933</v>
      </c>
      <c r="F1256" s="2">
        <f t="shared" si="172"/>
        <v>1536.7385997357251</v>
      </c>
      <c r="G1256" s="1">
        <f t="shared" si="173"/>
        <v>4.7275850003825207E+25</v>
      </c>
      <c r="H1256" s="2">
        <f t="shared" si="180"/>
        <v>1532.1059565732467</v>
      </c>
      <c r="I1256" s="2">
        <f t="shared" si="174"/>
        <v>40.92644400521614</v>
      </c>
      <c r="J1256" s="2">
        <f t="shared" si="175"/>
        <v>6.5559947838593757E-3</v>
      </c>
      <c r="K1256" s="2">
        <f t="shared" si="176"/>
        <v>8.2944515780372912E-4</v>
      </c>
      <c r="L1256" s="2">
        <v>1706.1120247633382</v>
      </c>
      <c r="M1256" s="2">
        <f t="shared" si="177"/>
        <v>41.16003771955981</v>
      </c>
      <c r="N1256" s="2">
        <f t="shared" si="178"/>
        <v>-0.22703771955981011</v>
      </c>
      <c r="O1256" s="2">
        <f t="shared" si="179"/>
        <v>0.99473296223211483</v>
      </c>
    </row>
    <row r="1257" spans="1:15" x14ac:dyDescent="0.25">
      <c r="A1257" s="47">
        <v>6100</v>
      </c>
      <c r="B1257" s="2">
        <v>0.31623000000000001</v>
      </c>
      <c r="C1257" s="2">
        <f>LOG('SNe Ia Data'!RedShift)</f>
        <v>-0.4999969319483068</v>
      </c>
      <c r="D1257">
        <v>0.27409099999999997</v>
      </c>
      <c r="E1257">
        <v>41.197899999999997</v>
      </c>
      <c r="F1257" s="2">
        <f t="shared" si="172"/>
        <v>1736.1210387319722</v>
      </c>
      <c r="G1257" s="1">
        <f t="shared" si="173"/>
        <v>4.7325399642988928E+25</v>
      </c>
      <c r="H1257" s="2">
        <f t="shared" si="180"/>
        <v>1533.7117510180351</v>
      </c>
      <c r="I1257" s="2">
        <f t="shared" si="174"/>
        <v>40.928718725361733</v>
      </c>
      <c r="J1257" s="2">
        <f t="shared" si="175"/>
        <v>0.2691812746382638</v>
      </c>
      <c r="K1257" s="2">
        <f t="shared" si="176"/>
        <v>0.96449535370286044</v>
      </c>
      <c r="L1257" s="2">
        <v>1707.9836586575134</v>
      </c>
      <c r="M1257" s="2">
        <f t="shared" si="177"/>
        <v>41.162418556036542</v>
      </c>
      <c r="N1257" s="2">
        <f t="shared" si="178"/>
        <v>3.5481443963455206E-2</v>
      </c>
      <c r="O1257" s="2">
        <f t="shared" si="179"/>
        <v>1.6757646340428877E-2</v>
      </c>
    </row>
    <row r="1258" spans="1:15" x14ac:dyDescent="0.25">
      <c r="A1258" s="47">
        <v>100163</v>
      </c>
      <c r="B1258" s="2">
        <v>0.31781999999999999</v>
      </c>
      <c r="C1258" s="2">
        <f>LOG('SNe Ia Data'!RedShift)</f>
        <v>-0.49781877668075869</v>
      </c>
      <c r="D1258">
        <v>0.19592100000000001</v>
      </c>
      <c r="E1258">
        <v>41.073799999999999</v>
      </c>
      <c r="F1258" s="2">
        <f t="shared" si="172"/>
        <v>1639.6834002493902</v>
      </c>
      <c r="G1258" s="1">
        <f t="shared" si="173"/>
        <v>4.7588140034901594E+25</v>
      </c>
      <c r="H1258" s="2">
        <f t="shared" si="180"/>
        <v>1542.2265872282612</v>
      </c>
      <c r="I1258" s="2">
        <f t="shared" si="174"/>
        <v>40.940740929383935</v>
      </c>
      <c r="J1258" s="2">
        <f t="shared" si="175"/>
        <v>0.13305907061606348</v>
      </c>
      <c r="K1258" s="2">
        <f t="shared" si="176"/>
        <v>0.46124003217221554</v>
      </c>
      <c r="L1258" s="2">
        <v>1717.9102641550326</v>
      </c>
      <c r="M1258" s="2">
        <f t="shared" si="177"/>
        <v>41.175002372563036</v>
      </c>
      <c r="N1258" s="2">
        <f t="shared" si="178"/>
        <v>-0.1012023725630371</v>
      </c>
      <c r="O1258" s="2">
        <f t="shared" si="179"/>
        <v>0.26682063329164846</v>
      </c>
    </row>
    <row r="1259" spans="1:15" x14ac:dyDescent="0.25">
      <c r="A1259" s="47">
        <v>1345553</v>
      </c>
      <c r="B1259" s="2">
        <v>0.31803999999999999</v>
      </c>
      <c r="C1259" s="2">
        <f>LOG('SNe Ia Data'!RedShift)</f>
        <v>-0.49751825521430004</v>
      </c>
      <c r="D1259">
        <v>0.167213</v>
      </c>
      <c r="E1259">
        <v>41.077199999999998</v>
      </c>
      <c r="F1259" s="2">
        <f t="shared" si="172"/>
        <v>1642.2527583979904</v>
      </c>
      <c r="G1259" s="1">
        <f t="shared" si="173"/>
        <v>4.7624510904890748E+25</v>
      </c>
      <c r="H1259" s="2">
        <f t="shared" si="180"/>
        <v>1543.40528685083</v>
      </c>
      <c r="I1259" s="2">
        <f t="shared" si="174"/>
        <v>40.942399917842998</v>
      </c>
      <c r="J1259" s="2">
        <f t="shared" si="175"/>
        <v>0.13480008215699968</v>
      </c>
      <c r="K1259" s="2">
        <f t="shared" si="176"/>
        <v>0.64989057153745933</v>
      </c>
      <c r="L1259" s="2">
        <v>1719.2846762954048</v>
      </c>
      <c r="M1259" s="2">
        <f t="shared" si="177"/>
        <v>41.176738961993017</v>
      </c>
      <c r="N1259" s="2">
        <f t="shared" si="178"/>
        <v>-9.953896199301937E-2</v>
      </c>
      <c r="O1259" s="2">
        <f t="shared" si="179"/>
        <v>0.35436117876781292</v>
      </c>
    </row>
    <row r="1260" spans="1:15" x14ac:dyDescent="0.25">
      <c r="A1260" s="47">
        <v>80646</v>
      </c>
      <c r="B1260" s="2">
        <v>0.31822</v>
      </c>
      <c r="C1260" s="2">
        <f>LOG('SNe Ia Data'!RedShift)</f>
        <v>-0.49727252859679116</v>
      </c>
      <c r="D1260">
        <v>0.15348899999999999</v>
      </c>
      <c r="E1260">
        <v>41.0199</v>
      </c>
      <c r="F1260" s="2">
        <f t="shared" si="172"/>
        <v>1599.4843679413411</v>
      </c>
      <c r="G1260" s="1">
        <f t="shared" si="173"/>
        <v>4.7654271934154144E+25</v>
      </c>
      <c r="H1260" s="2">
        <f t="shared" si="180"/>
        <v>1544.3697761239898</v>
      </c>
      <c r="I1260" s="2">
        <f t="shared" si="174"/>
        <v>40.94375646867416</v>
      </c>
      <c r="J1260" s="2">
        <f t="shared" si="175"/>
        <v>7.6143531325840286E-2</v>
      </c>
      <c r="K1260" s="2">
        <f t="shared" si="176"/>
        <v>0.24609994429661933</v>
      </c>
      <c r="L1260" s="2">
        <v>1720.4093614467542</v>
      </c>
      <c r="M1260" s="2">
        <f t="shared" si="177"/>
        <v>41.178158985306595</v>
      </c>
      <c r="N1260" s="2">
        <f t="shared" si="178"/>
        <v>-0.15825898530659543</v>
      </c>
      <c r="O1260" s="2">
        <f t="shared" si="179"/>
        <v>1.0631198827565176</v>
      </c>
    </row>
    <row r="1261" spans="1:15" x14ac:dyDescent="0.25">
      <c r="A1261" s="47">
        <v>550059</v>
      </c>
      <c r="B1261" s="2">
        <v>0.31850000000000001</v>
      </c>
      <c r="C1261" s="2">
        <f>LOG('SNe Ia Data'!RedShift)</f>
        <v>-0.49689056332863074</v>
      </c>
      <c r="D1261">
        <v>0.32792500000000002</v>
      </c>
      <c r="E1261">
        <v>41.334499999999998</v>
      </c>
      <c r="F1261" s="2">
        <f t="shared" si="172"/>
        <v>1848.8428581619853</v>
      </c>
      <c r="G1261" s="1">
        <f t="shared" si="173"/>
        <v>4.7700572313644345E+25</v>
      </c>
      <c r="H1261" s="2">
        <f t="shared" si="180"/>
        <v>1545.8702692341676</v>
      </c>
      <c r="I1261" s="2">
        <f t="shared" si="174"/>
        <v>40.945865223720794</v>
      </c>
      <c r="J1261" s="2">
        <f t="shared" si="175"/>
        <v>0.38863477627920417</v>
      </c>
      <c r="K1261" s="2">
        <f t="shared" si="176"/>
        <v>1.4045404969651383</v>
      </c>
      <c r="L1261" s="2">
        <v>1722.1591687796251</v>
      </c>
      <c r="M1261" s="2">
        <f t="shared" si="177"/>
        <v>41.180366440954408</v>
      </c>
      <c r="N1261" s="2">
        <f t="shared" si="178"/>
        <v>0.15413355904559012</v>
      </c>
      <c r="O1261" s="2">
        <f t="shared" si="179"/>
        <v>0.22092525193105739</v>
      </c>
    </row>
    <row r="1262" spans="1:15" x14ac:dyDescent="0.25">
      <c r="A1262" s="47">
        <v>310188</v>
      </c>
      <c r="B1262" s="2">
        <v>0.31901000000000002</v>
      </c>
      <c r="C1262" s="2">
        <f>LOG('SNe Ia Data'!RedShift)</f>
        <v>-0.49619570290912224</v>
      </c>
      <c r="D1262">
        <v>0.177674</v>
      </c>
      <c r="E1262">
        <v>41.140999999999998</v>
      </c>
      <c r="F1262" s="2">
        <f t="shared" si="172"/>
        <v>1691.2195877396525</v>
      </c>
      <c r="G1262" s="1">
        <f t="shared" si="173"/>
        <v>4.7784922173377989E+25</v>
      </c>
      <c r="H1262" s="2">
        <f t="shared" si="180"/>
        <v>1548.6038620204122</v>
      </c>
      <c r="I1262" s="2">
        <f t="shared" si="174"/>
        <v>40.949701690019396</v>
      </c>
      <c r="J1262" s="2">
        <f t="shared" si="175"/>
        <v>0.19129830998060271</v>
      </c>
      <c r="K1262" s="2">
        <f t="shared" si="176"/>
        <v>1.1592430663751379</v>
      </c>
      <c r="L1262" s="2">
        <v>1725.3472468185948</v>
      </c>
      <c r="M1262" s="2">
        <f t="shared" si="177"/>
        <v>41.184382575887795</v>
      </c>
      <c r="N1262" s="2">
        <f t="shared" si="178"/>
        <v>-4.3382575887797259E-2</v>
      </c>
      <c r="O1262" s="2">
        <f t="shared" si="179"/>
        <v>5.9618756122272722E-2</v>
      </c>
    </row>
    <row r="1263" spans="1:15" x14ac:dyDescent="0.25">
      <c r="A1263" s="47">
        <v>440509</v>
      </c>
      <c r="B1263" s="2">
        <v>0.31901000000000002</v>
      </c>
      <c r="C1263" s="2">
        <f>LOG('SNe Ia Data'!RedShift)</f>
        <v>-0.49619570290912224</v>
      </c>
      <c r="D1263">
        <v>0.203876</v>
      </c>
      <c r="E1263">
        <v>40.894100000000002</v>
      </c>
      <c r="F1263" s="2">
        <f t="shared" si="172"/>
        <v>1509.4544079987529</v>
      </c>
      <c r="G1263" s="1">
        <f t="shared" si="173"/>
        <v>4.7784922173377989E+25</v>
      </c>
      <c r="H1263" s="2">
        <f t="shared" si="180"/>
        <v>1548.6038620204122</v>
      </c>
      <c r="I1263" s="2">
        <f t="shared" si="174"/>
        <v>40.949701690019396</v>
      </c>
      <c r="J1263" s="2">
        <f t="shared" si="175"/>
        <v>-5.5601690019393857E-2</v>
      </c>
      <c r="K1263" s="2">
        <f t="shared" si="176"/>
        <v>7.4377876655957062E-2</v>
      </c>
      <c r="L1263" s="2">
        <v>1725.3472468185948</v>
      </c>
      <c r="M1263" s="2">
        <f t="shared" si="177"/>
        <v>41.184382575887795</v>
      </c>
      <c r="N1263" s="2">
        <f t="shared" si="178"/>
        <v>-0.29028257588779383</v>
      </c>
      <c r="O1263" s="2">
        <f t="shared" si="179"/>
        <v>2.027261291237251</v>
      </c>
    </row>
    <row r="1264" spans="1:15" x14ac:dyDescent="0.25">
      <c r="A1264" s="47">
        <v>170078</v>
      </c>
      <c r="B1264" s="2">
        <v>0.32096000000000002</v>
      </c>
      <c r="C1264" s="2">
        <f>LOG('SNe Ia Data'!RedShift)</f>
        <v>-0.49354908865967589</v>
      </c>
      <c r="D1264">
        <v>0.20729600000000001</v>
      </c>
      <c r="E1264">
        <v>41.231499999999997</v>
      </c>
      <c r="F1264" s="2">
        <f t="shared" si="172"/>
        <v>1763.1935968238313</v>
      </c>
      <c r="G1264" s="1">
        <f t="shared" si="173"/>
        <v>4.8107638814240607E+25</v>
      </c>
      <c r="H1264" s="2">
        <f t="shared" si="180"/>
        <v>1559.0623960861333</v>
      </c>
      <c r="I1264" s="2">
        <f t="shared" si="174"/>
        <v>40.964317483364461</v>
      </c>
      <c r="J1264" s="2">
        <f t="shared" si="175"/>
        <v>0.26718251663553616</v>
      </c>
      <c r="K1264" s="2">
        <f t="shared" si="176"/>
        <v>1.6612470718733101</v>
      </c>
      <c r="L1264" s="2">
        <v>1737.5480045366351</v>
      </c>
      <c r="M1264" s="2">
        <f t="shared" si="177"/>
        <v>41.19968406002981</v>
      </c>
      <c r="N1264" s="2">
        <f t="shared" si="178"/>
        <v>3.1815939970186946E-2</v>
      </c>
      <c r="O1264" s="2">
        <f t="shared" si="179"/>
        <v>2.3556332355079531E-2</v>
      </c>
    </row>
    <row r="1265" spans="1:15" x14ac:dyDescent="0.25">
      <c r="A1265" s="47">
        <v>330128</v>
      </c>
      <c r="B1265" s="2">
        <v>0.32103999999999999</v>
      </c>
      <c r="C1265" s="2">
        <f>LOG('SNe Ia Data'!RedShift)</f>
        <v>-0.49344085327421772</v>
      </c>
      <c r="D1265">
        <v>0.15637300000000001</v>
      </c>
      <c r="E1265">
        <v>40.954599999999999</v>
      </c>
      <c r="F1265" s="2">
        <f t="shared" si="172"/>
        <v>1552.1010760393635</v>
      </c>
      <c r="G1265" s="1">
        <f t="shared" si="173"/>
        <v>4.8120885318363273E+25</v>
      </c>
      <c r="H1265" s="2">
        <f t="shared" si="180"/>
        <v>1559.4916860485234</v>
      </c>
      <c r="I1265" s="2">
        <f t="shared" si="174"/>
        <v>40.964915318957722</v>
      </c>
      <c r="J1265" s="2">
        <f t="shared" si="175"/>
        <v>-1.0315318957722752E-2</v>
      </c>
      <c r="K1265" s="2">
        <f t="shared" si="176"/>
        <v>4.3515280386580797E-3</v>
      </c>
      <c r="L1265" s="2">
        <v>1738.0489220484794</v>
      </c>
      <c r="M1265" s="2">
        <f t="shared" si="177"/>
        <v>41.200309983338485</v>
      </c>
      <c r="N1265" s="2">
        <f t="shared" si="178"/>
        <v>-0.24570998333848593</v>
      </c>
      <c r="O1265" s="2">
        <f t="shared" si="179"/>
        <v>2.469005564200546</v>
      </c>
    </row>
    <row r="1266" spans="1:15" x14ac:dyDescent="0.25">
      <c r="A1266" s="47">
        <v>1266657</v>
      </c>
      <c r="B1266" s="2">
        <v>0.32118000000000002</v>
      </c>
      <c r="C1266" s="2">
        <f>LOG('SNe Ia Data'!RedShift)</f>
        <v>-0.49325150623292474</v>
      </c>
      <c r="D1266">
        <v>0.29344399999999998</v>
      </c>
      <c r="E1266">
        <v>41.192100000000003</v>
      </c>
      <c r="F1266" s="2">
        <f t="shared" si="172"/>
        <v>1731.4900491176641</v>
      </c>
      <c r="G1266" s="1">
        <f t="shared" si="173"/>
        <v>4.8144067997944601E+25</v>
      </c>
      <c r="H1266" s="2">
        <f t="shared" si="180"/>
        <v>1560.2429855274966</v>
      </c>
      <c r="I1266" s="2">
        <f t="shared" si="174"/>
        <v>40.965961193875401</v>
      </c>
      <c r="J1266" s="2">
        <f t="shared" si="175"/>
        <v>0.22613880612460235</v>
      </c>
      <c r="K1266" s="2">
        <f t="shared" si="176"/>
        <v>0.59388139783158611</v>
      </c>
      <c r="L1266" s="2">
        <v>1738.9255984849476</v>
      </c>
      <c r="M1266" s="2">
        <f t="shared" si="177"/>
        <v>41.201405003576888</v>
      </c>
      <c r="N1266" s="2">
        <f t="shared" si="178"/>
        <v>-9.3050035768840189E-3</v>
      </c>
      <c r="O1266" s="2">
        <f t="shared" si="179"/>
        <v>1.0055012638991822E-3</v>
      </c>
    </row>
    <row r="1267" spans="1:15" x14ac:dyDescent="0.25">
      <c r="A1267" s="47">
        <v>120085</v>
      </c>
      <c r="B1267" s="2">
        <v>0.32206000000000001</v>
      </c>
      <c r="C1267" s="2">
        <f>LOG('SNe Ia Data'!RedShift)</f>
        <v>-0.4920632114051548</v>
      </c>
      <c r="D1267">
        <v>0.199265</v>
      </c>
      <c r="E1267">
        <v>40.7271</v>
      </c>
      <c r="F1267" s="2">
        <f t="shared" si="172"/>
        <v>1397.7194221750594</v>
      </c>
      <c r="G1267" s="1">
        <f t="shared" si="173"/>
        <v>4.8289825489230332E+25</v>
      </c>
      <c r="H1267" s="2">
        <f t="shared" si="180"/>
        <v>1564.9666641201811</v>
      </c>
      <c r="I1267" s="2">
        <f t="shared" si="174"/>
        <v>40.972525454642849</v>
      </c>
      <c r="J1267" s="2">
        <f t="shared" si="175"/>
        <v>-0.24542545464284871</v>
      </c>
      <c r="K1267" s="2">
        <f t="shared" si="176"/>
        <v>1.5169705908732065</v>
      </c>
      <c r="L1267" s="2">
        <v>1744.4381981637443</v>
      </c>
      <c r="M1267" s="2">
        <f t="shared" si="177"/>
        <v>41.208277939508505</v>
      </c>
      <c r="N1267" s="2">
        <f t="shared" si="178"/>
        <v>-0.4811779395085054</v>
      </c>
      <c r="O1267" s="2">
        <f t="shared" si="179"/>
        <v>5.8310849587412248</v>
      </c>
    </row>
    <row r="1268" spans="1:15" x14ac:dyDescent="0.25">
      <c r="A1268" s="47">
        <v>580104</v>
      </c>
      <c r="B1268" s="2">
        <v>0.32223000000000002</v>
      </c>
      <c r="C1268" s="2">
        <f>LOG('SNe Ia Data'!RedShift)</f>
        <v>-0.49183402869663251</v>
      </c>
      <c r="D1268">
        <v>0.15818599999999999</v>
      </c>
      <c r="E1268">
        <v>40.8628</v>
      </c>
      <c r="F1268" s="2">
        <f t="shared" si="172"/>
        <v>1487.8529143574256</v>
      </c>
      <c r="G1268" s="1">
        <f t="shared" si="173"/>
        <v>4.8317990697827078E+25</v>
      </c>
      <c r="H1268" s="2">
        <f t="shared" si="180"/>
        <v>1565.8794363676545</v>
      </c>
      <c r="I1268" s="2">
        <f t="shared" si="174"/>
        <v>40.973791604267646</v>
      </c>
      <c r="J1268" s="2">
        <f t="shared" si="175"/>
        <v>-0.11099160426764598</v>
      </c>
      <c r="K1268" s="2">
        <f t="shared" si="176"/>
        <v>0.49231624763506765</v>
      </c>
      <c r="L1268" s="2">
        <v>1745.5035420571589</v>
      </c>
      <c r="M1268" s="2">
        <f t="shared" si="177"/>
        <v>41.209603672208502</v>
      </c>
      <c r="N1268" s="2">
        <f t="shared" si="178"/>
        <v>-0.34680367220850172</v>
      </c>
      <c r="O1268" s="2">
        <f t="shared" si="179"/>
        <v>4.8065258934792885</v>
      </c>
    </row>
    <row r="1269" spans="1:15" x14ac:dyDescent="0.25">
      <c r="A1269" s="47">
        <v>1261579</v>
      </c>
      <c r="B1269" s="2">
        <v>0.32223000000000002</v>
      </c>
      <c r="C1269" s="2">
        <f>LOG('SNe Ia Data'!RedShift)</f>
        <v>-0.49183402869663251</v>
      </c>
      <c r="D1269">
        <v>0.13877300000000001</v>
      </c>
      <c r="E1269">
        <v>40.877400000000002</v>
      </c>
      <c r="F1269" s="2">
        <f t="shared" si="172"/>
        <v>1497.8902710603404</v>
      </c>
      <c r="G1269" s="1">
        <f t="shared" si="173"/>
        <v>4.8317990697827078E+25</v>
      </c>
      <c r="H1269" s="2">
        <f t="shared" si="180"/>
        <v>1565.8794363676545</v>
      </c>
      <c r="I1269" s="2">
        <f t="shared" si="174"/>
        <v>40.973791604267646</v>
      </c>
      <c r="J1269" s="2">
        <f t="shared" si="175"/>
        <v>-9.6391604267644482E-2</v>
      </c>
      <c r="K1269" s="2">
        <f t="shared" si="176"/>
        <v>0.48246794338983912</v>
      </c>
      <c r="L1269" s="2">
        <v>1745.5035420571589</v>
      </c>
      <c r="M1269" s="2">
        <f t="shared" si="177"/>
        <v>41.209603672208502</v>
      </c>
      <c r="N1269" s="2">
        <f t="shared" si="178"/>
        <v>-0.33220367220850022</v>
      </c>
      <c r="O1269" s="2">
        <f t="shared" si="179"/>
        <v>5.7305842755981269</v>
      </c>
    </row>
    <row r="1270" spans="1:15" x14ac:dyDescent="0.25">
      <c r="A1270" s="47">
        <v>7475</v>
      </c>
      <c r="B1270" s="2">
        <v>0.32275999999999999</v>
      </c>
      <c r="C1270" s="2">
        <f>LOG('SNe Ia Data'!RedShift)</f>
        <v>-0.49112029320549222</v>
      </c>
      <c r="D1270">
        <v>0.21190400000000001</v>
      </c>
      <c r="E1270">
        <v>40.931600000000003</v>
      </c>
      <c r="F1270" s="2">
        <f t="shared" si="172"/>
        <v>1535.7481470646128</v>
      </c>
      <c r="G1270" s="1">
        <f t="shared" si="173"/>
        <v>4.8405815478914051E+25</v>
      </c>
      <c r="H1270" s="2">
        <f t="shared" si="180"/>
        <v>1568.7256436854966</v>
      </c>
      <c r="I1270" s="2">
        <f t="shared" si="174"/>
        <v>40.977734979718861</v>
      </c>
      <c r="J1270" s="2">
        <f t="shared" si="175"/>
        <v>-4.6134979718857494E-2</v>
      </c>
      <c r="K1270" s="2">
        <f t="shared" si="176"/>
        <v>4.7400438418082974E-2</v>
      </c>
      <c r="L1270" s="2">
        <v>1748.8257596152939</v>
      </c>
      <c r="M1270" s="2">
        <f t="shared" si="177"/>
        <v>41.213732708322013</v>
      </c>
      <c r="N1270" s="2">
        <f t="shared" si="178"/>
        <v>-0.28213270832200976</v>
      </c>
      <c r="O1270" s="2">
        <f t="shared" si="179"/>
        <v>1.7726727402852622</v>
      </c>
    </row>
    <row r="1271" spans="1:15" x14ac:dyDescent="0.25">
      <c r="A1271" s="47" t="s">
        <v>19</v>
      </c>
      <c r="B1271" s="2">
        <v>0.32446000000000003</v>
      </c>
      <c r="C1271" s="2">
        <f>LOG('SNe Ia Data'!RedShift)</f>
        <v>-0.48883883615188278</v>
      </c>
      <c r="D1271">
        <v>0.126468</v>
      </c>
      <c r="E1271">
        <v>41.069899999999997</v>
      </c>
      <c r="F1271" s="2">
        <f t="shared" si="172"/>
        <v>1636.7411449769841</v>
      </c>
      <c r="G1271" s="1">
        <f t="shared" si="173"/>
        <v>4.8687676861993414E+25</v>
      </c>
      <c r="H1271" s="2">
        <f t="shared" si="180"/>
        <v>1577.8601490176889</v>
      </c>
      <c r="I1271" s="2">
        <f t="shared" si="174"/>
        <v>40.990342538088598</v>
      </c>
      <c r="J1271" s="2">
        <f t="shared" si="175"/>
        <v>7.955746191139923E-2</v>
      </c>
      <c r="K1271" s="2">
        <f t="shared" si="176"/>
        <v>0.39573142415377272</v>
      </c>
      <c r="L1271" s="2">
        <v>1759.490619139631</v>
      </c>
      <c r="M1271" s="2">
        <f t="shared" si="177"/>
        <v>41.226934778513751</v>
      </c>
      <c r="N1271" s="2">
        <f t="shared" si="178"/>
        <v>-0.15703477851375425</v>
      </c>
      <c r="O1271" s="2">
        <f t="shared" si="179"/>
        <v>1.5418083434767547</v>
      </c>
    </row>
    <row r="1272" spans="1:15" x14ac:dyDescent="0.25">
      <c r="A1272" s="47">
        <v>50291</v>
      </c>
      <c r="B1272" s="2">
        <v>0.32547999999999999</v>
      </c>
      <c r="C1272" s="2">
        <f>LOG('SNe Ia Data'!RedShift)</f>
        <v>-0.48747569267642399</v>
      </c>
      <c r="D1272">
        <v>0.19326499999999999</v>
      </c>
      <c r="E1272">
        <v>41.2273</v>
      </c>
      <c r="F1272" s="2">
        <f t="shared" si="172"/>
        <v>1759.7865740037882</v>
      </c>
      <c r="G1272" s="1">
        <f t="shared" si="173"/>
        <v>4.8856910077954612E+25</v>
      </c>
      <c r="H1272" s="2">
        <f t="shared" si="180"/>
        <v>1583.3446240340709</v>
      </c>
      <c r="I1272" s="2">
        <f t="shared" si="174"/>
        <v>40.997877259173002</v>
      </c>
      <c r="J1272" s="2">
        <f t="shared" si="175"/>
        <v>0.22942274082699754</v>
      </c>
      <c r="K1272" s="2">
        <f t="shared" si="176"/>
        <v>1.4091801126252474</v>
      </c>
      <c r="L1272" s="2">
        <v>1765.8958857312405</v>
      </c>
      <c r="M1272" s="2">
        <f t="shared" si="177"/>
        <v>41.234825473599251</v>
      </c>
      <c r="N1272" s="2">
        <f t="shared" si="178"/>
        <v>-7.5254735992515975E-3</v>
      </c>
      <c r="O1272" s="2">
        <f t="shared" si="179"/>
        <v>1.5162166130465947E-3</v>
      </c>
    </row>
    <row r="1273" spans="1:15" x14ac:dyDescent="0.25">
      <c r="A1273" s="47">
        <v>500301</v>
      </c>
      <c r="B1273" s="2">
        <v>0.3256</v>
      </c>
      <c r="C1273" s="2">
        <f>LOG('SNe Ia Data'!RedShift)</f>
        <v>-0.48731560378283639</v>
      </c>
      <c r="D1273">
        <v>0.25528600000000001</v>
      </c>
      <c r="E1273">
        <v>41.262500000000003</v>
      </c>
      <c r="F1273" s="2">
        <f t="shared" si="172"/>
        <v>1788.5455291077747</v>
      </c>
      <c r="G1273" s="1">
        <f t="shared" si="173"/>
        <v>4.8876825599821241E+25</v>
      </c>
      <c r="H1273" s="2">
        <f t="shared" si="180"/>
        <v>1583.9900421424213</v>
      </c>
      <c r="I1273" s="2">
        <f t="shared" si="174"/>
        <v>40.998762235206165</v>
      </c>
      <c r="J1273" s="2">
        <f t="shared" si="175"/>
        <v>0.26373776479383793</v>
      </c>
      <c r="K1273" s="2">
        <f t="shared" si="176"/>
        <v>1.0673101640326303</v>
      </c>
      <c r="L1273" s="2">
        <v>1766.6497592767648</v>
      </c>
      <c r="M1273" s="2">
        <f t="shared" si="177"/>
        <v>41.23575229283599</v>
      </c>
      <c r="N1273" s="2">
        <f t="shared" si="178"/>
        <v>2.6747707164012979E-2</v>
      </c>
      <c r="O1273" s="2">
        <f t="shared" si="179"/>
        <v>1.097789626504527E-2</v>
      </c>
    </row>
    <row r="1274" spans="1:15" x14ac:dyDescent="0.25">
      <c r="A1274" s="47">
        <v>18617</v>
      </c>
      <c r="B1274" s="2">
        <v>0.32579999999999998</v>
      </c>
      <c r="C1274" s="2">
        <f>LOG('SNe Ia Data'!RedShift)</f>
        <v>-0.48704892002750944</v>
      </c>
      <c r="D1274">
        <v>0.27127400000000002</v>
      </c>
      <c r="E1274">
        <v>41.163899999999998</v>
      </c>
      <c r="F1274" s="2">
        <f t="shared" si="172"/>
        <v>1709.1492941882261</v>
      </c>
      <c r="G1274" s="1">
        <f t="shared" si="173"/>
        <v>4.8910020816242761E+25</v>
      </c>
      <c r="H1274" s="2">
        <f t="shared" si="180"/>
        <v>1585.0658258418161</v>
      </c>
      <c r="I1274" s="2">
        <f t="shared" si="174"/>
        <v>41.000236513230206</v>
      </c>
      <c r="J1274" s="2">
        <f t="shared" si="175"/>
        <v>0.16366348676979214</v>
      </c>
      <c r="K1274" s="2">
        <f t="shared" si="176"/>
        <v>0.36398815949239477</v>
      </c>
      <c r="L1274" s="2">
        <v>1767.9063614276113</v>
      </c>
      <c r="M1274" s="2">
        <f t="shared" si="177"/>
        <v>41.237296292660623</v>
      </c>
      <c r="N1274" s="2">
        <f t="shared" si="178"/>
        <v>-7.3396292660625306E-2</v>
      </c>
      <c r="O1274" s="2">
        <f t="shared" si="179"/>
        <v>7.3203509941898878E-2</v>
      </c>
    </row>
    <row r="1275" spans="1:15" x14ac:dyDescent="0.25">
      <c r="A1275" s="47">
        <v>1305626</v>
      </c>
      <c r="B1275" s="2">
        <v>0.32580999999999999</v>
      </c>
      <c r="C1275" s="2">
        <f>LOG('SNe Ia Data'!RedShift)</f>
        <v>-0.4870355901374851</v>
      </c>
      <c r="D1275">
        <v>0.14171600000000001</v>
      </c>
      <c r="E1275">
        <v>41.047800000000002</v>
      </c>
      <c r="F1275" s="2">
        <f t="shared" si="172"/>
        <v>1620.1678128976555</v>
      </c>
      <c r="G1275" s="1">
        <f t="shared" si="173"/>
        <v>4.891168066498812E+25</v>
      </c>
      <c r="H1275" s="2">
        <f t="shared" si="180"/>
        <v>1585.1196178762177</v>
      </c>
      <c r="I1275" s="2">
        <f t="shared" si="174"/>
        <v>41.000310204766961</v>
      </c>
      <c r="J1275" s="2">
        <f t="shared" si="175"/>
        <v>4.7489795233040866E-2</v>
      </c>
      <c r="K1275" s="2">
        <f t="shared" si="176"/>
        <v>0.11229562138459173</v>
      </c>
      <c r="L1275" s="2">
        <v>1767.9691963330324</v>
      </c>
      <c r="M1275" s="2">
        <f t="shared" si="177"/>
        <v>41.237373469733896</v>
      </c>
      <c r="N1275" s="2">
        <f t="shared" si="178"/>
        <v>-0.18957346973389377</v>
      </c>
      <c r="O1275" s="2">
        <f t="shared" si="179"/>
        <v>1.7894408469927408</v>
      </c>
    </row>
    <row r="1276" spans="1:15" x14ac:dyDescent="0.25">
      <c r="A1276" s="47">
        <v>1308326</v>
      </c>
      <c r="B1276" s="2">
        <v>0.32632</v>
      </c>
      <c r="C1276" s="2">
        <f>LOG('SNe Ia Data'!RedShift)</f>
        <v>-0.48635630769096183</v>
      </c>
      <c r="D1276">
        <v>0.15720100000000001</v>
      </c>
      <c r="E1276">
        <v>41.050400000000003</v>
      </c>
      <c r="F1276" s="2">
        <f t="shared" si="172"/>
        <v>1622.108873336681</v>
      </c>
      <c r="G1276" s="1">
        <f t="shared" si="173"/>
        <v>4.899634405114419E+25</v>
      </c>
      <c r="H1276" s="2">
        <f t="shared" si="180"/>
        <v>1587.8633713618322</v>
      </c>
      <c r="I1276" s="2">
        <f t="shared" si="174"/>
        <v>41.004065652872271</v>
      </c>
      <c r="J1276" s="2">
        <f t="shared" si="175"/>
        <v>4.6334347127732656E-2</v>
      </c>
      <c r="K1276" s="2">
        <f t="shared" si="176"/>
        <v>8.6875133948918354E-2</v>
      </c>
      <c r="L1276" s="2">
        <v>1771.1743822272645</v>
      </c>
      <c r="M1276" s="2">
        <f t="shared" si="177"/>
        <v>41.241306610328508</v>
      </c>
      <c r="N1276" s="2">
        <f t="shared" si="178"/>
        <v>-0.1909066103285042</v>
      </c>
      <c r="O1276" s="2">
        <f t="shared" si="179"/>
        <v>1.4747938717008238</v>
      </c>
    </row>
    <row r="1277" spans="1:15" x14ac:dyDescent="0.25">
      <c r="A1277" s="47">
        <v>14456</v>
      </c>
      <c r="B1277" s="2">
        <v>0.32804</v>
      </c>
      <c r="C1277" s="2">
        <f>LOG('SNe Ia Data'!RedShift)</f>
        <v>-0.48407319677579835</v>
      </c>
      <c r="D1277">
        <v>0.17183300000000001</v>
      </c>
      <c r="E1277">
        <v>41.0002</v>
      </c>
      <c r="F1277" s="2">
        <f t="shared" si="172"/>
        <v>1585.0391732412324</v>
      </c>
      <c r="G1277" s="1">
        <f t="shared" si="173"/>
        <v>4.928203585854062E+25</v>
      </c>
      <c r="H1277" s="2">
        <f t="shared" si="180"/>
        <v>1597.1220122920497</v>
      </c>
      <c r="I1277" s="2">
        <f t="shared" si="174"/>
        <v>41.016690476876036</v>
      </c>
      <c r="J1277" s="2">
        <f t="shared" si="175"/>
        <v>-1.6490476876036553E-2</v>
      </c>
      <c r="K1277" s="2">
        <f t="shared" si="176"/>
        <v>9.2098654372227071E-3</v>
      </c>
      <c r="L1277" s="2">
        <v>1781.9927809401318</v>
      </c>
      <c r="M1277" s="2">
        <f t="shared" si="177"/>
        <v>41.254529701634986</v>
      </c>
      <c r="N1277" s="2">
        <f t="shared" si="178"/>
        <v>-0.2543297016349868</v>
      </c>
      <c r="O1277" s="2">
        <f t="shared" si="179"/>
        <v>2.1906904686187172</v>
      </c>
    </row>
    <row r="1278" spans="1:15" x14ac:dyDescent="0.25">
      <c r="A1278" s="47">
        <v>50303</v>
      </c>
      <c r="B1278" s="2">
        <v>0.32841999999999999</v>
      </c>
      <c r="C1278" s="2">
        <f>LOG('SNe Ia Data'!RedShift)</f>
        <v>-0.48357040324212897</v>
      </c>
      <c r="D1278">
        <v>0.30842799999999998</v>
      </c>
      <c r="E1278">
        <v>41.307899999999997</v>
      </c>
      <c r="F1278" s="2">
        <f t="shared" si="172"/>
        <v>1826.3331410884064</v>
      </c>
      <c r="G1278" s="1">
        <f t="shared" si="173"/>
        <v>4.9345187147330125E+25</v>
      </c>
      <c r="H1278" s="2">
        <f t="shared" si="180"/>
        <v>1599.1686061811463</v>
      </c>
      <c r="I1278" s="2">
        <f t="shared" si="174"/>
        <v>41.019471277060674</v>
      </c>
      <c r="J1278" s="2">
        <f t="shared" si="175"/>
        <v>0.28842872293932231</v>
      </c>
      <c r="K1278" s="2">
        <f t="shared" si="176"/>
        <v>0.87451934077522275</v>
      </c>
      <c r="L1278" s="2">
        <v>1784.3847111558164</v>
      </c>
      <c r="M1278" s="2">
        <f t="shared" si="177"/>
        <v>41.257442467464827</v>
      </c>
      <c r="N1278" s="2">
        <f t="shared" si="178"/>
        <v>5.0457532535169491E-2</v>
      </c>
      <c r="O1278" s="2">
        <f t="shared" si="179"/>
        <v>2.6763593344340912E-2</v>
      </c>
    </row>
    <row r="1279" spans="1:15" x14ac:dyDescent="0.25">
      <c r="A1279" s="47">
        <v>530219</v>
      </c>
      <c r="B1279" s="2">
        <v>0.32847999999999999</v>
      </c>
      <c r="C1279" s="2">
        <f>LOG('SNe Ia Data'!RedShift)</f>
        <v>-0.48349106797348335</v>
      </c>
      <c r="D1279">
        <v>0.27869899999999997</v>
      </c>
      <c r="E1279">
        <v>41.350999999999999</v>
      </c>
      <c r="F1279" s="2">
        <f t="shared" si="172"/>
        <v>1862.9448569616552</v>
      </c>
      <c r="G1279" s="1">
        <f t="shared" si="173"/>
        <v>4.9355159505122872E+25</v>
      </c>
      <c r="H1279" s="2">
        <f t="shared" si="180"/>
        <v>1599.4917882873192</v>
      </c>
      <c r="I1279" s="2">
        <f t="shared" si="174"/>
        <v>41.019910073896007</v>
      </c>
      <c r="J1279" s="2">
        <f t="shared" si="175"/>
        <v>0.33108992610399213</v>
      </c>
      <c r="K1279" s="2">
        <f t="shared" si="176"/>
        <v>1.411305756530485</v>
      </c>
      <c r="L1279" s="2">
        <v>1784.7624444656062</v>
      </c>
      <c r="M1279" s="2">
        <f t="shared" si="177"/>
        <v>41.25790209405217</v>
      </c>
      <c r="N1279" s="2">
        <f t="shared" si="178"/>
        <v>9.3097905947828963E-2</v>
      </c>
      <c r="O1279" s="2">
        <f t="shared" si="179"/>
        <v>0.11158581869478022</v>
      </c>
    </row>
    <row r="1280" spans="1:15" x14ac:dyDescent="0.25">
      <c r="A1280" s="47">
        <v>430003</v>
      </c>
      <c r="B1280" s="2">
        <v>0.32851000000000002</v>
      </c>
      <c r="C1280" s="2">
        <f>LOG('SNe Ia Data'!RedShift)</f>
        <v>-0.48345140577324847</v>
      </c>
      <c r="D1280">
        <v>0.295651</v>
      </c>
      <c r="E1280">
        <v>40.933999999999997</v>
      </c>
      <c r="F1280" s="2">
        <f t="shared" si="172"/>
        <v>1537.4464569916865</v>
      </c>
      <c r="G1280" s="1">
        <f t="shared" si="173"/>
        <v>4.9360145796667116E+25</v>
      </c>
      <c r="H1280" s="2">
        <f t="shared" si="180"/>
        <v>1599.6533829910745</v>
      </c>
      <c r="I1280" s="2">
        <f t="shared" si="174"/>
        <v>41.020129444022857</v>
      </c>
      <c r="J1280" s="2">
        <f t="shared" si="175"/>
        <v>-8.6129444022859047E-2</v>
      </c>
      <c r="K1280" s="2">
        <f t="shared" si="176"/>
        <v>8.4868120243473344E-2</v>
      </c>
      <c r="L1280" s="2">
        <v>1784.9513172676857</v>
      </c>
      <c r="M1280" s="2">
        <f t="shared" si="177"/>
        <v>41.258131878346589</v>
      </c>
      <c r="N1280" s="2">
        <f t="shared" si="178"/>
        <v>-0.32413187834659141</v>
      </c>
      <c r="O1280" s="2">
        <f t="shared" si="179"/>
        <v>1.2019455319208925</v>
      </c>
    </row>
    <row r="1281" spans="1:15" x14ac:dyDescent="0.25">
      <c r="A1281" s="47">
        <v>1337687</v>
      </c>
      <c r="B1281" s="2">
        <v>0.32868000000000003</v>
      </c>
      <c r="C1281" s="2">
        <f>LOG('SNe Ia Data'!RedShift)</f>
        <v>-0.48322672169841374</v>
      </c>
      <c r="D1281">
        <v>0.15048500000000001</v>
      </c>
      <c r="E1281">
        <v>41.071599999999997</v>
      </c>
      <c r="F1281" s="2">
        <f t="shared" si="172"/>
        <v>1638.0230168456658</v>
      </c>
      <c r="G1281" s="1">
        <f t="shared" si="173"/>
        <v>4.9388402867121306E+25</v>
      </c>
      <c r="H1281" s="2">
        <f t="shared" si="180"/>
        <v>1600.5691322786001</v>
      </c>
      <c r="I1281" s="2">
        <f t="shared" si="174"/>
        <v>41.021372185336432</v>
      </c>
      <c r="J1281" s="2">
        <f t="shared" si="175"/>
        <v>5.0227814663564629E-2</v>
      </c>
      <c r="K1281" s="2">
        <f t="shared" si="176"/>
        <v>0.11140434791855595</v>
      </c>
      <c r="L1281" s="2">
        <v>1786.0216738798749</v>
      </c>
      <c r="M1281" s="2">
        <f t="shared" si="177"/>
        <v>41.259433624356475</v>
      </c>
      <c r="N1281" s="2">
        <f t="shared" si="178"/>
        <v>-0.18783362435647888</v>
      </c>
      <c r="O1281" s="2">
        <f t="shared" si="179"/>
        <v>1.5579741654817838</v>
      </c>
    </row>
    <row r="1282" spans="1:15" x14ac:dyDescent="0.25">
      <c r="A1282" s="47">
        <v>1306073</v>
      </c>
      <c r="B1282" s="2">
        <v>0.32868000000000003</v>
      </c>
      <c r="C1282" s="2">
        <f>LOG('SNe Ia Data'!RedShift)</f>
        <v>-0.48322672169841374</v>
      </c>
      <c r="D1282">
        <v>0.14417199999999999</v>
      </c>
      <c r="E1282">
        <v>41.1</v>
      </c>
      <c r="F1282" s="2">
        <f t="shared" si="172"/>
        <v>1659.5869074375626</v>
      </c>
      <c r="G1282" s="1">
        <f t="shared" si="173"/>
        <v>4.9388402867121306E+25</v>
      </c>
      <c r="H1282" s="2">
        <f t="shared" si="180"/>
        <v>1600.5691322786001</v>
      </c>
      <c r="I1282" s="2">
        <f t="shared" si="174"/>
        <v>41.021372185336432</v>
      </c>
      <c r="J1282" s="2">
        <f t="shared" si="175"/>
        <v>7.8627814663569495E-2</v>
      </c>
      <c r="K1282" s="2">
        <f t="shared" si="176"/>
        <v>0.29743396751866968</v>
      </c>
      <c r="L1282" s="2">
        <v>1786.0216738798749</v>
      </c>
      <c r="M1282" s="2">
        <f t="shared" si="177"/>
        <v>41.259433624356475</v>
      </c>
      <c r="N1282" s="2">
        <f t="shared" si="178"/>
        <v>-0.15943362435647401</v>
      </c>
      <c r="O1282" s="2">
        <f t="shared" si="179"/>
        <v>1.2229198417871285</v>
      </c>
    </row>
    <row r="1283" spans="1:15" x14ac:dyDescent="0.25">
      <c r="A1283" s="47">
        <v>6924</v>
      </c>
      <c r="B1283" s="2">
        <v>0.32871</v>
      </c>
      <c r="C1283" s="2">
        <f>LOG('SNe Ia Data'!RedShift)</f>
        <v>-0.48318708363131163</v>
      </c>
      <c r="D1283">
        <v>0.222195</v>
      </c>
      <c r="E1283">
        <v>40.927599999999998</v>
      </c>
      <c r="F1283" s="2">
        <f t="shared" si="172"/>
        <v>1532.9217983951146</v>
      </c>
      <c r="G1283" s="1">
        <f t="shared" si="173"/>
        <v>4.9393389659242055E+25</v>
      </c>
      <c r="H1283" s="2">
        <f t="shared" si="180"/>
        <v>1600.7307432049352</v>
      </c>
      <c r="I1283" s="2">
        <f t="shared" si="174"/>
        <v>41.021591429819338</v>
      </c>
      <c r="J1283" s="2">
        <f t="shared" si="175"/>
        <v>-9.3991429819340055E-2</v>
      </c>
      <c r="K1283" s="2">
        <f t="shared" si="176"/>
        <v>0.17894021247638467</v>
      </c>
      <c r="L1283" s="2">
        <v>1786.2105739984054</v>
      </c>
      <c r="M1283" s="2">
        <f t="shared" si="177"/>
        <v>41.259663279858948</v>
      </c>
      <c r="N1283" s="2">
        <f t="shared" si="178"/>
        <v>-0.33206327985895001</v>
      </c>
      <c r="O1283" s="2">
        <f t="shared" si="179"/>
        <v>2.2334340999103457</v>
      </c>
    </row>
    <row r="1284" spans="1:15" x14ac:dyDescent="0.25">
      <c r="A1284" s="47">
        <v>1316465</v>
      </c>
      <c r="B1284" s="2">
        <v>0.32906999999999997</v>
      </c>
      <c r="C1284" s="2">
        <f>LOG('SNe Ia Data'!RedShift)</f>
        <v>-0.48271170879749065</v>
      </c>
      <c r="D1284">
        <v>0.16515199999999999</v>
      </c>
      <c r="E1284">
        <v>41.056600000000003</v>
      </c>
      <c r="F1284" s="2">
        <f t="shared" si="172"/>
        <v>1626.7469457123095</v>
      </c>
      <c r="G1284" s="1">
        <f t="shared" si="173"/>
        <v>4.9453237019739177E+25</v>
      </c>
      <c r="H1284" s="2">
        <f t="shared" si="180"/>
        <v>1602.6702640701424</v>
      </c>
      <c r="I1284" s="2">
        <f t="shared" si="174"/>
        <v>41.024220895535024</v>
      </c>
      <c r="J1284" s="2">
        <f t="shared" si="175"/>
        <v>3.2379104464979491E-2</v>
      </c>
      <c r="K1284" s="2">
        <f t="shared" si="176"/>
        <v>3.8438106976458851E-2</v>
      </c>
      <c r="L1284" s="2">
        <v>1788.4776949313357</v>
      </c>
      <c r="M1284" s="2">
        <f t="shared" si="177"/>
        <v>41.262417640991771</v>
      </c>
      <c r="N1284" s="2">
        <f t="shared" si="178"/>
        <v>-0.2058176409917678</v>
      </c>
      <c r="O1284" s="2">
        <f t="shared" si="179"/>
        <v>1.5530931976476392</v>
      </c>
    </row>
    <row r="1285" spans="1:15" x14ac:dyDescent="0.25">
      <c r="A1285" s="47">
        <v>13934</v>
      </c>
      <c r="B1285" s="2">
        <v>0.32940999999999998</v>
      </c>
      <c r="C1285" s="2">
        <f>LOG('SNe Ia Data'!RedShift)</f>
        <v>-0.48226322095588708</v>
      </c>
      <c r="D1285">
        <v>0.31057099999999999</v>
      </c>
      <c r="E1285">
        <v>41.410899999999998</v>
      </c>
      <c r="F1285" s="2">
        <f t="shared" si="172"/>
        <v>1915.0494821489613</v>
      </c>
      <c r="G1285" s="1">
        <f t="shared" si="173"/>
        <v>4.9509769448988755E+25</v>
      </c>
      <c r="H1285" s="2">
        <f t="shared" si="180"/>
        <v>1604.5023553299679</v>
      </c>
      <c r="I1285" s="2">
        <f t="shared" si="174"/>
        <v>41.026701794773871</v>
      </c>
      <c r="J1285" s="2">
        <f t="shared" si="175"/>
        <v>0.38419820522612724</v>
      </c>
      <c r="K1285" s="2">
        <f t="shared" si="176"/>
        <v>1.5303432863070092</v>
      </c>
      <c r="L1285" s="2">
        <v>1790.6194061533099</v>
      </c>
      <c r="M1285" s="2">
        <f t="shared" si="177"/>
        <v>41.265016434626823</v>
      </c>
      <c r="N1285" s="2">
        <f t="shared" si="178"/>
        <v>0.14588356537317537</v>
      </c>
      <c r="O1285" s="2">
        <f t="shared" si="179"/>
        <v>0.22064339783033887</v>
      </c>
    </row>
    <row r="1286" spans="1:15" x14ac:dyDescent="0.25">
      <c r="A1286" s="47">
        <v>540163</v>
      </c>
      <c r="B1286" s="2">
        <v>0.32951999999999998</v>
      </c>
      <c r="C1286" s="2">
        <f>LOG('SNe Ia Data'!RedShift)</f>
        <v>-0.48211822105163887</v>
      </c>
      <c r="D1286">
        <v>0.162498</v>
      </c>
      <c r="E1286">
        <v>41.239100000000001</v>
      </c>
      <c r="F1286" s="2">
        <f t="shared" ref="F1286:F1349" si="181">10^((ObservedDistanceModuli-25)/5)</f>
        <v>1769.3754615623327</v>
      </c>
      <c r="G1286" s="1">
        <f t="shared" ref="G1286:G1349" si="182">-(RedShift*Age*(-2*InitialTangentVelocity+UniverseAcceleration*Age))/(2+RedShift)*(1+RedShift)</f>
        <v>4.9528061415484786E+25</v>
      </c>
      <c r="H1286" s="2">
        <f t="shared" si="180"/>
        <v>1605.0951575920901</v>
      </c>
      <c r="I1286" s="2">
        <f t="shared" ref="I1286:I1349" si="183">(LOG10(T2LuminousDistance)*5+25)</f>
        <v>41.02750392262071</v>
      </c>
      <c r="J1286" s="2">
        <f t="shared" ref="J1286:J1349" si="184">ObservedDistanceModuli-T2DistanceModuli</f>
        <v>0.21159607737929065</v>
      </c>
      <c r="K1286" s="2">
        <f t="shared" ref="K1286:K1349" si="185">(ObservedDistanceModuli-T2DistanceModuli)^2/TotalError^2</f>
        <v>1.6955835109037638</v>
      </c>
      <c r="L1286" s="2">
        <v>1791.3124252991672</v>
      </c>
      <c r="M1286" s="2">
        <f t="shared" ref="M1286:M1349" si="186">(LOG10(ΛCDMLuminousDistance)*5+25)</f>
        <v>41.26585669180875</v>
      </c>
      <c r="N1286" s="2">
        <f t="shared" ref="N1286:N1349" si="187">ObservedDistanceModuli-ΛCDMDistanceModuli</f>
        <v>-2.6756691808749622E-2</v>
      </c>
      <c r="O1286" s="2">
        <f t="shared" ref="O1286:O1349" si="188">(ObservedDistanceModuli-ΛCDMDistanceModuli)^2/TotalError^2</f>
        <v>2.7112451769320117E-2</v>
      </c>
    </row>
    <row r="1287" spans="1:15" x14ac:dyDescent="0.25">
      <c r="A1287" s="47">
        <v>1301933</v>
      </c>
      <c r="B1287" s="2">
        <v>0.32967999999999997</v>
      </c>
      <c r="C1287" s="2">
        <f>LOG('SNe Ia Data'!RedShift)</f>
        <v>-0.4819073984834682</v>
      </c>
      <c r="D1287">
        <v>0.114803</v>
      </c>
      <c r="E1287">
        <v>41.103099999999998</v>
      </c>
      <c r="F1287" s="2">
        <f t="shared" si="181"/>
        <v>1661.9578302484872</v>
      </c>
      <c r="G1287" s="1">
        <f t="shared" si="182"/>
        <v>4.9554669712097323E+25</v>
      </c>
      <c r="H1287" s="2">
        <f t="shared" si="180"/>
        <v>1605.9574737583998</v>
      </c>
      <c r="I1287" s="2">
        <f t="shared" si="183"/>
        <v>41.02867020422579</v>
      </c>
      <c r="J1287" s="2">
        <f t="shared" si="184"/>
        <v>7.4429795774207719E-2</v>
      </c>
      <c r="K1287" s="2">
        <f t="shared" si="185"/>
        <v>0.42032689589237426</v>
      </c>
      <c r="L1287" s="2">
        <v>1792.3205513685832</v>
      </c>
      <c r="M1287" s="2">
        <f t="shared" si="186"/>
        <v>41.267078422949773</v>
      </c>
      <c r="N1287" s="2">
        <f t="shared" si="187"/>
        <v>-0.16397842294977494</v>
      </c>
      <c r="O1287" s="2">
        <f t="shared" si="188"/>
        <v>2.040172721515614</v>
      </c>
    </row>
    <row r="1288" spans="1:15" x14ac:dyDescent="0.25">
      <c r="A1288" s="47">
        <v>13830</v>
      </c>
      <c r="B1288" s="2">
        <v>0.32995000000000002</v>
      </c>
      <c r="C1288" s="2">
        <f>LOG('SNe Ia Data'!RedShift)</f>
        <v>-0.48155186730185856</v>
      </c>
      <c r="D1288">
        <v>0.209813</v>
      </c>
      <c r="E1288">
        <v>40.8444</v>
      </c>
      <c r="F1288" s="2">
        <f t="shared" si="181"/>
        <v>1475.2988368200181</v>
      </c>
      <c r="G1288" s="1">
        <f t="shared" si="182"/>
        <v>4.9599576048716988E+25</v>
      </c>
      <c r="H1288" s="2">
        <f t="shared" si="180"/>
        <v>1607.4127890159214</v>
      </c>
      <c r="I1288" s="2">
        <f t="shared" si="183"/>
        <v>41.030637096856573</v>
      </c>
      <c r="J1288" s="2">
        <f t="shared" si="184"/>
        <v>-0.18623709685657275</v>
      </c>
      <c r="K1288" s="2">
        <f t="shared" si="185"/>
        <v>0.78789364763711833</v>
      </c>
      <c r="L1288" s="2">
        <v>1794.0220280186368</v>
      </c>
      <c r="M1288" s="2">
        <f t="shared" si="186"/>
        <v>41.269138856272278</v>
      </c>
      <c r="N1288" s="2">
        <f t="shared" si="187"/>
        <v>-0.42473885627227759</v>
      </c>
      <c r="O1288" s="2">
        <f t="shared" si="188"/>
        <v>4.0980683676127443</v>
      </c>
    </row>
    <row r="1289" spans="1:15" x14ac:dyDescent="0.25">
      <c r="A1289" s="47">
        <v>120369</v>
      </c>
      <c r="B1289" s="2">
        <v>0.33046999999999999</v>
      </c>
      <c r="C1289" s="2">
        <f>LOG('SNe Ia Data'!RedShift)</f>
        <v>-0.4808679595544883</v>
      </c>
      <c r="D1289">
        <v>0.131607</v>
      </c>
      <c r="E1289">
        <v>41.230600000000003</v>
      </c>
      <c r="F1289" s="2">
        <f t="shared" si="181"/>
        <v>1762.462965652355</v>
      </c>
      <c r="G1289" s="1">
        <f t="shared" si="182"/>
        <v>4.9686079431339318E+25</v>
      </c>
      <c r="H1289" s="2">
        <f t="shared" si="180"/>
        <v>1610.2161727259697</v>
      </c>
      <c r="I1289" s="2">
        <f t="shared" si="183"/>
        <v>41.034420921525211</v>
      </c>
      <c r="J1289" s="2">
        <f t="shared" si="184"/>
        <v>0.19617907847479188</v>
      </c>
      <c r="K1289" s="2">
        <f t="shared" si="185"/>
        <v>2.2220171237095343</v>
      </c>
      <c r="L1289" s="2">
        <v>1797.2998794263492</v>
      </c>
      <c r="M1289" s="2">
        <f t="shared" si="186"/>
        <v>41.27310272587475</v>
      </c>
      <c r="N1289" s="2">
        <f t="shared" si="187"/>
        <v>-4.2502725874747682E-2</v>
      </c>
      <c r="O1289" s="2">
        <f t="shared" si="188"/>
        <v>0.1042979060159335</v>
      </c>
    </row>
    <row r="1290" spans="1:15" x14ac:dyDescent="0.25">
      <c r="A1290" s="47">
        <v>1338675</v>
      </c>
      <c r="B1290" s="2">
        <v>0.33056000000000002</v>
      </c>
      <c r="C1290" s="2">
        <f>LOG('SNe Ia Data'!RedShift)</f>
        <v>-0.48074970016047341</v>
      </c>
      <c r="D1290">
        <v>0.21442600000000001</v>
      </c>
      <c r="E1290">
        <v>41.167400000000001</v>
      </c>
      <c r="F1290" s="2">
        <f t="shared" si="181"/>
        <v>1711.9063386872413</v>
      </c>
      <c r="G1290" s="1">
        <f t="shared" si="182"/>
        <v>4.9701053455675362E+25</v>
      </c>
      <c r="H1290" s="2">
        <f t="shared" si="180"/>
        <v>1610.7014478056831</v>
      </c>
      <c r="I1290" s="2">
        <f t="shared" si="183"/>
        <v>41.03507524527933</v>
      </c>
      <c r="J1290" s="2">
        <f t="shared" si="184"/>
        <v>0.13232475472067051</v>
      </c>
      <c r="K1290" s="2">
        <f t="shared" si="185"/>
        <v>0.38082662773192877</v>
      </c>
      <c r="L1290" s="2">
        <v>1797.8673245586649</v>
      </c>
      <c r="M1290" s="2">
        <f t="shared" si="186"/>
        <v>41.273788196891289</v>
      </c>
      <c r="N1290" s="2">
        <f t="shared" si="187"/>
        <v>-0.10638819689128809</v>
      </c>
      <c r="O1290" s="2">
        <f t="shared" si="188"/>
        <v>0.24616823308914609</v>
      </c>
    </row>
    <row r="1291" spans="1:15" x14ac:dyDescent="0.25">
      <c r="A1291" s="47">
        <v>4241</v>
      </c>
      <c r="B1291" s="2">
        <v>0.33062999999999998</v>
      </c>
      <c r="C1291" s="2">
        <f>LOG('SNe Ia Data'!RedShift)</f>
        <v>-0.48065774288995572</v>
      </c>
      <c r="D1291">
        <v>0.23108999999999999</v>
      </c>
      <c r="E1291">
        <v>41.168900000000001</v>
      </c>
      <c r="F1291" s="2">
        <f t="shared" si="181"/>
        <v>1713.0892902220069</v>
      </c>
      <c r="G1291" s="1">
        <f t="shared" si="182"/>
        <v>4.971270038507583E+25</v>
      </c>
      <c r="H1291" s="2">
        <f t="shared" si="180"/>
        <v>1611.0788990817321</v>
      </c>
      <c r="I1291" s="2">
        <f t="shared" si="183"/>
        <v>41.035584047834057</v>
      </c>
      <c r="J1291" s="2">
        <f t="shared" si="184"/>
        <v>0.13331595216594394</v>
      </c>
      <c r="K1291" s="2">
        <f t="shared" si="185"/>
        <v>0.33281426489350713</v>
      </c>
      <c r="L1291" s="2">
        <v>1798.3086962042821</v>
      </c>
      <c r="M1291" s="2">
        <f t="shared" si="186"/>
        <v>41.274321222165966</v>
      </c>
      <c r="N1291" s="2">
        <f t="shared" si="187"/>
        <v>-0.10542122216596539</v>
      </c>
      <c r="O1291" s="2">
        <f t="shared" si="188"/>
        <v>0.20811040210550832</v>
      </c>
    </row>
    <row r="1292" spans="1:15" x14ac:dyDescent="0.25">
      <c r="A1292" s="47">
        <v>480184</v>
      </c>
      <c r="B1292" s="2">
        <v>0.33089000000000002</v>
      </c>
      <c r="C1292" s="2">
        <f>LOG('SNe Ia Data'!RedShift)</f>
        <v>-0.48031635768282926</v>
      </c>
      <c r="D1292">
        <v>0.239453</v>
      </c>
      <c r="E1292">
        <v>41.1586</v>
      </c>
      <c r="F1292" s="2">
        <f t="shared" si="181"/>
        <v>1704.9827915441808</v>
      </c>
      <c r="G1292" s="1">
        <f t="shared" si="182"/>
        <v>4.9755963978027301E+25</v>
      </c>
      <c r="H1292" s="2">
        <f t="shared" si="180"/>
        <v>1612.4809766426506</v>
      </c>
      <c r="I1292" s="2">
        <f t="shared" si="183"/>
        <v>41.037472998589678</v>
      </c>
      <c r="J1292" s="2">
        <f t="shared" si="184"/>
        <v>0.12112700141032207</v>
      </c>
      <c r="K1292" s="2">
        <f t="shared" si="185"/>
        <v>0.25588296073510375</v>
      </c>
      <c r="L1292" s="2">
        <v>1799.9482713915952</v>
      </c>
      <c r="M1292" s="2">
        <f t="shared" si="186"/>
        <v>41.276300120594307</v>
      </c>
      <c r="N1292" s="2">
        <f t="shared" si="187"/>
        <v>-0.11770012059430712</v>
      </c>
      <c r="O1292" s="2">
        <f t="shared" si="188"/>
        <v>0.24160907944797305</v>
      </c>
    </row>
    <row r="1293" spans="1:15" x14ac:dyDescent="0.25">
      <c r="A1293" s="47">
        <v>370394</v>
      </c>
      <c r="B1293" s="2">
        <v>0.33090000000000003</v>
      </c>
      <c r="C1293" s="2">
        <f>LOG('SNe Ia Data'!RedShift)</f>
        <v>-0.48030323284014692</v>
      </c>
      <c r="D1293">
        <v>0.21204799999999999</v>
      </c>
      <c r="E1293">
        <v>40.996000000000002</v>
      </c>
      <c r="F1293" s="2">
        <f t="shared" si="181"/>
        <v>1581.9763986011574</v>
      </c>
      <c r="G1293" s="1">
        <f t="shared" si="182"/>
        <v>4.9757628074680978E+25</v>
      </c>
      <c r="H1293" s="2">
        <f t="shared" si="180"/>
        <v>1612.5349063423853</v>
      </c>
      <c r="I1293" s="2">
        <f t="shared" si="183"/>
        <v>41.037545622638234</v>
      </c>
      <c r="J1293" s="2">
        <f t="shared" si="184"/>
        <v>-4.1545622638231805E-2</v>
      </c>
      <c r="K1293" s="2">
        <f t="shared" si="185"/>
        <v>3.8386824121364328E-2</v>
      </c>
      <c r="L1293" s="2">
        <v>1800.0113381045676</v>
      </c>
      <c r="M1293" s="2">
        <f t="shared" si="186"/>
        <v>41.27637620346303</v>
      </c>
      <c r="N1293" s="2">
        <f t="shared" si="187"/>
        <v>-0.28037620346302816</v>
      </c>
      <c r="O1293" s="2">
        <f t="shared" si="188"/>
        <v>1.7482918788705524</v>
      </c>
    </row>
    <row r="1294" spans="1:15" x14ac:dyDescent="0.25">
      <c r="A1294" s="47" t="s">
        <v>20</v>
      </c>
      <c r="B1294" s="2">
        <v>0.33102999999999999</v>
      </c>
      <c r="C1294" s="2">
        <f>LOG('SNe Ia Data'!RedShift)</f>
        <v>-0.48013264597031691</v>
      </c>
      <c r="D1294">
        <v>0.13711599999999999</v>
      </c>
      <c r="E1294">
        <v>41.009799999999998</v>
      </c>
      <c r="F1294" s="2">
        <f t="shared" si="181"/>
        <v>1592.062085961152</v>
      </c>
      <c r="G1294" s="1">
        <f t="shared" si="182"/>
        <v>4.9779262088097649E+25</v>
      </c>
      <c r="H1294" s="2">
        <f t="shared" si="180"/>
        <v>1613.2360169690073</v>
      </c>
      <c r="I1294" s="2">
        <f t="shared" si="183"/>
        <v>41.038489547325938</v>
      </c>
      <c r="J1294" s="2">
        <f t="shared" si="184"/>
        <v>-2.8689547325939202E-2</v>
      </c>
      <c r="K1294" s="2">
        <f t="shared" si="185"/>
        <v>4.3779532633847304E-2</v>
      </c>
      <c r="L1294" s="2">
        <v>1800.8312466791213</v>
      </c>
      <c r="M1294" s="2">
        <f t="shared" si="186"/>
        <v>41.277365088057024</v>
      </c>
      <c r="N1294" s="2">
        <f t="shared" si="187"/>
        <v>-0.26756508805702595</v>
      </c>
      <c r="O1294" s="2">
        <f t="shared" si="188"/>
        <v>3.8078744539698666</v>
      </c>
    </row>
    <row r="1295" spans="1:15" x14ac:dyDescent="0.25">
      <c r="A1295" s="47">
        <v>580235</v>
      </c>
      <c r="B1295" s="2">
        <v>0.33146999999999999</v>
      </c>
      <c r="C1295" s="2">
        <f>LOG('SNe Ia Data'!RedShift)</f>
        <v>-0.47955577170576219</v>
      </c>
      <c r="D1295">
        <v>0.218692</v>
      </c>
      <c r="E1295">
        <v>41.030099999999997</v>
      </c>
      <c r="F1295" s="2">
        <f t="shared" si="181"/>
        <v>1607.0152570963619</v>
      </c>
      <c r="G1295" s="1">
        <f t="shared" si="182"/>
        <v>4.9852495330649529E+25</v>
      </c>
      <c r="H1295" s="2">
        <f t="shared" si="180"/>
        <v>1615.6093447277642</v>
      </c>
      <c r="I1295" s="2">
        <f t="shared" si="183"/>
        <v>41.041681782380707</v>
      </c>
      <c r="J1295" s="2">
        <f t="shared" si="184"/>
        <v>-1.1581782380709171E-2</v>
      </c>
      <c r="K1295" s="2">
        <f t="shared" si="185"/>
        <v>2.8046909170655753E-3</v>
      </c>
      <c r="L1295" s="2">
        <v>1803.6068909183841</v>
      </c>
      <c r="M1295" s="2">
        <f t="shared" si="186"/>
        <v>41.280709429585706</v>
      </c>
      <c r="N1295" s="2">
        <f t="shared" si="187"/>
        <v>-0.2506094295857082</v>
      </c>
      <c r="O1295" s="2">
        <f t="shared" si="188"/>
        <v>1.3131944037916061</v>
      </c>
    </row>
    <row r="1296" spans="1:15" x14ac:dyDescent="0.25">
      <c r="A1296" s="47">
        <v>20106</v>
      </c>
      <c r="B1296" s="2">
        <v>0.33146999999999999</v>
      </c>
      <c r="C1296" s="2">
        <f>LOG('SNe Ia Data'!RedShift)</f>
        <v>-0.47955577170576219</v>
      </c>
      <c r="D1296">
        <v>0.28548099999999998</v>
      </c>
      <c r="E1296">
        <v>41.233499999999999</v>
      </c>
      <c r="F1296" s="2">
        <f t="shared" si="181"/>
        <v>1764.8183062321559</v>
      </c>
      <c r="G1296" s="1">
        <f t="shared" si="182"/>
        <v>4.9852495330649529E+25</v>
      </c>
      <c r="H1296" s="2">
        <f t="shared" si="180"/>
        <v>1615.6093447277642</v>
      </c>
      <c r="I1296" s="2">
        <f t="shared" si="183"/>
        <v>41.041681782380707</v>
      </c>
      <c r="J1296" s="2">
        <f t="shared" si="184"/>
        <v>0.19181821761929285</v>
      </c>
      <c r="K1296" s="2">
        <f t="shared" si="185"/>
        <v>0.45146624387660317</v>
      </c>
      <c r="L1296" s="2">
        <v>1803.6068909183841</v>
      </c>
      <c r="M1296" s="2">
        <f t="shared" si="186"/>
        <v>41.280709429585706</v>
      </c>
      <c r="N1296" s="2">
        <f t="shared" si="187"/>
        <v>-4.7209429585706175E-2</v>
      </c>
      <c r="O1296" s="2">
        <f t="shared" si="188"/>
        <v>2.7346584202939513E-2</v>
      </c>
    </row>
    <row r="1297" spans="1:15" x14ac:dyDescent="0.25">
      <c r="A1297" s="47">
        <v>370344</v>
      </c>
      <c r="B1297" s="2">
        <v>0.33146999999999999</v>
      </c>
      <c r="C1297" s="2">
        <f>LOG('SNe Ia Data'!RedShift)</f>
        <v>-0.47955577170576219</v>
      </c>
      <c r="D1297">
        <v>0.16603599999999999</v>
      </c>
      <c r="E1297">
        <v>41.101199999999999</v>
      </c>
      <c r="F1297" s="2">
        <f t="shared" si="181"/>
        <v>1660.5042825119767</v>
      </c>
      <c r="G1297" s="1">
        <f t="shared" si="182"/>
        <v>4.9852495330649529E+25</v>
      </c>
      <c r="H1297" s="2">
        <f t="shared" si="180"/>
        <v>1615.6093447277642</v>
      </c>
      <c r="I1297" s="2">
        <f t="shared" si="183"/>
        <v>41.041681782380707</v>
      </c>
      <c r="J1297" s="2">
        <f t="shared" si="184"/>
        <v>5.9518217619292102E-2</v>
      </c>
      <c r="K1297" s="2">
        <f t="shared" si="185"/>
        <v>0.12849768680837848</v>
      </c>
      <c r="L1297" s="2">
        <v>1803.6068909183841</v>
      </c>
      <c r="M1297" s="2">
        <f t="shared" si="186"/>
        <v>41.280709429585706</v>
      </c>
      <c r="N1297" s="2">
        <f t="shared" si="187"/>
        <v>-0.17950942958570693</v>
      </c>
      <c r="O1297" s="2">
        <f t="shared" si="188"/>
        <v>1.1688802198769466</v>
      </c>
    </row>
    <row r="1298" spans="1:15" x14ac:dyDescent="0.25">
      <c r="A1298" s="47">
        <v>470041</v>
      </c>
      <c r="B1298" s="2">
        <v>0.33189000000000002</v>
      </c>
      <c r="C1298" s="2">
        <f>LOG('SNe Ia Data'!RedShift)</f>
        <v>-0.47900583288891291</v>
      </c>
      <c r="D1298">
        <v>0.14399899999999999</v>
      </c>
      <c r="E1298">
        <v>41.014899999999997</v>
      </c>
      <c r="F1298" s="2">
        <f t="shared" si="181"/>
        <v>1595.8056559782499</v>
      </c>
      <c r="G1298" s="1">
        <f t="shared" si="182"/>
        <v>4.992241480126055E+25</v>
      </c>
      <c r="H1298" s="2">
        <f t="shared" si="180"/>
        <v>1617.8752804517105</v>
      </c>
      <c r="I1298" s="2">
        <f t="shared" si="183"/>
        <v>41.044725197322855</v>
      </c>
      <c r="J1298" s="2">
        <f t="shared" si="184"/>
        <v>-2.9825197322857377E-2</v>
      </c>
      <c r="K1298" s="2">
        <f t="shared" si="185"/>
        <v>4.2899052383852554E-2</v>
      </c>
      <c r="L1298" s="2">
        <v>1806.2571887254887</v>
      </c>
      <c r="M1298" s="2">
        <f t="shared" si="186"/>
        <v>41.283897942766366</v>
      </c>
      <c r="N1298" s="2">
        <f t="shared" si="187"/>
        <v>-0.26899794276636868</v>
      </c>
      <c r="O1298" s="2">
        <f t="shared" si="188"/>
        <v>3.4896266503435696</v>
      </c>
    </row>
    <row r="1299" spans="1:15" x14ac:dyDescent="0.25">
      <c r="A1299" s="47">
        <v>1306141</v>
      </c>
      <c r="B1299" s="2">
        <v>0.33237</v>
      </c>
      <c r="C1299" s="2">
        <f>LOG('SNe Ia Data'!RedShift)</f>
        <v>-0.47837818290969636</v>
      </c>
      <c r="D1299">
        <v>0.15923300000000001</v>
      </c>
      <c r="E1299">
        <v>40.976999999999997</v>
      </c>
      <c r="F1299" s="2">
        <f t="shared" si="181"/>
        <v>1568.1947659159646</v>
      </c>
      <c r="G1299" s="1">
        <f t="shared" si="182"/>
        <v>5.0002340711683986E+25</v>
      </c>
      <c r="H1299" s="2">
        <f t="shared" si="180"/>
        <v>1620.4655028048649</v>
      </c>
      <c r="I1299" s="2">
        <f t="shared" si="183"/>
        <v>41.048198950056332</v>
      </c>
      <c r="J1299" s="2">
        <f t="shared" si="184"/>
        <v>-7.1198950056334809E-2</v>
      </c>
      <c r="K1299" s="2">
        <f t="shared" si="185"/>
        <v>0.19993140767091089</v>
      </c>
      <c r="L1299" s="2">
        <v>1809.287079737652</v>
      </c>
      <c r="M1299" s="2">
        <f t="shared" si="186"/>
        <v>41.28753740935197</v>
      </c>
      <c r="N1299" s="2">
        <f t="shared" si="187"/>
        <v>-0.31053740935197283</v>
      </c>
      <c r="O1299" s="2">
        <f t="shared" si="188"/>
        <v>3.8033097463236345</v>
      </c>
    </row>
    <row r="1300" spans="1:15" x14ac:dyDescent="0.25">
      <c r="A1300" s="47">
        <v>130862</v>
      </c>
      <c r="B1300" s="2">
        <v>0.33298</v>
      </c>
      <c r="C1300" s="2">
        <f>LOG('SNe Ia Data'!RedShift)</f>
        <v>-0.47758185102967421</v>
      </c>
      <c r="D1300">
        <v>0.20167499999999999</v>
      </c>
      <c r="E1300">
        <v>41.329900000000002</v>
      </c>
      <c r="F1300" s="2">
        <f t="shared" si="181"/>
        <v>1844.9304550358522</v>
      </c>
      <c r="G1300" s="1">
        <f t="shared" si="182"/>
        <v>5.0103940822964256E+25</v>
      </c>
      <c r="H1300" s="2">
        <f t="shared" si="180"/>
        <v>1623.7581381708799</v>
      </c>
      <c r="I1300" s="2">
        <f t="shared" si="183"/>
        <v>41.052606703712115</v>
      </c>
      <c r="J1300" s="2">
        <f t="shared" si="184"/>
        <v>0.2772932962878869</v>
      </c>
      <c r="K1300" s="2">
        <f t="shared" si="185"/>
        <v>1.8904909800208021</v>
      </c>
      <c r="L1300" s="2">
        <v>1813.1390724193195</v>
      </c>
      <c r="M1300" s="2">
        <f t="shared" si="186"/>
        <v>41.292155584371315</v>
      </c>
      <c r="N1300" s="2">
        <f t="shared" si="187"/>
        <v>3.7744415628687022E-2</v>
      </c>
      <c r="O1300" s="2">
        <f t="shared" si="188"/>
        <v>3.5026865967549621E-2</v>
      </c>
    </row>
    <row r="1301" spans="1:15" x14ac:dyDescent="0.25">
      <c r="A1301" s="47">
        <v>1309492</v>
      </c>
      <c r="B1301" s="2">
        <v>0.33350000000000002</v>
      </c>
      <c r="C1301" s="2">
        <f>LOG('SNe Ia Data'!RedShift)</f>
        <v>-0.47690416174743222</v>
      </c>
      <c r="D1301">
        <v>0.14189599999999999</v>
      </c>
      <c r="E1301">
        <v>41.002499999999998</v>
      </c>
      <c r="F1301" s="2">
        <f t="shared" si="181"/>
        <v>1586.7189189515739</v>
      </c>
      <c r="G1301" s="1">
        <f t="shared" si="182"/>
        <v>5.0190575128443266E+25</v>
      </c>
      <c r="H1301" s="2">
        <f t="shared" si="180"/>
        <v>1626.5657648017545</v>
      </c>
      <c r="I1301" s="2">
        <f t="shared" si="183"/>
        <v>41.056358136162238</v>
      </c>
      <c r="J1301" s="2">
        <f t="shared" si="184"/>
        <v>-5.3858136162240555E-2</v>
      </c>
      <c r="K1301" s="2">
        <f t="shared" si="185"/>
        <v>0.14406627723735727</v>
      </c>
      <c r="L1301" s="2">
        <v>1816.4240684792398</v>
      </c>
      <c r="M1301" s="2">
        <f t="shared" si="186"/>
        <v>41.296086239373196</v>
      </c>
      <c r="N1301" s="2">
        <f t="shared" si="187"/>
        <v>-0.29358623937319805</v>
      </c>
      <c r="O1301" s="2">
        <f t="shared" si="188"/>
        <v>4.2808606003869034</v>
      </c>
    </row>
    <row r="1302" spans="1:15" x14ac:dyDescent="0.25">
      <c r="A1302" s="47">
        <v>1346956</v>
      </c>
      <c r="B1302" s="2">
        <v>0.33350000000000002</v>
      </c>
      <c r="C1302" s="2">
        <f>LOG('SNe Ia Data'!RedShift)</f>
        <v>-0.47690416174743222</v>
      </c>
      <c r="D1302">
        <v>0.176123</v>
      </c>
      <c r="E1302">
        <v>41.0366</v>
      </c>
      <c r="F1302" s="2">
        <f t="shared" si="181"/>
        <v>1611.8328400684954</v>
      </c>
      <c r="G1302" s="1">
        <f t="shared" si="182"/>
        <v>5.0190575128443266E+25</v>
      </c>
      <c r="H1302" s="2">
        <f t="shared" si="180"/>
        <v>1626.5657648017545</v>
      </c>
      <c r="I1302" s="2">
        <f t="shared" si="183"/>
        <v>41.056358136162238</v>
      </c>
      <c r="J1302" s="2">
        <f t="shared" si="184"/>
        <v>-1.9758136162238316E-2</v>
      </c>
      <c r="K1302" s="2">
        <f t="shared" si="185"/>
        <v>1.2585190656944632E-2</v>
      </c>
      <c r="L1302" s="2">
        <v>1816.4240684792398</v>
      </c>
      <c r="M1302" s="2">
        <f t="shared" si="186"/>
        <v>41.296086239373196</v>
      </c>
      <c r="N1302" s="2">
        <f t="shared" si="187"/>
        <v>-0.25948623937319582</v>
      </c>
      <c r="O1302" s="2">
        <f t="shared" si="188"/>
        <v>2.1706835507734299</v>
      </c>
    </row>
    <row r="1303" spans="1:15" x14ac:dyDescent="0.25">
      <c r="A1303" s="47">
        <v>16093</v>
      </c>
      <c r="B1303" s="2">
        <v>0.33450000000000002</v>
      </c>
      <c r="C1303" s="2">
        <f>LOG('SNe Ia Data'!RedShift)</f>
        <v>-0.47560387789615804</v>
      </c>
      <c r="D1303">
        <v>0.23572000000000001</v>
      </c>
      <c r="E1303">
        <v>41.120399999999997</v>
      </c>
      <c r="F1303" s="2">
        <f t="shared" si="181"/>
        <v>1675.2514403252228</v>
      </c>
      <c r="G1303" s="1">
        <f t="shared" si="182"/>
        <v>5.0357242556465407E+25</v>
      </c>
      <c r="H1303" s="2">
        <f t="shared" si="180"/>
        <v>1631.9670882939561</v>
      </c>
      <c r="I1303" s="2">
        <f t="shared" si="183"/>
        <v>41.063556980678513</v>
      </c>
      <c r="J1303" s="2">
        <f t="shared" si="184"/>
        <v>5.6843019321483723E-2</v>
      </c>
      <c r="K1303" s="2">
        <f t="shared" si="185"/>
        <v>5.8151565595535311E-2</v>
      </c>
      <c r="L1303" s="2">
        <v>1822.7448063400434</v>
      </c>
      <c r="M1303" s="2">
        <f t="shared" si="186"/>
        <v>41.303629347234555</v>
      </c>
      <c r="N1303" s="2">
        <f t="shared" si="187"/>
        <v>-0.1832293472345583</v>
      </c>
      <c r="O1303" s="2">
        <f t="shared" si="188"/>
        <v>0.60422293198102339</v>
      </c>
    </row>
    <row r="1304" spans="1:15" x14ac:dyDescent="0.25">
      <c r="A1304" s="47">
        <v>500511</v>
      </c>
      <c r="B1304" s="2">
        <v>0.33498</v>
      </c>
      <c r="C1304" s="2">
        <f>LOG('SNe Ia Data'!RedShift)</f>
        <v>-0.47498112176592694</v>
      </c>
      <c r="D1304">
        <v>0.17186399999999999</v>
      </c>
      <c r="E1304">
        <v>41.025100000000002</v>
      </c>
      <c r="F1304" s="2">
        <f t="shared" si="181"/>
        <v>1603.3192245688588</v>
      </c>
      <c r="G1304" s="1">
        <f t="shared" si="182"/>
        <v>5.0437272338295503E+25</v>
      </c>
      <c r="H1304" s="2">
        <f t="shared" si="180"/>
        <v>1634.5606768901471</v>
      </c>
      <c r="I1304" s="2">
        <f t="shared" si="183"/>
        <v>41.067005233788002</v>
      </c>
      <c r="J1304" s="2">
        <f t="shared" si="184"/>
        <v>-4.1905233788000373E-2</v>
      </c>
      <c r="K1304" s="2">
        <f t="shared" si="185"/>
        <v>5.9452032283685063E-2</v>
      </c>
      <c r="L1304" s="2">
        <v>1825.7803658375242</v>
      </c>
      <c r="M1304" s="2">
        <f t="shared" si="186"/>
        <v>41.307242662152831</v>
      </c>
      <c r="N1304" s="2">
        <f t="shared" si="187"/>
        <v>-0.2821426621528289</v>
      </c>
      <c r="O1304" s="2">
        <f t="shared" si="188"/>
        <v>2.6950553484438626</v>
      </c>
    </row>
    <row r="1305" spans="1:15" x14ac:dyDescent="0.25">
      <c r="A1305" s="47">
        <v>1346966</v>
      </c>
      <c r="B1305" s="2">
        <v>0.33510000000000001</v>
      </c>
      <c r="C1305" s="2">
        <f>LOG('SNe Ia Data'!RedShift)</f>
        <v>-0.47482557216472848</v>
      </c>
      <c r="D1305">
        <v>0.177927</v>
      </c>
      <c r="E1305">
        <v>41.0242</v>
      </c>
      <c r="F1305" s="2">
        <f t="shared" si="181"/>
        <v>1602.6548420498789</v>
      </c>
      <c r="G1305" s="1">
        <f t="shared" si="182"/>
        <v>5.045728276309999E+25</v>
      </c>
      <c r="H1305" s="2">
        <f t="shared" si="180"/>
        <v>1635.2091705932539</v>
      </c>
      <c r="I1305" s="2">
        <f t="shared" si="183"/>
        <v>41.067866570376317</v>
      </c>
      <c r="J1305" s="2">
        <f t="shared" si="184"/>
        <v>-4.3666570376316827E-2</v>
      </c>
      <c r="K1305" s="2">
        <f t="shared" si="185"/>
        <v>6.0230220629867243E-2</v>
      </c>
      <c r="L1305" s="2">
        <v>1826.5394183027181</v>
      </c>
      <c r="M1305" s="2">
        <f t="shared" si="186"/>
        <v>41.308145245500782</v>
      </c>
      <c r="N1305" s="2">
        <f t="shared" si="187"/>
        <v>-0.2839452455007816</v>
      </c>
      <c r="O1305" s="2">
        <f t="shared" si="188"/>
        <v>2.5467451610952128</v>
      </c>
    </row>
    <row r="1306" spans="1:15" x14ac:dyDescent="0.25">
      <c r="A1306" s="47">
        <v>1314897</v>
      </c>
      <c r="B1306" s="2">
        <v>0.33671000000000001</v>
      </c>
      <c r="C1306" s="2">
        <f>LOG('SNe Ia Data'!RedShift)</f>
        <v>-0.47274398524444028</v>
      </c>
      <c r="D1306">
        <v>0.18423999999999999</v>
      </c>
      <c r="E1306">
        <v>41.036700000000003</v>
      </c>
      <c r="F1306" s="2">
        <f t="shared" si="181"/>
        <v>1611.9070694230766</v>
      </c>
      <c r="G1306" s="1">
        <f t="shared" si="182"/>
        <v>5.0725871108765058E+25</v>
      </c>
      <c r="H1306" s="2">
        <f t="shared" si="180"/>
        <v>1643.9135260776359</v>
      </c>
      <c r="I1306" s="2">
        <f t="shared" si="183"/>
        <v>41.079394844198262</v>
      </c>
      <c r="J1306" s="2">
        <f t="shared" si="184"/>
        <v>-4.2694844198258863E-2</v>
      </c>
      <c r="K1306" s="2">
        <f t="shared" si="185"/>
        <v>5.3701079530578844E-2</v>
      </c>
      <c r="L1306" s="2">
        <v>1836.7296560682591</v>
      </c>
      <c r="M1306" s="2">
        <f t="shared" si="186"/>
        <v>41.320226191115552</v>
      </c>
      <c r="N1306" s="2">
        <f t="shared" si="187"/>
        <v>-0.28352619111554844</v>
      </c>
      <c r="O1306" s="2">
        <f t="shared" si="188"/>
        <v>2.3682007664353382</v>
      </c>
    </row>
    <row r="1307" spans="1:15" x14ac:dyDescent="0.25">
      <c r="A1307" s="47">
        <v>470015</v>
      </c>
      <c r="B1307" s="2">
        <v>0.33749000000000001</v>
      </c>
      <c r="C1307" s="2">
        <f>LOG('SNe Ia Data'!RedShift)</f>
        <v>-0.47173909100824579</v>
      </c>
      <c r="D1307">
        <v>0.27865299999999998</v>
      </c>
      <c r="E1307">
        <v>41.1678</v>
      </c>
      <c r="F1307" s="2">
        <f t="shared" si="181"/>
        <v>1712.2217125346378</v>
      </c>
      <c r="G1307" s="1">
        <f t="shared" si="182"/>
        <v>5.0856071639658648E+25</v>
      </c>
      <c r="H1307" s="2">
        <f t="shared" si="180"/>
        <v>1648.1330379196213</v>
      </c>
      <c r="I1307" s="2">
        <f t="shared" si="183"/>
        <v>41.084961325951106</v>
      </c>
      <c r="J1307" s="2">
        <f t="shared" si="184"/>
        <v>8.2838674048893779E-2</v>
      </c>
      <c r="K1307" s="2">
        <f t="shared" si="185"/>
        <v>8.8376913774354526E-2</v>
      </c>
      <c r="L1307" s="2">
        <v>1841.6707427297297</v>
      </c>
      <c r="M1307" s="2">
        <f t="shared" si="186"/>
        <v>41.32605994418671</v>
      </c>
      <c r="N1307" s="2">
        <f t="shared" si="187"/>
        <v>-0.1582599441867103</v>
      </c>
      <c r="O1307" s="2">
        <f t="shared" si="188"/>
        <v>0.32256301538916876</v>
      </c>
    </row>
    <row r="1308" spans="1:15" x14ac:dyDescent="0.25">
      <c r="A1308" s="47">
        <v>40782</v>
      </c>
      <c r="B1308" s="2">
        <v>0.33750999999999998</v>
      </c>
      <c r="C1308" s="2">
        <f>LOG('SNe Ia Data'!RedShift)</f>
        <v>-0.47171335503894035</v>
      </c>
      <c r="D1308">
        <v>0.23724000000000001</v>
      </c>
      <c r="E1308">
        <v>41.009799999999998</v>
      </c>
      <c r="F1308" s="2">
        <f t="shared" si="181"/>
        <v>1592.062085961152</v>
      </c>
      <c r="G1308" s="1">
        <f t="shared" si="182"/>
        <v>5.0859410774869182E+25</v>
      </c>
      <c r="H1308" s="2">
        <f t="shared" si="180"/>
        <v>1648.2412519220231</v>
      </c>
      <c r="I1308" s="2">
        <f t="shared" si="183"/>
        <v>41.085103896970026</v>
      </c>
      <c r="J1308" s="2">
        <f t="shared" si="184"/>
        <v>-7.530389697002704E-2</v>
      </c>
      <c r="K1308" s="2">
        <f t="shared" si="185"/>
        <v>0.10075325189250027</v>
      </c>
      <c r="L1308" s="2">
        <v>1841.7974732811253</v>
      </c>
      <c r="M1308" s="2">
        <f t="shared" si="186"/>
        <v>41.326209364178837</v>
      </c>
      <c r="N1308" s="2">
        <f t="shared" si="187"/>
        <v>-0.31640936417883836</v>
      </c>
      <c r="O1308" s="2">
        <f t="shared" si="188"/>
        <v>1.7787824065875613</v>
      </c>
    </row>
    <row r="1309" spans="1:15" x14ac:dyDescent="0.25">
      <c r="A1309" s="47" t="s">
        <v>21</v>
      </c>
      <c r="B1309" s="2">
        <v>0.33761999999999998</v>
      </c>
      <c r="C1309" s="2">
        <f>LOG('SNe Ia Data'!RedShift)</f>
        <v>-0.47157183446236373</v>
      </c>
      <c r="D1309">
        <v>0.17610100000000001</v>
      </c>
      <c r="E1309">
        <v>41.1477</v>
      </c>
      <c r="F1309" s="2">
        <f t="shared" si="181"/>
        <v>1696.4458435012111</v>
      </c>
      <c r="G1309" s="1">
        <f t="shared" si="182"/>
        <v>5.0877776608225675E+25</v>
      </c>
      <c r="H1309" s="2">
        <f t="shared" si="180"/>
        <v>1648.8364480460618</v>
      </c>
      <c r="I1309" s="2">
        <f t="shared" si="183"/>
        <v>41.085887895463998</v>
      </c>
      <c r="J1309" s="2">
        <f t="shared" si="184"/>
        <v>6.1812104536002721E-2</v>
      </c>
      <c r="K1309" s="2">
        <f t="shared" si="185"/>
        <v>0.12320360523619554</v>
      </c>
      <c r="L1309" s="2">
        <v>1842.4945234956299</v>
      </c>
      <c r="M1309" s="2">
        <f t="shared" si="186"/>
        <v>41.327031028329358</v>
      </c>
      <c r="N1309" s="2">
        <f t="shared" si="187"/>
        <v>-0.17933102832935788</v>
      </c>
      <c r="O1309" s="2">
        <f t="shared" si="188"/>
        <v>1.0370202414578114</v>
      </c>
    </row>
    <row r="1310" spans="1:15" x14ac:dyDescent="0.25">
      <c r="A1310" s="47">
        <v>1300912</v>
      </c>
      <c r="B1310" s="2">
        <v>0.33778000000000002</v>
      </c>
      <c r="C1310" s="2">
        <f>LOG('SNe Ia Data'!RedShift)</f>
        <v>-0.47136606863943092</v>
      </c>
      <c r="D1310">
        <v>0.23386199999999999</v>
      </c>
      <c r="E1310">
        <v>41.153700000000001</v>
      </c>
      <c r="F1310" s="2">
        <f t="shared" si="181"/>
        <v>1701.1397785180591</v>
      </c>
      <c r="G1310" s="1">
        <f t="shared" si="182"/>
        <v>5.0904492328899004E+25</v>
      </c>
      <c r="H1310" s="2">
        <f t="shared" si="180"/>
        <v>1649.7022455890874</v>
      </c>
      <c r="I1310" s="2">
        <f t="shared" si="183"/>
        <v>41.087027827836906</v>
      </c>
      <c r="J1310" s="2">
        <f t="shared" si="184"/>
        <v>6.6672172163094956E-2</v>
      </c>
      <c r="K1310" s="2">
        <f t="shared" si="185"/>
        <v>8.1277416424878374E-2</v>
      </c>
      <c r="L1310" s="2">
        <v>1843.5085119253279</v>
      </c>
      <c r="M1310" s="2">
        <f t="shared" si="186"/>
        <v>41.32822573594791</v>
      </c>
      <c r="N1310" s="2">
        <f t="shared" si="187"/>
        <v>-0.17452573594790977</v>
      </c>
      <c r="O1310" s="2">
        <f t="shared" si="188"/>
        <v>0.55692874914791801</v>
      </c>
    </row>
    <row r="1311" spans="1:15" x14ac:dyDescent="0.25">
      <c r="A1311" s="47">
        <v>380318</v>
      </c>
      <c r="B1311" s="2">
        <v>0.33817999999999998</v>
      </c>
      <c r="C1311" s="2">
        <f>LOG('SNe Ia Data'!RedShift)</f>
        <v>-0.47085208019917363</v>
      </c>
      <c r="D1311">
        <v>0.21124200000000001</v>
      </c>
      <c r="E1311">
        <v>41.145000000000003</v>
      </c>
      <c r="F1311" s="2">
        <f t="shared" si="181"/>
        <v>1694.337800447332</v>
      </c>
      <c r="G1311" s="1">
        <f t="shared" si="182"/>
        <v>5.0971290864024608E+25</v>
      </c>
      <c r="H1311" s="2">
        <f t="shared" si="180"/>
        <v>1651.8670386821364</v>
      </c>
      <c r="I1311" s="2">
        <f t="shared" si="183"/>
        <v>41.089875436802693</v>
      </c>
      <c r="J1311" s="2">
        <f t="shared" si="184"/>
        <v>5.5124563197310295E-2</v>
      </c>
      <c r="K1311" s="2">
        <f t="shared" si="185"/>
        <v>6.8097282468278231E-2</v>
      </c>
      <c r="L1311" s="2">
        <v>1846.0439869001818</v>
      </c>
      <c r="M1311" s="2">
        <f t="shared" si="186"/>
        <v>41.331210225162437</v>
      </c>
      <c r="N1311" s="2">
        <f t="shared" si="187"/>
        <v>-0.18621022516243357</v>
      </c>
      <c r="O1311" s="2">
        <f t="shared" si="188"/>
        <v>0.77704560640230635</v>
      </c>
    </row>
    <row r="1312" spans="1:15" x14ac:dyDescent="0.25">
      <c r="A1312" s="47">
        <v>580276</v>
      </c>
      <c r="B1312" s="2">
        <v>0.33848</v>
      </c>
      <c r="C1312" s="2">
        <f>LOG('SNe Ia Data'!RedShift)</f>
        <v>-0.47046698767676176</v>
      </c>
      <c r="D1312">
        <v>0.20041200000000001</v>
      </c>
      <c r="E1312">
        <v>41.113100000000003</v>
      </c>
      <c r="F1312" s="2">
        <f t="shared" si="181"/>
        <v>1669.6290790444561</v>
      </c>
      <c r="G1312" s="1">
        <f t="shared" si="182"/>
        <v>5.1021398418537482E+25</v>
      </c>
      <c r="H1312" s="2">
        <f t="shared" si="180"/>
        <v>1653.4909139320216</v>
      </c>
      <c r="I1312" s="2">
        <f t="shared" si="183"/>
        <v>41.092009063862676</v>
      </c>
      <c r="J1312" s="2">
        <f t="shared" si="184"/>
        <v>2.1090936137326821E-2</v>
      </c>
      <c r="K1312" s="2">
        <f t="shared" si="185"/>
        <v>1.1075013624658549E-2</v>
      </c>
      <c r="L1312" s="2">
        <v>1847.9460653649242</v>
      </c>
      <c r="M1312" s="2">
        <f t="shared" si="186"/>
        <v>41.333446458186089</v>
      </c>
      <c r="N1312" s="2">
        <f t="shared" si="187"/>
        <v>-0.22034645818608567</v>
      </c>
      <c r="O1312" s="2">
        <f t="shared" si="188"/>
        <v>1.2088285375194479</v>
      </c>
    </row>
    <row r="1313" spans="1:15" x14ac:dyDescent="0.25">
      <c r="A1313" s="47">
        <v>1343337</v>
      </c>
      <c r="B1313" s="2">
        <v>0.33896999999999999</v>
      </c>
      <c r="C1313" s="2">
        <f>LOG('SNe Ia Data'!RedShift)</f>
        <v>-0.46983873663759101</v>
      </c>
      <c r="D1313">
        <v>0.35651100000000002</v>
      </c>
      <c r="E1313">
        <v>41.055500000000002</v>
      </c>
      <c r="F1313" s="2">
        <f t="shared" si="181"/>
        <v>1625.9230952795569</v>
      </c>
      <c r="G1313" s="1">
        <f t="shared" si="182"/>
        <v>5.1103256700134202E+25</v>
      </c>
      <c r="H1313" s="2">
        <f t="shared" si="180"/>
        <v>1656.1437601699852</v>
      </c>
      <c r="I1313" s="2">
        <f t="shared" si="183"/>
        <v>41.095490163266916</v>
      </c>
      <c r="J1313" s="2">
        <f t="shared" si="184"/>
        <v>-3.999016326691418E-2</v>
      </c>
      <c r="K1313" s="2">
        <f t="shared" si="185"/>
        <v>1.2582313032548231E-2</v>
      </c>
      <c r="L1313" s="2">
        <v>1851.0536635663043</v>
      </c>
      <c r="M1313" s="2">
        <f t="shared" si="186"/>
        <v>41.337095047446027</v>
      </c>
      <c r="N1313" s="2">
        <f t="shared" si="187"/>
        <v>-0.28159504744602515</v>
      </c>
      <c r="O1313" s="2">
        <f t="shared" si="188"/>
        <v>0.62388444256007847</v>
      </c>
    </row>
    <row r="1314" spans="1:15" x14ac:dyDescent="0.25">
      <c r="A1314" s="47" t="s">
        <v>22</v>
      </c>
      <c r="B1314" s="2">
        <v>0.34061000000000002</v>
      </c>
      <c r="C1314" s="2">
        <f>LOG('SNe Ia Data'!RedShift)</f>
        <v>-0.46774260569500919</v>
      </c>
      <c r="D1314">
        <v>0.19242200000000001</v>
      </c>
      <c r="E1314">
        <v>41.173699999999997</v>
      </c>
      <c r="F1314" s="2">
        <f t="shared" si="181"/>
        <v>1716.8802310892015</v>
      </c>
      <c r="G1314" s="1">
        <f t="shared" si="182"/>
        <v>5.1377375073594367E+25</v>
      </c>
      <c r="H1314" s="2">
        <f t="shared" ref="H1314:H1377" si="189">G1314/Mpc</f>
        <v>1665.0273316499377</v>
      </c>
      <c r="I1314" s="2">
        <f t="shared" si="183"/>
        <v>41.107106834518973</v>
      </c>
      <c r="J1314" s="2">
        <f t="shared" si="184"/>
        <v>6.6593165481023675E-2</v>
      </c>
      <c r="K1314" s="2">
        <f t="shared" si="185"/>
        <v>0.11977050209552226</v>
      </c>
      <c r="L1314" s="2">
        <v>1861.4624476373772</v>
      </c>
      <c r="M1314" s="2">
        <f t="shared" si="186"/>
        <v>41.349271396840358</v>
      </c>
      <c r="N1314" s="2">
        <f t="shared" si="187"/>
        <v>-0.17557139684036116</v>
      </c>
      <c r="O1314" s="2">
        <f t="shared" si="188"/>
        <v>0.83252652642868186</v>
      </c>
    </row>
    <row r="1315" spans="1:15" x14ac:dyDescent="0.25">
      <c r="A1315" s="47">
        <v>320258</v>
      </c>
      <c r="B1315" s="2">
        <v>0.34098000000000001</v>
      </c>
      <c r="C1315" s="2">
        <f>LOG('SNe Ia Data'!RedShift)</f>
        <v>-0.467271093571626</v>
      </c>
      <c r="D1315">
        <v>0.1943</v>
      </c>
      <c r="E1315">
        <v>41.058700000000002</v>
      </c>
      <c r="F1315" s="2">
        <f t="shared" si="181"/>
        <v>1628.3209104413124</v>
      </c>
      <c r="G1315" s="1">
        <f t="shared" si="182"/>
        <v>5.1439249417485924E+25</v>
      </c>
      <c r="H1315" s="2">
        <f t="shared" si="189"/>
        <v>1667.032542573224</v>
      </c>
      <c r="I1315" s="2">
        <f t="shared" si="183"/>
        <v>41.109720389428055</v>
      </c>
      <c r="J1315" s="2">
        <f t="shared" si="184"/>
        <v>-5.1020389428053647E-2</v>
      </c>
      <c r="K1315" s="2">
        <f t="shared" si="185"/>
        <v>6.8951217188329791E-2</v>
      </c>
      <c r="L1315" s="2">
        <v>1863.8124388954448</v>
      </c>
      <c r="M1315" s="2">
        <f t="shared" si="186"/>
        <v>41.35201102922283</v>
      </c>
      <c r="N1315" s="2">
        <f t="shared" si="187"/>
        <v>-0.29331102922282781</v>
      </c>
      <c r="O1315" s="2">
        <f t="shared" si="188"/>
        <v>2.2788261082581456</v>
      </c>
    </row>
    <row r="1316" spans="1:15" x14ac:dyDescent="0.25">
      <c r="A1316" s="47">
        <v>2533</v>
      </c>
      <c r="B1316" s="2">
        <v>0.34111000000000002</v>
      </c>
      <c r="C1316" s="2">
        <f>LOG('SNe Ia Data'!RedShift)</f>
        <v>-0.46710554860444853</v>
      </c>
      <c r="D1316">
        <v>0.25510300000000002</v>
      </c>
      <c r="E1316">
        <v>41.064100000000003</v>
      </c>
      <c r="F1316" s="2">
        <f t="shared" si="181"/>
        <v>1632.3752447461825</v>
      </c>
      <c r="G1316" s="1">
        <f t="shared" si="182"/>
        <v>5.1460991720748263E+25</v>
      </c>
      <c r="H1316" s="2">
        <f t="shared" si="189"/>
        <v>1667.7371626347385</v>
      </c>
      <c r="I1316" s="2">
        <f t="shared" si="183"/>
        <v>41.110638031832664</v>
      </c>
      <c r="J1316" s="2">
        <f t="shared" si="184"/>
        <v>-4.653803183266092E-2</v>
      </c>
      <c r="K1316" s="2">
        <f t="shared" si="185"/>
        <v>3.3280120708160874E-2</v>
      </c>
      <c r="L1316" s="2">
        <v>1864.6382571531665</v>
      </c>
      <c r="M1316" s="2">
        <f t="shared" si="186"/>
        <v>41.352972952411541</v>
      </c>
      <c r="N1316" s="2">
        <f t="shared" si="187"/>
        <v>-0.28887295241153765</v>
      </c>
      <c r="O1316" s="2">
        <f t="shared" si="188"/>
        <v>1.2822792910434291</v>
      </c>
    </row>
    <row r="1317" spans="1:15" x14ac:dyDescent="0.25">
      <c r="A1317" s="47">
        <v>1336009</v>
      </c>
      <c r="B1317" s="2">
        <v>0.34168999999999999</v>
      </c>
      <c r="C1317" s="2">
        <f>LOG('SNe Ia Data'!RedShift)</f>
        <v>-0.46636773120524472</v>
      </c>
      <c r="D1317">
        <v>0.32100800000000002</v>
      </c>
      <c r="E1317">
        <v>41.212200000000003</v>
      </c>
      <c r="F1317" s="2">
        <f t="shared" si="181"/>
        <v>1747.5918070088496</v>
      </c>
      <c r="G1317" s="1">
        <f t="shared" si="182"/>
        <v>5.155801274384505E+25</v>
      </c>
      <c r="H1317" s="2">
        <f t="shared" si="189"/>
        <v>1670.8813998591861</v>
      </c>
      <c r="I1317" s="2">
        <f t="shared" si="183"/>
        <v>41.114728122552904</v>
      </c>
      <c r="J1317" s="2">
        <f t="shared" si="184"/>
        <v>9.747187744709862E-2</v>
      </c>
      <c r="K1317" s="2">
        <f t="shared" si="185"/>
        <v>9.219915715385453E-2</v>
      </c>
      <c r="L1317" s="2">
        <v>1868.3235994184445</v>
      </c>
      <c r="M1317" s="2">
        <f t="shared" si="186"/>
        <v>41.35726049777422</v>
      </c>
      <c r="N1317" s="2">
        <f t="shared" si="187"/>
        <v>-0.14506049777421737</v>
      </c>
      <c r="O1317" s="2">
        <f t="shared" si="188"/>
        <v>0.20420511450749199</v>
      </c>
    </row>
    <row r="1318" spans="1:15" x14ac:dyDescent="0.25">
      <c r="A1318" s="47">
        <v>1346387</v>
      </c>
      <c r="B1318" s="2">
        <v>0.34445999999999999</v>
      </c>
      <c r="C1318" s="2">
        <f>LOG('SNe Ia Data'!RedShift)</f>
        <v>-0.4628612027487371</v>
      </c>
      <c r="D1318">
        <v>0.15246799999999999</v>
      </c>
      <c r="E1318">
        <v>41.308100000000003</v>
      </c>
      <c r="F1318" s="2">
        <f t="shared" si="181"/>
        <v>1826.5013603336954</v>
      </c>
      <c r="G1318" s="1">
        <f t="shared" si="182"/>
        <v>5.2021752046331386E+25</v>
      </c>
      <c r="H1318" s="2">
        <f t="shared" si="189"/>
        <v>1685.9101671384406</v>
      </c>
      <c r="I1318" s="2">
        <f t="shared" si="183"/>
        <v>41.134172148728709</v>
      </c>
      <c r="J1318" s="2">
        <f t="shared" si="184"/>
        <v>0.17392785127129429</v>
      </c>
      <c r="K1318" s="2">
        <f t="shared" si="185"/>
        <v>1.3013102672836956</v>
      </c>
      <c r="L1318" s="2">
        <v>1885.9450390814998</v>
      </c>
      <c r="M1318" s="2">
        <f t="shared" si="186"/>
        <v>41.377645161064279</v>
      </c>
      <c r="N1318" s="2">
        <f t="shared" si="187"/>
        <v>-6.9545161064276328E-2</v>
      </c>
      <c r="O1318" s="2">
        <f t="shared" si="188"/>
        <v>0.20805417137850341</v>
      </c>
    </row>
    <row r="1319" spans="1:15" x14ac:dyDescent="0.25">
      <c r="A1319" s="47">
        <v>350606</v>
      </c>
      <c r="B1319" s="2">
        <v>0.34448000000000001</v>
      </c>
      <c r="C1319" s="2">
        <f>LOG('SNe Ia Data'!RedShift)</f>
        <v>-0.46283598752058802</v>
      </c>
      <c r="D1319">
        <v>0.299203</v>
      </c>
      <c r="E1319">
        <v>41.291400000000003</v>
      </c>
      <c r="F1319" s="2">
        <f t="shared" si="181"/>
        <v>1812.5082832740861</v>
      </c>
      <c r="G1319" s="1">
        <f t="shared" si="182"/>
        <v>5.2025102627968241E+25</v>
      </c>
      <c r="H1319" s="2">
        <f t="shared" si="189"/>
        <v>1686.0187520942563</v>
      </c>
      <c r="I1319" s="2">
        <f t="shared" si="183"/>
        <v>41.134312002943531</v>
      </c>
      <c r="J1319" s="2">
        <f t="shared" si="184"/>
        <v>0.15708799705647181</v>
      </c>
      <c r="K1319" s="2">
        <f t="shared" si="185"/>
        <v>0.27564753753183502</v>
      </c>
      <c r="L1319" s="2">
        <v>1886.0723943085586</v>
      </c>
      <c r="M1319" s="2">
        <f t="shared" si="186"/>
        <v>41.377791792603901</v>
      </c>
      <c r="N1319" s="2">
        <f t="shared" si="187"/>
        <v>-8.6391792603897954E-2</v>
      </c>
      <c r="O1319" s="2">
        <f t="shared" si="188"/>
        <v>8.3370630076030169E-2</v>
      </c>
    </row>
    <row r="1320" spans="1:15" x14ac:dyDescent="0.25">
      <c r="A1320" s="47">
        <v>1329312</v>
      </c>
      <c r="B1320" s="2">
        <v>0.34487000000000001</v>
      </c>
      <c r="C1320" s="2">
        <f>LOG('SNe Ia Data'!RedShift)</f>
        <v>-0.4623445829626332</v>
      </c>
      <c r="D1320">
        <v>0.17167099999999999</v>
      </c>
      <c r="E1320">
        <v>41.2333</v>
      </c>
      <c r="F1320" s="2">
        <f t="shared" si="181"/>
        <v>1764.6557679444845</v>
      </c>
      <c r="G1320" s="1">
        <f t="shared" si="182"/>
        <v>5.2090445504373107E+25</v>
      </c>
      <c r="H1320" s="2">
        <f t="shared" si="189"/>
        <v>1688.1363705009358</v>
      </c>
      <c r="I1320" s="2">
        <f t="shared" si="183"/>
        <v>41.137037633734437</v>
      </c>
      <c r="J1320" s="2">
        <f t="shared" si="184"/>
        <v>9.626236626556306E-2</v>
      </c>
      <c r="K1320" s="2">
        <f t="shared" si="185"/>
        <v>0.31442653674029103</v>
      </c>
      <c r="L1320" s="2">
        <v>1888.556177849887</v>
      </c>
      <c r="M1320" s="2">
        <f t="shared" si="186"/>
        <v>41.380649540383075</v>
      </c>
      <c r="N1320" s="2">
        <f t="shared" si="187"/>
        <v>-0.14734954038307535</v>
      </c>
      <c r="O1320" s="2">
        <f t="shared" si="188"/>
        <v>0.7367220986955394</v>
      </c>
    </row>
    <row r="1321" spans="1:15" x14ac:dyDescent="0.25">
      <c r="A1321" s="47">
        <v>470110</v>
      </c>
      <c r="B1321" s="2">
        <v>0.34544999999999998</v>
      </c>
      <c r="C1321" s="2">
        <f>LOG('SNe Ia Data'!RedShift)</f>
        <v>-0.46161480298008767</v>
      </c>
      <c r="D1321">
        <v>0.23021</v>
      </c>
      <c r="E1321">
        <v>41.203299999999999</v>
      </c>
      <c r="F1321" s="2">
        <f t="shared" si="181"/>
        <v>1740.4437831244338</v>
      </c>
      <c r="G1321" s="1">
        <f t="shared" si="182"/>
        <v>5.2187645071348095E+25</v>
      </c>
      <c r="H1321" s="2">
        <f t="shared" si="189"/>
        <v>1691.2863939384133</v>
      </c>
      <c r="I1321" s="2">
        <f t="shared" si="183"/>
        <v>41.141085775350106</v>
      </c>
      <c r="J1321" s="2">
        <f t="shared" si="184"/>
        <v>6.2214224649892458E-2</v>
      </c>
      <c r="K1321" s="2">
        <f t="shared" si="185"/>
        <v>7.3034997111964053E-2</v>
      </c>
      <c r="L1321" s="2">
        <v>1892.2512639804379</v>
      </c>
      <c r="M1321" s="2">
        <f t="shared" si="186"/>
        <v>41.384894020040619</v>
      </c>
      <c r="N1321" s="2">
        <f t="shared" si="187"/>
        <v>-0.18159402004062031</v>
      </c>
      <c r="O1321" s="2">
        <f t="shared" si="188"/>
        <v>0.62223540140182587</v>
      </c>
    </row>
    <row r="1322" spans="1:15" x14ac:dyDescent="0.25">
      <c r="A1322" s="47" t="s">
        <v>23</v>
      </c>
      <c r="B1322" s="2">
        <v>0.34601999999999999</v>
      </c>
      <c r="C1322" s="2">
        <f>LOG('SNe Ia Data'!RedShift)</f>
        <v>-0.46089879820545904</v>
      </c>
      <c r="D1322">
        <v>0.136683</v>
      </c>
      <c r="E1322">
        <v>41.331800000000001</v>
      </c>
      <c r="F1322" s="2">
        <f t="shared" si="181"/>
        <v>1846.5454430338837</v>
      </c>
      <c r="G1322" s="1">
        <f t="shared" si="182"/>
        <v>5.2283195542551941E+25</v>
      </c>
      <c r="H1322" s="2">
        <f t="shared" si="189"/>
        <v>1694.3829738216507</v>
      </c>
      <c r="I1322" s="2">
        <f t="shared" si="183"/>
        <v>41.145057893666973</v>
      </c>
      <c r="J1322" s="2">
        <f t="shared" si="184"/>
        <v>0.18674210633302835</v>
      </c>
      <c r="K1322" s="2">
        <f t="shared" si="185"/>
        <v>1.8666182230655055</v>
      </c>
      <c r="L1322" s="2">
        <v>1895.884102067854</v>
      </c>
      <c r="M1322" s="2">
        <f t="shared" si="186"/>
        <v>41.389058924053352</v>
      </c>
      <c r="N1322" s="2">
        <f t="shared" si="187"/>
        <v>-5.7258924053350313E-2</v>
      </c>
      <c r="O1322" s="2">
        <f t="shared" si="188"/>
        <v>0.17549201524804914</v>
      </c>
    </row>
    <row r="1323" spans="1:15" x14ac:dyDescent="0.25">
      <c r="A1323" s="47">
        <v>310090</v>
      </c>
      <c r="B1323" s="2">
        <v>0.34695999999999999</v>
      </c>
      <c r="C1323" s="2">
        <f>LOG('SNe Ia Data'!RedShift)</f>
        <v>-0.45972059085929451</v>
      </c>
      <c r="D1323">
        <v>0.37034600000000001</v>
      </c>
      <c r="E1323">
        <v>41.4163</v>
      </c>
      <c r="F1323" s="2">
        <f t="shared" si="181"/>
        <v>1919.8177380628993</v>
      </c>
      <c r="G1323" s="1">
        <f t="shared" si="182"/>
        <v>5.2440827895007039E+25</v>
      </c>
      <c r="H1323" s="2">
        <f t="shared" si="189"/>
        <v>1699.4914904559485</v>
      </c>
      <c r="I1323" s="2">
        <f t="shared" si="183"/>
        <v>41.151594971817289</v>
      </c>
      <c r="J1323" s="2">
        <f t="shared" si="184"/>
        <v>0.26470502818271058</v>
      </c>
      <c r="K1323" s="2">
        <f t="shared" si="185"/>
        <v>0.51086842975405722</v>
      </c>
      <c r="L1323" s="2">
        <v>1901.878257566822</v>
      </c>
      <c r="M1323" s="2">
        <f t="shared" si="186"/>
        <v>41.3959135678463</v>
      </c>
      <c r="N1323" s="2">
        <f t="shared" si="187"/>
        <v>2.0386432153699729E-2</v>
      </c>
      <c r="O1323" s="2">
        <f t="shared" si="188"/>
        <v>3.0301709877118949E-3</v>
      </c>
    </row>
    <row r="1324" spans="1:15" x14ac:dyDescent="0.25">
      <c r="A1324" s="47">
        <v>50301</v>
      </c>
      <c r="B1324" s="2">
        <v>0.34716999999999998</v>
      </c>
      <c r="C1324" s="2">
        <f>LOG('SNe Ia Data'!RedShift)</f>
        <v>-0.45945781056170704</v>
      </c>
      <c r="D1324">
        <v>0.24427199999999999</v>
      </c>
      <c r="E1324">
        <v>41.117400000000004</v>
      </c>
      <c r="F1324" s="2">
        <f t="shared" si="181"/>
        <v>1672.9385929553596</v>
      </c>
      <c r="G1324" s="1">
        <f t="shared" si="182"/>
        <v>5.2476053475841496E+25</v>
      </c>
      <c r="H1324" s="2">
        <f t="shared" si="189"/>
        <v>1700.6330737847697</v>
      </c>
      <c r="I1324" s="2">
        <f t="shared" si="183"/>
        <v>41.153053104746249</v>
      </c>
      <c r="J1324" s="2">
        <f t="shared" si="184"/>
        <v>-3.565310474624539E-2</v>
      </c>
      <c r="K1324" s="2">
        <f t="shared" si="185"/>
        <v>2.130332209386443E-2</v>
      </c>
      <c r="L1324" s="2">
        <v>1903.2179145579546</v>
      </c>
      <c r="M1324" s="2">
        <f t="shared" si="186"/>
        <v>41.397442584818833</v>
      </c>
      <c r="N1324" s="2">
        <f t="shared" si="187"/>
        <v>-0.28004258481882971</v>
      </c>
      <c r="O1324" s="2">
        <f t="shared" si="188"/>
        <v>1.3143189772519437</v>
      </c>
    </row>
    <row r="1325" spans="1:15" x14ac:dyDescent="0.25">
      <c r="A1325" s="47">
        <v>330089</v>
      </c>
      <c r="B1325" s="2">
        <v>0.34881000000000001</v>
      </c>
      <c r="C1325" s="2">
        <f>LOG('SNe Ia Data'!RedShift)</f>
        <v>-0.45741107281468624</v>
      </c>
      <c r="D1325">
        <v>0.218415</v>
      </c>
      <c r="E1325">
        <v>41.372100000000003</v>
      </c>
      <c r="F1325" s="2">
        <f t="shared" si="181"/>
        <v>1881.1351563994021</v>
      </c>
      <c r="G1325" s="1">
        <f t="shared" si="182"/>
        <v>5.2751271994218636E+25</v>
      </c>
      <c r="H1325" s="2">
        <f t="shared" si="189"/>
        <v>1709.5522985333625</v>
      </c>
      <c r="I1325" s="2">
        <f t="shared" si="183"/>
        <v>41.164411956248124</v>
      </c>
      <c r="J1325" s="2">
        <f t="shared" si="184"/>
        <v>0.20768804375187955</v>
      </c>
      <c r="K1325" s="2">
        <f t="shared" si="185"/>
        <v>0.90418660612390245</v>
      </c>
      <c r="L1325" s="2">
        <v>1913.6867379388502</v>
      </c>
      <c r="M1325" s="2">
        <f t="shared" si="186"/>
        <v>41.409354235858345</v>
      </c>
      <c r="N1325" s="2">
        <f t="shared" si="187"/>
        <v>-3.7254235858341644E-2</v>
      </c>
      <c r="O1325" s="2">
        <f t="shared" si="188"/>
        <v>2.9092858703340961E-2</v>
      </c>
    </row>
    <row r="1326" spans="1:15" x14ac:dyDescent="0.25">
      <c r="A1326" s="47">
        <v>160198</v>
      </c>
      <c r="B1326" s="2">
        <v>0.34910000000000002</v>
      </c>
      <c r="C1326" s="2">
        <f>LOG('SNe Ia Data'!RedShift)</f>
        <v>-0.45705015118582115</v>
      </c>
      <c r="D1326">
        <v>0.15860399999999999</v>
      </c>
      <c r="E1326">
        <v>41.249899999999997</v>
      </c>
      <c r="F1326" s="2">
        <f t="shared" si="181"/>
        <v>1778.1975191313288</v>
      </c>
      <c r="G1326" s="1">
        <f t="shared" si="182"/>
        <v>5.2799961446600346E+25</v>
      </c>
      <c r="H1326" s="2">
        <f t="shared" si="189"/>
        <v>1711.1302162230556</v>
      </c>
      <c r="I1326" s="2">
        <f t="shared" si="183"/>
        <v>41.166415302045877</v>
      </c>
      <c r="J1326" s="2">
        <f t="shared" si="184"/>
        <v>8.3484697954119724E-2</v>
      </c>
      <c r="K1326" s="2">
        <f t="shared" si="185"/>
        <v>0.27706743768744901</v>
      </c>
      <c r="L1326" s="2">
        <v>1915.5391745893655</v>
      </c>
      <c r="M1326" s="2">
        <f t="shared" si="186"/>
        <v>41.41145519071587</v>
      </c>
      <c r="N1326" s="2">
        <f t="shared" si="187"/>
        <v>-0.16155519071587321</v>
      </c>
      <c r="O1326" s="2">
        <f t="shared" si="188"/>
        <v>1.0375608124320139</v>
      </c>
    </row>
    <row r="1327" spans="1:15" x14ac:dyDescent="0.25">
      <c r="A1327" s="47">
        <v>1258906</v>
      </c>
      <c r="B1327" s="2">
        <v>0.34911999999999999</v>
      </c>
      <c r="C1327" s="2">
        <f>LOG('SNe Ia Data'!RedShift)</f>
        <v>-0.45702527109175217</v>
      </c>
      <c r="D1327">
        <v>0.206036</v>
      </c>
      <c r="E1327">
        <v>41.281999999999996</v>
      </c>
      <c r="F1327" s="2">
        <f t="shared" si="181"/>
        <v>1804.6791465567205</v>
      </c>
      <c r="G1327" s="1">
        <f t="shared" si="182"/>
        <v>5.2803319591814472E+25</v>
      </c>
      <c r="H1327" s="2">
        <f t="shared" si="189"/>
        <v>1711.2390462977171</v>
      </c>
      <c r="I1327" s="2">
        <f t="shared" si="183"/>
        <v>41.16655340608223</v>
      </c>
      <c r="J1327" s="2">
        <f t="shared" si="184"/>
        <v>0.1154465939177669</v>
      </c>
      <c r="K1327" s="2">
        <f t="shared" si="185"/>
        <v>0.31396123497226192</v>
      </c>
      <c r="L1327" s="2">
        <v>1915.6669425907776</v>
      </c>
      <c r="M1327" s="2">
        <f t="shared" si="186"/>
        <v>41.411600024839387</v>
      </c>
      <c r="N1327" s="2">
        <f t="shared" si="187"/>
        <v>-0.12960002483939093</v>
      </c>
      <c r="O1327" s="2">
        <f t="shared" si="188"/>
        <v>0.39566164275869214</v>
      </c>
    </row>
    <row r="1328" spans="1:15" x14ac:dyDescent="0.25">
      <c r="A1328" s="47">
        <v>70955</v>
      </c>
      <c r="B1328" s="2">
        <v>0.34932000000000002</v>
      </c>
      <c r="C1328" s="2">
        <f>LOG('SNe Ia Data'!RedShift)</f>
        <v>-0.45677654851356436</v>
      </c>
      <c r="D1328">
        <v>0.15795400000000001</v>
      </c>
      <c r="E1328">
        <v>41.140599999999999</v>
      </c>
      <c r="F1328" s="2">
        <f t="shared" si="181"/>
        <v>1690.9080822703106</v>
      </c>
      <c r="G1328" s="1">
        <f t="shared" si="182"/>
        <v>5.2836902831574588E+25</v>
      </c>
      <c r="H1328" s="2">
        <f t="shared" si="189"/>
        <v>1712.3274049771135</v>
      </c>
      <c r="I1328" s="2">
        <f t="shared" si="183"/>
        <v>41.16793403704542</v>
      </c>
      <c r="J1328" s="2">
        <f t="shared" si="184"/>
        <v>-2.73340370454207E-2</v>
      </c>
      <c r="K1328" s="2">
        <f t="shared" si="185"/>
        <v>2.9946515798239339E-2</v>
      </c>
      <c r="L1328" s="2">
        <v>1916.9447201618618</v>
      </c>
      <c r="M1328" s="2">
        <f t="shared" si="186"/>
        <v>41.413047945520148</v>
      </c>
      <c r="N1328" s="2">
        <f t="shared" si="187"/>
        <v>-0.27244794552014895</v>
      </c>
      <c r="O1328" s="2">
        <f t="shared" si="188"/>
        <v>2.9751291139070895</v>
      </c>
    </row>
    <row r="1329" spans="1:15" x14ac:dyDescent="0.25">
      <c r="A1329" s="47">
        <v>380279</v>
      </c>
      <c r="B1329" s="2">
        <v>0.34938999999999998</v>
      </c>
      <c r="C1329" s="2">
        <f>LOG('SNe Ia Data'!RedShift)</f>
        <v>-0.45668952925282696</v>
      </c>
      <c r="D1329">
        <v>0.168604</v>
      </c>
      <c r="E1329">
        <v>41.203299999999999</v>
      </c>
      <c r="F1329" s="2">
        <f t="shared" si="181"/>
        <v>1740.4437831244338</v>
      </c>
      <c r="G1329" s="1">
        <f t="shared" si="182"/>
        <v>5.2848657733259371E+25</v>
      </c>
      <c r="H1329" s="2">
        <f t="shared" si="189"/>
        <v>1712.7083553965924</v>
      </c>
      <c r="I1329" s="2">
        <f t="shared" si="183"/>
        <v>41.168417082120904</v>
      </c>
      <c r="J1329" s="2">
        <f t="shared" si="184"/>
        <v>3.4882917879095032E-2</v>
      </c>
      <c r="K1329" s="2">
        <f t="shared" si="185"/>
        <v>4.2804542900480788E-2</v>
      </c>
      <c r="L1329" s="2">
        <v>1917.391984211702</v>
      </c>
      <c r="M1329" s="2">
        <f t="shared" si="186"/>
        <v>41.413554537206423</v>
      </c>
      <c r="N1329" s="2">
        <f t="shared" si="187"/>
        <v>-0.21025453720642417</v>
      </c>
      <c r="O1329" s="2">
        <f t="shared" si="188"/>
        <v>1.555088126773583</v>
      </c>
    </row>
    <row r="1330" spans="1:15" x14ac:dyDescent="0.25">
      <c r="A1330" s="47" t="s">
        <v>24</v>
      </c>
      <c r="B1330" s="2">
        <v>0.34949000000000002</v>
      </c>
      <c r="C1330" s="2">
        <f>LOG('SNe Ia Data'!RedShift)</f>
        <v>-0.45656524626150735</v>
      </c>
      <c r="D1330">
        <v>0.22631799999999999</v>
      </c>
      <c r="E1330">
        <v>41.005000000000003</v>
      </c>
      <c r="F1330" s="2">
        <f t="shared" si="181"/>
        <v>1588.5467485977822</v>
      </c>
      <c r="G1330" s="1">
        <f t="shared" si="182"/>
        <v>5.2865451140428818E+25</v>
      </c>
      <c r="H1330" s="2">
        <f t="shared" si="189"/>
        <v>1713.2525926583951</v>
      </c>
      <c r="I1330" s="2">
        <f t="shared" si="183"/>
        <v>41.169106988530288</v>
      </c>
      <c r="J1330" s="2">
        <f t="shared" si="184"/>
        <v>-0.16410698853028549</v>
      </c>
      <c r="K1330" s="2">
        <f t="shared" si="185"/>
        <v>0.52579440304116454</v>
      </c>
      <c r="L1330" s="2">
        <v>1918.0309705361767</v>
      </c>
      <c r="M1330" s="2">
        <f t="shared" si="186"/>
        <v>41.414278077323303</v>
      </c>
      <c r="N1330" s="2">
        <f t="shared" si="187"/>
        <v>-0.40927807732330024</v>
      </c>
      <c r="O1330" s="2">
        <f t="shared" si="188"/>
        <v>3.2703841711157677</v>
      </c>
    </row>
    <row r="1331" spans="1:15" x14ac:dyDescent="0.25">
      <c r="A1331" s="47" t="s">
        <v>25</v>
      </c>
      <c r="B1331" s="2">
        <v>0.34949000000000002</v>
      </c>
      <c r="C1331" s="2">
        <f>LOG('SNe Ia Data'!RedShift)</f>
        <v>-0.45656524626150735</v>
      </c>
      <c r="D1331">
        <v>0.171432</v>
      </c>
      <c r="E1331">
        <v>41.375599999999999</v>
      </c>
      <c r="F1331" s="2">
        <f t="shared" si="181"/>
        <v>1884.1696328798823</v>
      </c>
      <c r="G1331" s="1">
        <f t="shared" si="182"/>
        <v>5.2865451140428818E+25</v>
      </c>
      <c r="H1331" s="2">
        <f t="shared" si="189"/>
        <v>1713.2525926583951</v>
      </c>
      <c r="I1331" s="2">
        <f t="shared" si="183"/>
        <v>41.169106988530288</v>
      </c>
      <c r="J1331" s="2">
        <f t="shared" si="184"/>
        <v>0.20649301146971055</v>
      </c>
      <c r="K1331" s="2">
        <f t="shared" si="185"/>
        <v>1.4508647603192903</v>
      </c>
      <c r="L1331" s="2">
        <v>1918.0309705361767</v>
      </c>
      <c r="M1331" s="2">
        <f t="shared" si="186"/>
        <v>41.414278077323303</v>
      </c>
      <c r="N1331" s="2">
        <f t="shared" si="187"/>
        <v>-3.8678077323304194E-2</v>
      </c>
      <c r="O1331" s="2">
        <f t="shared" si="188"/>
        <v>5.0903303851614755E-2</v>
      </c>
    </row>
    <row r="1332" spans="1:15" x14ac:dyDescent="0.25">
      <c r="A1332" s="47">
        <v>440185</v>
      </c>
      <c r="B1332" s="2">
        <v>0.34949000000000002</v>
      </c>
      <c r="C1332" s="2">
        <f>LOG('SNe Ia Data'!RedShift)</f>
        <v>-0.45656524626150735</v>
      </c>
      <c r="D1332">
        <v>0.20583099999999999</v>
      </c>
      <c r="E1332">
        <v>41.1526</v>
      </c>
      <c r="F1332" s="2">
        <f t="shared" si="181"/>
        <v>1700.2782525466112</v>
      </c>
      <c r="G1332" s="1">
        <f t="shared" si="182"/>
        <v>5.2865451140428818E+25</v>
      </c>
      <c r="H1332" s="2">
        <f t="shared" si="189"/>
        <v>1713.2525926583951</v>
      </c>
      <c r="I1332" s="2">
        <f t="shared" si="183"/>
        <v>41.169106988530288</v>
      </c>
      <c r="J1332" s="2">
        <f t="shared" si="184"/>
        <v>-1.6506988530288424E-2</v>
      </c>
      <c r="K1332" s="2">
        <f t="shared" si="185"/>
        <v>6.4315275012978845E-3</v>
      </c>
      <c r="L1332" s="2">
        <v>1918.0309705361767</v>
      </c>
      <c r="M1332" s="2">
        <f t="shared" si="186"/>
        <v>41.414278077323303</v>
      </c>
      <c r="N1332" s="2">
        <f t="shared" si="187"/>
        <v>-0.26167807732330317</v>
      </c>
      <c r="O1332" s="2">
        <f t="shared" si="188"/>
        <v>1.6162670239835066</v>
      </c>
    </row>
    <row r="1333" spans="1:15" x14ac:dyDescent="0.25">
      <c r="A1333" s="47">
        <v>20186</v>
      </c>
      <c r="B1333" s="2">
        <v>0.34967999999999999</v>
      </c>
      <c r="C1333" s="2">
        <f>LOG('SNe Ia Data'!RedShift)</f>
        <v>-0.45632920651840386</v>
      </c>
      <c r="D1333">
        <v>0.287684</v>
      </c>
      <c r="E1333">
        <v>41.487299999999998</v>
      </c>
      <c r="F1333" s="2">
        <f t="shared" si="181"/>
        <v>1983.6269496288851</v>
      </c>
      <c r="G1333" s="1">
        <f t="shared" si="182"/>
        <v>5.2897360851665261E+25</v>
      </c>
      <c r="H1333" s="2">
        <f t="shared" si="189"/>
        <v>1714.2867159719669</v>
      </c>
      <c r="I1333" s="2">
        <f t="shared" si="183"/>
        <v>41.170417298994671</v>
      </c>
      <c r="J1333" s="2">
        <f t="shared" si="184"/>
        <v>0.31688270100532634</v>
      </c>
      <c r="K1333" s="2">
        <f t="shared" si="185"/>
        <v>1.2132928693669101</v>
      </c>
      <c r="L1333" s="2">
        <v>1919.245166667434</v>
      </c>
      <c r="M1333" s="2">
        <f t="shared" si="186"/>
        <v>41.41565227787207</v>
      </c>
      <c r="N1333" s="2">
        <f t="shared" si="187"/>
        <v>7.1647722127927693E-2</v>
      </c>
      <c r="O1333" s="2">
        <f t="shared" si="188"/>
        <v>6.2025940466318805E-2</v>
      </c>
    </row>
    <row r="1334" spans="1:15" x14ac:dyDescent="0.25">
      <c r="A1334" s="47">
        <v>1248677</v>
      </c>
      <c r="B1334" s="2">
        <v>0.35015000000000002</v>
      </c>
      <c r="C1334" s="2">
        <f>LOG('SNe Ia Data'!RedShift)</f>
        <v>-0.45574586931598965</v>
      </c>
      <c r="D1334">
        <v>0.14701500000000001</v>
      </c>
      <c r="E1334">
        <v>41.186700000000002</v>
      </c>
      <c r="F1334" s="2">
        <f t="shared" si="181"/>
        <v>1727.1895431358007</v>
      </c>
      <c r="G1334" s="1">
        <f t="shared" si="182"/>
        <v>5.2976307993681575E+25</v>
      </c>
      <c r="H1334" s="2">
        <f t="shared" si="189"/>
        <v>1716.8452186012764</v>
      </c>
      <c r="I1334" s="2">
        <f t="shared" si="183"/>
        <v>41.173655716522688</v>
      </c>
      <c r="J1334" s="2">
        <f t="shared" si="184"/>
        <v>1.3044283477313456E-2</v>
      </c>
      <c r="K1334" s="2">
        <f t="shared" si="185"/>
        <v>7.8725814050250292E-3</v>
      </c>
      <c r="L1334" s="2">
        <v>1922.2493917201718</v>
      </c>
      <c r="M1334" s="2">
        <f t="shared" si="186"/>
        <v>41.419048660735456</v>
      </c>
      <c r="N1334" s="2">
        <f t="shared" si="187"/>
        <v>-0.2323486607354539</v>
      </c>
      <c r="O1334" s="2">
        <f t="shared" si="188"/>
        <v>2.497796487622955</v>
      </c>
    </row>
    <row r="1335" spans="1:15" x14ac:dyDescent="0.25">
      <c r="A1335" s="47">
        <v>196</v>
      </c>
      <c r="B1335" s="2">
        <v>0.35059000000000001</v>
      </c>
      <c r="C1335" s="2">
        <f>LOG('SNe Ia Data'!RedShift)</f>
        <v>-0.45520047559748938</v>
      </c>
      <c r="D1335">
        <v>0.16312099999999999</v>
      </c>
      <c r="E1335">
        <v>41.234200000000001</v>
      </c>
      <c r="F1335" s="2">
        <f t="shared" si="181"/>
        <v>1765.387308144831</v>
      </c>
      <c r="G1335" s="1">
        <f t="shared" si="182"/>
        <v>5.3050232203824908E+25</v>
      </c>
      <c r="H1335" s="2">
        <f t="shared" si="189"/>
        <v>1719.2409390946448</v>
      </c>
      <c r="I1335" s="2">
        <f t="shared" si="183"/>
        <v>41.176683720802259</v>
      </c>
      <c r="J1335" s="2">
        <f t="shared" si="184"/>
        <v>5.7516279197741937E-2</v>
      </c>
      <c r="K1335" s="2">
        <f t="shared" si="185"/>
        <v>0.12432595847559998</v>
      </c>
      <c r="L1335" s="2">
        <v>1925.0627444050192</v>
      </c>
      <c r="M1335" s="2">
        <f t="shared" si="186"/>
        <v>41.42222444611815</v>
      </c>
      <c r="N1335" s="2">
        <f t="shared" si="187"/>
        <v>-0.18802444611814906</v>
      </c>
      <c r="O1335" s="2">
        <f t="shared" si="188"/>
        <v>1.328644780132914</v>
      </c>
    </row>
    <row r="1336" spans="1:15" x14ac:dyDescent="0.25">
      <c r="A1336" s="47">
        <v>50296</v>
      </c>
      <c r="B1336" s="2">
        <v>0.35099000000000002</v>
      </c>
      <c r="C1336" s="2">
        <f>LOG('SNe Ia Data'!RedShift)</f>
        <v>-0.45470525677259616</v>
      </c>
      <c r="D1336">
        <v>0.16137799999999999</v>
      </c>
      <c r="E1336">
        <v>41.2532</v>
      </c>
      <c r="F1336" s="2">
        <f t="shared" si="181"/>
        <v>1780.9019112775181</v>
      </c>
      <c r="G1336" s="1">
        <f t="shared" si="182"/>
        <v>5.3117449657816531E+25</v>
      </c>
      <c r="H1336" s="2">
        <f t="shared" si="189"/>
        <v>1721.4193084235501</v>
      </c>
      <c r="I1336" s="2">
        <f t="shared" si="183"/>
        <v>41.179433349761354</v>
      </c>
      <c r="J1336" s="2">
        <f t="shared" si="184"/>
        <v>7.3766650238646037E-2</v>
      </c>
      <c r="K1336" s="2">
        <f t="shared" si="185"/>
        <v>0.20894475186723277</v>
      </c>
      <c r="L1336" s="2">
        <v>1927.6210814045594</v>
      </c>
      <c r="M1336" s="2">
        <f t="shared" si="186"/>
        <v>41.425108336557365</v>
      </c>
      <c r="N1336" s="2">
        <f t="shared" si="187"/>
        <v>-0.17190833655736526</v>
      </c>
      <c r="O1336" s="2">
        <f t="shared" si="188"/>
        <v>1.1347631344758611</v>
      </c>
    </row>
    <row r="1337" spans="1:15" x14ac:dyDescent="0.25">
      <c r="A1337" s="47" t="s">
        <v>26</v>
      </c>
      <c r="B1337" s="2">
        <v>0.35149000000000002</v>
      </c>
      <c r="C1337" s="2">
        <f>LOG('SNe Ia Data'!RedShift)</f>
        <v>-0.4540870262817035</v>
      </c>
      <c r="D1337">
        <v>0.209505</v>
      </c>
      <c r="E1337">
        <v>41.479799999999997</v>
      </c>
      <c r="F1337" s="2">
        <f t="shared" si="181"/>
        <v>1976.7875628640504</v>
      </c>
      <c r="G1337" s="1">
        <f t="shared" si="182"/>
        <v>5.3201489714801731E+25</v>
      </c>
      <c r="H1337" s="2">
        <f t="shared" si="189"/>
        <v>1724.1428611864799</v>
      </c>
      <c r="I1337" s="2">
        <f t="shared" si="183"/>
        <v>41.182866241476077</v>
      </c>
      <c r="J1337" s="2">
        <f t="shared" si="184"/>
        <v>0.29693375852392023</v>
      </c>
      <c r="K1337" s="2">
        <f t="shared" si="185"/>
        <v>2.0087707070771113</v>
      </c>
      <c r="L1337" s="2">
        <v>1930.8199980440679</v>
      </c>
      <c r="M1337" s="2">
        <f t="shared" si="186"/>
        <v>41.428708941398313</v>
      </c>
      <c r="N1337" s="2">
        <f t="shared" si="187"/>
        <v>5.1091058601684836E-2</v>
      </c>
      <c r="O1337" s="2">
        <f t="shared" si="188"/>
        <v>5.9470421722831936E-2</v>
      </c>
    </row>
    <row r="1338" spans="1:15" x14ac:dyDescent="0.25">
      <c r="A1338" s="47">
        <v>120400</v>
      </c>
      <c r="B1338" s="2">
        <v>0.35149000000000002</v>
      </c>
      <c r="C1338" s="2">
        <f>LOG('SNe Ia Data'!RedShift)</f>
        <v>-0.4540870262817035</v>
      </c>
      <c r="D1338">
        <v>0.138963</v>
      </c>
      <c r="E1338">
        <v>41.334299999999999</v>
      </c>
      <c r="F1338" s="2">
        <f t="shared" si="181"/>
        <v>1848.6725812834659</v>
      </c>
      <c r="G1338" s="1">
        <f t="shared" si="182"/>
        <v>5.3201489714801731E+25</v>
      </c>
      <c r="H1338" s="2">
        <f t="shared" si="189"/>
        <v>1724.1428611864799</v>
      </c>
      <c r="I1338" s="2">
        <f t="shared" si="183"/>
        <v>41.182866241476077</v>
      </c>
      <c r="J1338" s="2">
        <f t="shared" si="184"/>
        <v>0.15143375852392182</v>
      </c>
      <c r="K1338" s="2">
        <f t="shared" si="185"/>
        <v>1.1875367008668722</v>
      </c>
      <c r="L1338" s="2">
        <v>1930.8199980440679</v>
      </c>
      <c r="M1338" s="2">
        <f t="shared" si="186"/>
        <v>41.428708941398313</v>
      </c>
      <c r="N1338" s="2">
        <f t="shared" si="187"/>
        <v>-9.4408941398313573E-2</v>
      </c>
      <c r="O1338" s="2">
        <f t="shared" si="188"/>
        <v>0.46155971157125325</v>
      </c>
    </row>
    <row r="1339" spans="1:15" x14ac:dyDescent="0.25">
      <c r="A1339" s="47">
        <v>160197</v>
      </c>
      <c r="B1339" s="2">
        <v>0.35371999999999998</v>
      </c>
      <c r="C1339" s="2">
        <f>LOG('SNe Ia Data'!RedShift)</f>
        <v>-0.45134038365690493</v>
      </c>
      <c r="D1339">
        <v>0.191944</v>
      </c>
      <c r="E1339">
        <v>41.365699999999997</v>
      </c>
      <c r="F1339" s="2">
        <f t="shared" si="181"/>
        <v>1875.5990323165001</v>
      </c>
      <c r="G1339" s="1">
        <f t="shared" si="182"/>
        <v>5.3576554796874568E+25</v>
      </c>
      <c r="H1339" s="2">
        <f t="shared" si="189"/>
        <v>1736.2978926941087</v>
      </c>
      <c r="I1339" s="2">
        <f t="shared" si="183"/>
        <v>41.198121190764823</v>
      </c>
      <c r="J1339" s="2">
        <f t="shared" si="184"/>
        <v>0.16757880923517376</v>
      </c>
      <c r="K1339" s="2">
        <f t="shared" si="185"/>
        <v>0.76223540648029164</v>
      </c>
      <c r="L1339" s="2">
        <v>1945.1006145864687</v>
      </c>
      <c r="M1339" s="2">
        <f t="shared" si="186"/>
        <v>41.444710355376856</v>
      </c>
      <c r="N1339" s="2">
        <f t="shared" si="187"/>
        <v>-7.9010355376858854E-2</v>
      </c>
      <c r="O1339" s="2">
        <f t="shared" si="188"/>
        <v>0.169441172645035</v>
      </c>
    </row>
    <row r="1340" spans="1:15" x14ac:dyDescent="0.25">
      <c r="A1340" s="47" t="s">
        <v>27</v>
      </c>
      <c r="B1340" s="2">
        <v>0.35519000000000001</v>
      </c>
      <c r="C1340" s="2">
        <f>LOG('SNe Ia Data'!RedShift)</f>
        <v>-0.44953926982461334</v>
      </c>
      <c r="D1340">
        <v>0.22304199999999999</v>
      </c>
      <c r="E1340">
        <v>41.464700000000001</v>
      </c>
      <c r="F1340" s="2">
        <f t="shared" si="181"/>
        <v>1963.0890473260133</v>
      </c>
      <c r="G1340" s="1">
        <f t="shared" si="182"/>
        <v>5.3824014776855774E+25</v>
      </c>
      <c r="H1340" s="2">
        <f t="shared" si="189"/>
        <v>1744.3175244788788</v>
      </c>
      <c r="I1340" s="2">
        <f t="shared" si="183"/>
        <v>41.20812772000437</v>
      </c>
      <c r="J1340" s="2">
        <f t="shared" si="184"/>
        <v>0.25657227999563048</v>
      </c>
      <c r="K1340" s="2">
        <f t="shared" si="185"/>
        <v>1.3232629887111296</v>
      </c>
      <c r="L1340" s="2">
        <v>1954.5262879299191</v>
      </c>
      <c r="M1340" s="2">
        <f t="shared" si="186"/>
        <v>41.45520757984319</v>
      </c>
      <c r="N1340" s="2">
        <f t="shared" si="187"/>
        <v>9.4924201568105104E-3</v>
      </c>
      <c r="O1340" s="2">
        <f t="shared" si="188"/>
        <v>1.8112591994819231E-3</v>
      </c>
    </row>
    <row r="1341" spans="1:15" x14ac:dyDescent="0.25">
      <c r="A1341" s="47">
        <v>1688</v>
      </c>
      <c r="B1341" s="2">
        <v>0.35774</v>
      </c>
      <c r="C1341" s="2">
        <f>LOG('SNe Ia Data'!RedShift)</f>
        <v>-0.4464324973460147</v>
      </c>
      <c r="D1341">
        <v>0.291964</v>
      </c>
      <c r="E1341">
        <v>41.357399999999998</v>
      </c>
      <c r="F1341" s="2">
        <f t="shared" si="181"/>
        <v>1868.4436302655599</v>
      </c>
      <c r="G1341" s="1">
        <f t="shared" si="182"/>
        <v>5.4253695194295471E+25</v>
      </c>
      <c r="H1341" s="2">
        <f t="shared" si="189"/>
        <v>1758.242518464793</v>
      </c>
      <c r="I1341" s="2">
        <f t="shared" si="183"/>
        <v>41.225393890568355</v>
      </c>
      <c r="J1341" s="2">
        <f t="shared" si="184"/>
        <v>0.13200610943164293</v>
      </c>
      <c r="K1341" s="2">
        <f t="shared" si="185"/>
        <v>0.20442285663920118</v>
      </c>
      <c r="L1341" s="2">
        <v>1970.8994897439452</v>
      </c>
      <c r="M1341" s="2">
        <f t="shared" si="186"/>
        <v>41.473322385317559</v>
      </c>
      <c r="N1341" s="2">
        <f t="shared" si="187"/>
        <v>-0.11592238531756038</v>
      </c>
      <c r="O1341" s="2">
        <f t="shared" si="188"/>
        <v>0.1576434780199015</v>
      </c>
    </row>
    <row r="1342" spans="1:15" x14ac:dyDescent="0.25">
      <c r="A1342" s="47">
        <v>1334423</v>
      </c>
      <c r="B1342" s="2">
        <v>0.35799999999999998</v>
      </c>
      <c r="C1342" s="2">
        <f>LOG('SNe Ia Data'!RedShift)</f>
        <v>-0.44611697335612566</v>
      </c>
      <c r="D1342">
        <v>0.215252</v>
      </c>
      <c r="E1342">
        <v>41.353900000000003</v>
      </c>
      <c r="F1342" s="2">
        <f t="shared" si="181"/>
        <v>1865.4344806899571</v>
      </c>
      <c r="G1342" s="1">
        <f t="shared" si="182"/>
        <v>5.429753513568305E+25</v>
      </c>
      <c r="H1342" s="2">
        <f t="shared" si="189"/>
        <v>1759.6632742064728</v>
      </c>
      <c r="I1342" s="2">
        <f t="shared" si="183"/>
        <v>41.227147850022234</v>
      </c>
      <c r="J1342" s="2">
        <f t="shared" si="184"/>
        <v>0.12675214997776862</v>
      </c>
      <c r="K1342" s="2">
        <f t="shared" si="185"/>
        <v>0.34674984728032776</v>
      </c>
      <c r="L1342" s="2">
        <v>1972.5705180437346</v>
      </c>
      <c r="M1342" s="2">
        <f t="shared" si="186"/>
        <v>41.475162689444907</v>
      </c>
      <c r="N1342" s="2">
        <f t="shared" si="187"/>
        <v>-0.12126268944490448</v>
      </c>
      <c r="O1342" s="2">
        <f t="shared" si="188"/>
        <v>0.31736571009353293</v>
      </c>
    </row>
    <row r="1343" spans="1:15" x14ac:dyDescent="0.25">
      <c r="A1343" s="47" t="s">
        <v>29</v>
      </c>
      <c r="B1343" s="2">
        <v>0.35842000000000002</v>
      </c>
      <c r="C1343" s="2">
        <f>LOG('SNe Ia Data'!RedShift)</f>
        <v>-0.4456077645029502</v>
      </c>
      <c r="D1343">
        <v>0.21599199999999999</v>
      </c>
      <c r="E1343">
        <v>41.2423</v>
      </c>
      <c r="F1343" s="2">
        <f t="shared" si="181"/>
        <v>1771.9848317846343</v>
      </c>
      <c r="G1343" s="1">
        <f t="shared" si="182"/>
        <v>5.4368364975314368E+25</v>
      </c>
      <c r="H1343" s="2">
        <f t="shared" si="189"/>
        <v>1761.9587129811007</v>
      </c>
      <c r="I1343" s="2">
        <f t="shared" si="183"/>
        <v>41.229978638045978</v>
      </c>
      <c r="J1343" s="2">
        <f t="shared" si="184"/>
        <v>1.2321361954022336E-2</v>
      </c>
      <c r="K1343" s="2">
        <f t="shared" si="185"/>
        <v>3.2541839560509571E-3</v>
      </c>
      <c r="L1343" s="2">
        <v>1975.2704975316444</v>
      </c>
      <c r="M1343" s="2">
        <f t="shared" si="186"/>
        <v>41.478132885992956</v>
      </c>
      <c r="N1343" s="2">
        <f t="shared" si="187"/>
        <v>-0.23583288599295571</v>
      </c>
      <c r="O1343" s="2">
        <f t="shared" si="188"/>
        <v>1.1921568529996651</v>
      </c>
    </row>
    <row r="1344" spans="1:15" x14ac:dyDescent="0.25">
      <c r="A1344" s="47" t="s">
        <v>28</v>
      </c>
      <c r="B1344" s="2">
        <v>0.35849999999999999</v>
      </c>
      <c r="C1344" s="2">
        <f>LOG('SNe Ia Data'!RedShift)</f>
        <v>-0.44551083999618107</v>
      </c>
      <c r="D1344">
        <v>0.288995</v>
      </c>
      <c r="E1344">
        <v>41.148400000000002</v>
      </c>
      <c r="F1344" s="2">
        <f t="shared" si="181"/>
        <v>1696.992801183083</v>
      </c>
      <c r="G1344" s="1">
        <f t="shared" si="182"/>
        <v>5.4381857979652776E+25</v>
      </c>
      <c r="H1344" s="2">
        <f t="shared" si="189"/>
        <v>1762.3959914714349</v>
      </c>
      <c r="I1344" s="2">
        <f t="shared" si="183"/>
        <v>41.23051748175584</v>
      </c>
      <c r="J1344" s="2">
        <f t="shared" si="184"/>
        <v>-8.2117481755837218E-2</v>
      </c>
      <c r="K1344" s="2">
        <f t="shared" si="185"/>
        <v>8.0740342518547781E-2</v>
      </c>
      <c r="L1344" s="2">
        <v>1975.78486699678</v>
      </c>
      <c r="M1344" s="2">
        <f t="shared" si="186"/>
        <v>41.478698273721093</v>
      </c>
      <c r="N1344" s="2">
        <f t="shared" si="187"/>
        <v>-0.33029827372109111</v>
      </c>
      <c r="O1344" s="2">
        <f t="shared" si="188"/>
        <v>1.3062669831785723</v>
      </c>
    </row>
    <row r="1345" spans="1:15" x14ac:dyDescent="0.25">
      <c r="A1345" s="47">
        <v>1280217</v>
      </c>
      <c r="B1345" s="2">
        <v>0.35909000000000002</v>
      </c>
      <c r="C1345" s="2">
        <f>LOG('SNe Ia Data'!RedShift)</f>
        <v>-0.44479668901285757</v>
      </c>
      <c r="D1345">
        <v>0.30567699999999998</v>
      </c>
      <c r="E1345">
        <v>41.153199999999998</v>
      </c>
      <c r="F1345" s="2">
        <f t="shared" si="181"/>
        <v>1700.7481217014338</v>
      </c>
      <c r="G1345" s="1">
        <f t="shared" si="182"/>
        <v>5.4481384753705685E+25</v>
      </c>
      <c r="H1345" s="2">
        <f t="shared" si="189"/>
        <v>1765.6214345539527</v>
      </c>
      <c r="I1345" s="2">
        <f t="shared" si="183"/>
        <v>41.234487962492054</v>
      </c>
      <c r="J1345" s="2">
        <f t="shared" si="184"/>
        <v>-8.1287962492055499E-2</v>
      </c>
      <c r="K1345" s="2">
        <f t="shared" si="185"/>
        <v>7.0717508462832479E-2</v>
      </c>
      <c r="L1345" s="2">
        <v>1979.5792076785781</v>
      </c>
      <c r="M1345" s="2">
        <f t="shared" si="186"/>
        <v>41.482864417962006</v>
      </c>
      <c r="N1345" s="2">
        <f t="shared" si="187"/>
        <v>-0.32966441796200741</v>
      </c>
      <c r="O1345" s="2">
        <f t="shared" si="188"/>
        <v>1.1631042004213497</v>
      </c>
    </row>
    <row r="1346" spans="1:15" x14ac:dyDescent="0.25">
      <c r="A1346" s="47">
        <v>160070</v>
      </c>
      <c r="B1346" s="2">
        <v>0.35909000000000002</v>
      </c>
      <c r="C1346" s="2">
        <f>LOG('SNe Ia Data'!RedShift)</f>
        <v>-0.44479668901285757</v>
      </c>
      <c r="D1346">
        <v>0.17110900000000001</v>
      </c>
      <c r="E1346">
        <v>41.442900000000002</v>
      </c>
      <c r="F1346" s="2">
        <f t="shared" si="181"/>
        <v>1943.479661040918</v>
      </c>
      <c r="G1346" s="1">
        <f t="shared" si="182"/>
        <v>5.4481384753705685E+25</v>
      </c>
      <c r="H1346" s="2">
        <f t="shared" si="189"/>
        <v>1765.6214345539527</v>
      </c>
      <c r="I1346" s="2">
        <f t="shared" si="183"/>
        <v>41.234487962492054</v>
      </c>
      <c r="J1346" s="2">
        <f t="shared" si="184"/>
        <v>0.2084120375079479</v>
      </c>
      <c r="K1346" s="2">
        <f t="shared" si="185"/>
        <v>1.4835421588745721</v>
      </c>
      <c r="L1346" s="2">
        <v>1979.5792076785781</v>
      </c>
      <c r="M1346" s="2">
        <f t="shared" si="186"/>
        <v>41.482864417962006</v>
      </c>
      <c r="N1346" s="2">
        <f t="shared" si="187"/>
        <v>-3.9964417962004006E-2</v>
      </c>
      <c r="O1346" s="2">
        <f t="shared" si="188"/>
        <v>5.4550819379591352E-2</v>
      </c>
    </row>
    <row r="1347" spans="1:15" x14ac:dyDescent="0.25">
      <c r="A1347" s="47">
        <v>1307830</v>
      </c>
      <c r="B1347" s="2">
        <v>0.35946</v>
      </c>
      <c r="C1347" s="2">
        <f>LOG('SNe Ia Data'!RedShift)</f>
        <v>-0.44434943002599137</v>
      </c>
      <c r="D1347">
        <v>0.15447</v>
      </c>
      <c r="E1347">
        <v>41.421300000000002</v>
      </c>
      <c r="F1347" s="2">
        <f t="shared" si="181"/>
        <v>1924.243375015312</v>
      </c>
      <c r="G1347" s="1">
        <f t="shared" si="182"/>
        <v>5.4543814100485968E+25</v>
      </c>
      <c r="H1347" s="2">
        <f t="shared" si="189"/>
        <v>1767.6446318959213</v>
      </c>
      <c r="I1347" s="2">
        <f t="shared" si="183"/>
        <v>41.236974793432395</v>
      </c>
      <c r="J1347" s="2">
        <f t="shared" si="184"/>
        <v>0.18432520656760687</v>
      </c>
      <c r="K1347" s="2">
        <f t="shared" si="185"/>
        <v>1.4239054931807495</v>
      </c>
      <c r="L1347" s="2">
        <v>1981.9594871570507</v>
      </c>
      <c r="M1347" s="2">
        <f t="shared" si="186"/>
        <v>41.48547386456071</v>
      </c>
      <c r="N1347" s="2">
        <f t="shared" si="187"/>
        <v>-6.4173864560707727E-2</v>
      </c>
      <c r="O1347" s="2">
        <f t="shared" si="188"/>
        <v>0.17259495365741898</v>
      </c>
    </row>
    <row r="1348" spans="1:15" x14ac:dyDescent="0.25">
      <c r="A1348" s="47">
        <v>50293</v>
      </c>
      <c r="B1348" s="2">
        <v>0.36016999999999999</v>
      </c>
      <c r="C1348" s="2">
        <f>LOG('SNe Ia Data'!RedShift)</f>
        <v>-0.44349246413462512</v>
      </c>
      <c r="D1348">
        <v>0.191161</v>
      </c>
      <c r="E1348">
        <v>41.186999999999998</v>
      </c>
      <c r="F1348" s="2">
        <f t="shared" si="181"/>
        <v>1727.4281796735343</v>
      </c>
      <c r="G1348" s="1">
        <f t="shared" si="182"/>
        <v>5.4663641698582746E+25</v>
      </c>
      <c r="H1348" s="2">
        <f t="shared" si="189"/>
        <v>1771.5279798799572</v>
      </c>
      <c r="I1348" s="2">
        <f t="shared" si="183"/>
        <v>41.241740080301973</v>
      </c>
      <c r="J1348" s="2">
        <f t="shared" si="184"/>
        <v>-5.4740080301975524E-2</v>
      </c>
      <c r="K1348" s="2">
        <f t="shared" si="185"/>
        <v>8.199970177062478E-2</v>
      </c>
      <c r="L1348" s="2">
        <v>1986.5287281596832</v>
      </c>
      <c r="M1348" s="2">
        <f t="shared" si="186"/>
        <v>41.490474249904331</v>
      </c>
      <c r="N1348" s="2">
        <f t="shared" si="187"/>
        <v>-0.30347424990433325</v>
      </c>
      <c r="O1348" s="2">
        <f t="shared" si="188"/>
        <v>2.5202586026368548</v>
      </c>
    </row>
    <row r="1349" spans="1:15" x14ac:dyDescent="0.25">
      <c r="A1349" s="47">
        <v>160126</v>
      </c>
      <c r="B1349" s="2">
        <v>0.36033999999999999</v>
      </c>
      <c r="C1349" s="2">
        <f>LOG('SNe Ia Data'!RedShift)</f>
        <v>-0.44328752579013697</v>
      </c>
      <c r="D1349">
        <v>0.23028899999999999</v>
      </c>
      <c r="E1349">
        <v>41.079099999999997</v>
      </c>
      <c r="F1349" s="2">
        <f t="shared" si="181"/>
        <v>1643.6903293846406</v>
      </c>
      <c r="G1349" s="1">
        <f t="shared" si="182"/>
        <v>5.469233880838602E+25</v>
      </c>
      <c r="H1349" s="2">
        <f t="shared" si="189"/>
        <v>1772.4579898715804</v>
      </c>
      <c r="I1349" s="2">
        <f t="shared" si="183"/>
        <v>41.242879752468269</v>
      </c>
      <c r="J1349" s="2">
        <f t="shared" si="184"/>
        <v>-0.16377975246827248</v>
      </c>
      <c r="K1349" s="2">
        <f t="shared" si="185"/>
        <v>0.50579441898022126</v>
      </c>
      <c r="L1349" s="2">
        <v>1987.6230989147728</v>
      </c>
      <c r="M1349" s="2">
        <f t="shared" si="186"/>
        <v>41.4916701760108</v>
      </c>
      <c r="N1349" s="2">
        <f t="shared" si="187"/>
        <v>-0.41257017601080292</v>
      </c>
      <c r="O1349" s="2">
        <f t="shared" si="188"/>
        <v>3.2095878913293254</v>
      </c>
    </row>
    <row r="1350" spans="1:15" x14ac:dyDescent="0.25">
      <c r="A1350" s="47">
        <v>470244</v>
      </c>
      <c r="B1350" s="2">
        <v>0.36091000000000001</v>
      </c>
      <c r="C1350" s="2">
        <f>LOG('SNe Ia Data'!RedShift)</f>
        <v>-0.44260108445572727</v>
      </c>
      <c r="D1350">
        <v>0.19752900000000001</v>
      </c>
      <c r="E1350">
        <v>41.4328</v>
      </c>
      <c r="F1350" s="2">
        <f t="shared" ref="F1350:F1413" si="190">10^((ObservedDistanceModuli-25)/5)</f>
        <v>1934.4610958356968</v>
      </c>
      <c r="G1350" s="1">
        <f t="shared" ref="G1350:G1413" si="191">-(RedShift*Age*(-2*InitialTangentVelocity+UniverseAcceleration*Age))/(2+RedShift)*(1+RedShift)</f>
        <v>5.4788575421465234E+25</v>
      </c>
      <c r="H1350" s="2">
        <f t="shared" si="189"/>
        <v>1775.5768060986215</v>
      </c>
      <c r="I1350" s="2">
        <f t="shared" ref="I1350:I1413" si="192">(LOG10(T2LuminousDistance)*5+25)</f>
        <v>41.246697316568479</v>
      </c>
      <c r="J1350" s="2">
        <f t="shared" ref="J1350:J1413" si="193">ObservedDistanceModuli-T2DistanceModuli</f>
        <v>0.18610268343152114</v>
      </c>
      <c r="K1350" s="2">
        <f t="shared" ref="K1350:K1413" si="194">(ObservedDistanceModuli-T2DistanceModuli)^2/TotalError^2</f>
        <v>0.88765364425960613</v>
      </c>
      <c r="L1350" s="2">
        <v>1991.2933814736909</v>
      </c>
      <c r="M1350" s="2">
        <f t="shared" ref="M1350:M1413" si="195">(LOG10(ΛCDMLuminousDistance)*5+25)</f>
        <v>41.495676251338885</v>
      </c>
      <c r="N1350" s="2">
        <f t="shared" ref="N1350:N1413" si="196">ObservedDistanceModuli-ΛCDMDistanceModuli</f>
        <v>-6.287625133888497E-2</v>
      </c>
      <c r="O1350" s="2">
        <f t="shared" ref="O1350:O1413" si="197">(ObservedDistanceModuli-ΛCDMDistanceModuli)^2/TotalError^2</f>
        <v>0.10132381946137789</v>
      </c>
    </row>
    <row r="1351" spans="1:15" x14ac:dyDescent="0.25">
      <c r="A1351" s="47">
        <v>420417</v>
      </c>
      <c r="B1351" s="2">
        <v>0.36147000000000001</v>
      </c>
      <c r="C1351" s="2">
        <f>LOG('SNe Ia Data'!RedShift)</f>
        <v>-0.44192774090085435</v>
      </c>
      <c r="D1351">
        <v>0.288022</v>
      </c>
      <c r="E1351">
        <v>41.115900000000003</v>
      </c>
      <c r="F1351" s="2">
        <f t="shared" si="190"/>
        <v>1671.783366962527</v>
      </c>
      <c r="G1351" s="1">
        <f t="shared" si="191"/>
        <v>5.4883149000926445E+25</v>
      </c>
      <c r="H1351" s="2">
        <f t="shared" si="189"/>
        <v>1778.641727076568</v>
      </c>
      <c r="I1351" s="2">
        <f t="shared" si="192"/>
        <v>41.25044238341146</v>
      </c>
      <c r="J1351" s="2">
        <f t="shared" si="193"/>
        <v>-0.13454238341145697</v>
      </c>
      <c r="K1351" s="2">
        <f t="shared" si="194"/>
        <v>0.21820611160032713</v>
      </c>
      <c r="L1351" s="2">
        <v>1994.9006552497492</v>
      </c>
      <c r="M1351" s="2">
        <f t="shared" si="195"/>
        <v>41.499606364898007</v>
      </c>
      <c r="N1351" s="2">
        <f t="shared" si="196"/>
        <v>-0.38370636489800347</v>
      </c>
      <c r="O1351" s="2">
        <f t="shared" si="197"/>
        <v>1.7747888151087112</v>
      </c>
    </row>
    <row r="1352" spans="1:15" x14ac:dyDescent="0.25">
      <c r="A1352" s="47">
        <v>1294014</v>
      </c>
      <c r="B1352" s="2">
        <v>0.36280000000000001</v>
      </c>
      <c r="C1352" s="2">
        <f>LOG('SNe Ia Data'!RedShift)</f>
        <v>-0.44033272161194231</v>
      </c>
      <c r="D1352">
        <v>0.20999699999999999</v>
      </c>
      <c r="E1352">
        <v>41.245199999999997</v>
      </c>
      <c r="F1352" s="2">
        <f t="shared" si="190"/>
        <v>1774.3528973056868</v>
      </c>
      <c r="G1352" s="1">
        <f t="shared" si="191"/>
        <v>5.5107861759013391E+25</v>
      </c>
      <c r="H1352" s="2">
        <f t="shared" si="189"/>
        <v>1785.9241716049087</v>
      </c>
      <c r="I1352" s="2">
        <f t="shared" si="192"/>
        <v>41.259315076366576</v>
      </c>
      <c r="J1352" s="2">
        <f t="shared" si="193"/>
        <v>-1.411507636657916E-2</v>
      </c>
      <c r="K1352" s="2">
        <f t="shared" si="194"/>
        <v>4.5179381722402984E-3</v>
      </c>
      <c r="L1352" s="2">
        <v>2003.4734150405475</v>
      </c>
      <c r="M1352" s="2">
        <f t="shared" si="195"/>
        <v>41.508917919823645</v>
      </c>
      <c r="N1352" s="2">
        <f t="shared" si="196"/>
        <v>-0.26371791982364812</v>
      </c>
      <c r="O1352" s="2">
        <f t="shared" si="197"/>
        <v>1.5770777401331286</v>
      </c>
    </row>
    <row r="1353" spans="1:15" x14ac:dyDescent="0.25">
      <c r="A1353" s="47">
        <v>1346137</v>
      </c>
      <c r="B1353" s="2">
        <v>0.36325000000000002</v>
      </c>
      <c r="C1353" s="2">
        <f>LOG('SNe Ia Data'!RedShift)</f>
        <v>-0.43979437702994084</v>
      </c>
      <c r="D1353">
        <v>0.21510099999999999</v>
      </c>
      <c r="E1353">
        <v>41.363999999999997</v>
      </c>
      <c r="F1353" s="2">
        <f t="shared" si="190"/>
        <v>1874.131239976753</v>
      </c>
      <c r="G1353" s="1">
        <f t="shared" si="191"/>
        <v>5.5183924386629701E+25</v>
      </c>
      <c r="H1353" s="2">
        <f t="shared" si="189"/>
        <v>1788.3891934888966</v>
      </c>
      <c r="I1353" s="2">
        <f t="shared" si="192"/>
        <v>41.262310184691891</v>
      </c>
      <c r="J1353" s="2">
        <f t="shared" si="193"/>
        <v>0.10168981530810584</v>
      </c>
      <c r="K1353" s="2">
        <f t="shared" si="194"/>
        <v>0.22349615618062657</v>
      </c>
      <c r="L1353" s="2">
        <v>2006.375718799573</v>
      </c>
      <c r="M1353" s="2">
        <f t="shared" si="195"/>
        <v>41.512061316708134</v>
      </c>
      <c r="N1353" s="2">
        <f t="shared" si="196"/>
        <v>-0.14806131670813727</v>
      </c>
      <c r="O1353" s="2">
        <f t="shared" si="197"/>
        <v>0.47380359938897459</v>
      </c>
    </row>
    <row r="1354" spans="1:15" x14ac:dyDescent="0.25">
      <c r="A1354" s="47">
        <v>560121</v>
      </c>
      <c r="B1354" s="2">
        <v>0.36498999999999998</v>
      </c>
      <c r="C1354" s="2">
        <f>LOG('SNe Ia Data'!RedShift)</f>
        <v>-0.43771903418547742</v>
      </c>
      <c r="D1354">
        <v>0.29156599999999999</v>
      </c>
      <c r="E1354">
        <v>41.462600000000002</v>
      </c>
      <c r="F1354" s="2">
        <f t="shared" si="190"/>
        <v>1961.1914896022458</v>
      </c>
      <c r="G1354" s="1">
        <f t="shared" si="191"/>
        <v>5.5478185197647234E+25</v>
      </c>
      <c r="H1354" s="2">
        <f t="shared" si="189"/>
        <v>1797.925536913913</v>
      </c>
      <c r="I1354" s="2">
        <f t="shared" si="192"/>
        <v>41.273858504903018</v>
      </c>
      <c r="J1354" s="2">
        <f t="shared" si="193"/>
        <v>0.18874149509698412</v>
      </c>
      <c r="K1354" s="2">
        <f t="shared" si="194"/>
        <v>0.41904534855981168</v>
      </c>
      <c r="L1354" s="2">
        <v>2017.6062534742657</v>
      </c>
      <c r="M1354" s="2">
        <f t="shared" si="195"/>
        <v>41.524182076530536</v>
      </c>
      <c r="N1354" s="2">
        <f t="shared" si="196"/>
        <v>-6.158207653053438E-2</v>
      </c>
      <c r="O1354" s="2">
        <f t="shared" si="197"/>
        <v>4.4610275017174718E-2</v>
      </c>
    </row>
    <row r="1355" spans="1:15" x14ac:dyDescent="0.25">
      <c r="A1355" s="47">
        <v>100358</v>
      </c>
      <c r="B1355" s="2">
        <v>0.36623</v>
      </c>
      <c r="C1355" s="2">
        <f>LOG('SNe Ia Data'!RedShift)</f>
        <v>-0.43624608302501255</v>
      </c>
      <c r="D1355">
        <v>0.22622500000000001</v>
      </c>
      <c r="E1355">
        <v>41.136000000000003</v>
      </c>
      <c r="F1355" s="2">
        <f t="shared" si="190"/>
        <v>1687.3298906258085</v>
      </c>
      <c r="G1355" s="1">
        <f t="shared" si="191"/>
        <v>5.5688035472262897E+25</v>
      </c>
      <c r="H1355" s="2">
        <f t="shared" si="189"/>
        <v>1804.7263211557865</v>
      </c>
      <c r="I1355" s="2">
        <f t="shared" si="192"/>
        <v>41.282056761891241</v>
      </c>
      <c r="J1355" s="2">
        <f t="shared" si="193"/>
        <v>-0.14605676189123784</v>
      </c>
      <c r="K1355" s="2">
        <f t="shared" si="194"/>
        <v>0.41683304626782325</v>
      </c>
      <c r="L1355" s="2">
        <v>2025.6176535614645</v>
      </c>
      <c r="M1355" s="2">
        <f t="shared" si="195"/>
        <v>41.532787366476299</v>
      </c>
      <c r="N1355" s="2">
        <f t="shared" si="196"/>
        <v>-0.3967873664762962</v>
      </c>
      <c r="O1355" s="2">
        <f t="shared" si="197"/>
        <v>3.0763410324307228</v>
      </c>
    </row>
    <row r="1356" spans="1:15" x14ac:dyDescent="0.25">
      <c r="A1356" s="47">
        <v>190209</v>
      </c>
      <c r="B1356" s="2">
        <v>0.36656</v>
      </c>
      <c r="C1356" s="2">
        <f>LOG('SNe Ia Data'!RedShift)</f>
        <v>-0.43585492815467769</v>
      </c>
      <c r="D1356">
        <v>0.15565699999999999</v>
      </c>
      <c r="E1356">
        <v>41.232700000000001</v>
      </c>
      <c r="F1356" s="2">
        <f t="shared" si="190"/>
        <v>1764.1682428938</v>
      </c>
      <c r="G1356" s="1">
        <f t="shared" si="191"/>
        <v>5.5743903328159406E+25</v>
      </c>
      <c r="H1356" s="2">
        <f t="shared" si="189"/>
        <v>1806.5368750600123</v>
      </c>
      <c r="I1356" s="2">
        <f t="shared" si="192"/>
        <v>41.284234154102649</v>
      </c>
      <c r="J1356" s="2">
        <f t="shared" si="193"/>
        <v>-5.1534154102647278E-2</v>
      </c>
      <c r="K1356" s="2">
        <f t="shared" si="194"/>
        <v>0.10961071019259223</v>
      </c>
      <c r="L1356" s="2">
        <v>2027.7508440783183</v>
      </c>
      <c r="M1356" s="2">
        <f t="shared" si="195"/>
        <v>41.535072954269239</v>
      </c>
      <c r="N1356" s="2">
        <f t="shared" si="196"/>
        <v>-0.30237295426923794</v>
      </c>
      <c r="O1356" s="2">
        <f t="shared" si="197"/>
        <v>3.7735366666918999</v>
      </c>
    </row>
    <row r="1357" spans="1:15" x14ac:dyDescent="0.25">
      <c r="A1357" s="47">
        <v>1308582</v>
      </c>
      <c r="B1357" s="2">
        <v>0.36713000000000001</v>
      </c>
      <c r="C1357" s="2">
        <f>LOG('SNe Ia Data'!RedShift)</f>
        <v>-0.43518012570544529</v>
      </c>
      <c r="D1357">
        <v>0.15191099999999999</v>
      </c>
      <c r="E1357">
        <v>41.208799999999997</v>
      </c>
      <c r="F1357" s="2">
        <f t="shared" si="190"/>
        <v>1744.8576424736927</v>
      </c>
      <c r="G1357" s="1">
        <f t="shared" si="191"/>
        <v>5.5840422736097231E+25</v>
      </c>
      <c r="H1357" s="2">
        <f t="shared" si="189"/>
        <v>1809.6648560442675</v>
      </c>
      <c r="I1357" s="2">
        <f t="shared" si="192"/>
        <v>41.287990762059778</v>
      </c>
      <c r="J1357" s="2">
        <f t="shared" si="193"/>
        <v>-7.919076205978115E-2</v>
      </c>
      <c r="K1357" s="2">
        <f t="shared" si="194"/>
        <v>0.27175065481252358</v>
      </c>
      <c r="L1357" s="2">
        <v>2031.4365581603231</v>
      </c>
      <c r="M1357" s="2">
        <f t="shared" si="195"/>
        <v>41.53901631920651</v>
      </c>
      <c r="N1357" s="2">
        <f t="shared" si="196"/>
        <v>-0.33021631920651373</v>
      </c>
      <c r="O1357" s="2">
        <f t="shared" si="197"/>
        <v>4.7251828509929572</v>
      </c>
    </row>
    <row r="1358" spans="1:15" x14ac:dyDescent="0.25">
      <c r="A1358" s="47">
        <v>350083</v>
      </c>
      <c r="B1358" s="2">
        <v>0.3679</v>
      </c>
      <c r="C1358" s="2">
        <f>LOG('SNe Ia Data'!RedShift)</f>
        <v>-0.43427021216887302</v>
      </c>
      <c r="D1358">
        <v>0.165575</v>
      </c>
      <c r="E1358">
        <v>41.262700000000002</v>
      </c>
      <c r="F1358" s="2">
        <f t="shared" si="190"/>
        <v>1788.7102678250951</v>
      </c>
      <c r="G1358" s="1">
        <f t="shared" si="191"/>
        <v>5.5970849572742482E+25</v>
      </c>
      <c r="H1358" s="2">
        <f t="shared" si="189"/>
        <v>1813.891701956187</v>
      </c>
      <c r="I1358" s="2">
        <f t="shared" si="192"/>
        <v>41.29305677016157</v>
      </c>
      <c r="J1358" s="2">
        <f t="shared" si="193"/>
        <v>-3.0356770161567681E-2</v>
      </c>
      <c r="K1358" s="2">
        <f t="shared" si="194"/>
        <v>3.3614108499170091E-2</v>
      </c>
      <c r="L1358" s="2">
        <v>2036.4177407952452</v>
      </c>
      <c r="M1358" s="2">
        <f t="shared" si="195"/>
        <v>41.544334359268845</v>
      </c>
      <c r="N1358" s="2">
        <f t="shared" si="196"/>
        <v>-0.28163435926884262</v>
      </c>
      <c r="O1358" s="2">
        <f t="shared" si="197"/>
        <v>2.8932219243025301</v>
      </c>
    </row>
    <row r="1359" spans="1:15" x14ac:dyDescent="0.25">
      <c r="A1359" s="47" t="s">
        <v>30</v>
      </c>
      <c r="B1359" s="2">
        <v>0.36798999999999998</v>
      </c>
      <c r="C1359" s="2">
        <f>LOG('SNe Ia Data'!RedShift)</f>
        <v>-0.43416398296731795</v>
      </c>
      <c r="D1359">
        <v>0.15837499999999999</v>
      </c>
      <c r="E1359">
        <v>41.469900000000003</v>
      </c>
      <c r="F1359" s="2">
        <f t="shared" si="190"/>
        <v>1967.7956672808148</v>
      </c>
      <c r="G1359" s="1">
        <f t="shared" si="191"/>
        <v>5.5986097339408092E+25</v>
      </c>
      <c r="H1359" s="2">
        <f t="shared" si="189"/>
        <v>1814.3858484206278</v>
      </c>
      <c r="I1359" s="2">
        <f t="shared" si="192"/>
        <v>41.293648249399602</v>
      </c>
      <c r="J1359" s="2">
        <f t="shared" si="193"/>
        <v>0.17625175060040021</v>
      </c>
      <c r="K1359" s="2">
        <f t="shared" si="194"/>
        <v>1.2384931895385589</v>
      </c>
      <c r="L1359" s="2">
        <v>2037.0001245431649</v>
      </c>
      <c r="M1359" s="2">
        <f t="shared" si="195"/>
        <v>41.544955277765688</v>
      </c>
      <c r="N1359" s="2">
        <f t="shared" si="196"/>
        <v>-7.5055277765684991E-2</v>
      </c>
      <c r="O1359" s="2">
        <f t="shared" si="197"/>
        <v>0.2245893805482902</v>
      </c>
    </row>
    <row r="1360" spans="1:15" x14ac:dyDescent="0.25">
      <c r="A1360" s="47">
        <v>1343533</v>
      </c>
      <c r="B1360" s="2">
        <v>0.36839</v>
      </c>
      <c r="C1360" s="2">
        <f>LOG('SNe Ia Data'!RedShift)</f>
        <v>-0.43369216730190813</v>
      </c>
      <c r="D1360">
        <v>0.336428</v>
      </c>
      <c r="E1360">
        <v>41.547899999999998</v>
      </c>
      <c r="F1360" s="2">
        <f t="shared" si="190"/>
        <v>2039.764363485273</v>
      </c>
      <c r="G1360" s="1">
        <f t="shared" si="191"/>
        <v>5.6053872965008368E+25</v>
      </c>
      <c r="H1360" s="2">
        <f t="shared" si="189"/>
        <v>1816.5823068594345</v>
      </c>
      <c r="I1360" s="2">
        <f t="shared" si="192"/>
        <v>41.296275399667145</v>
      </c>
      <c r="J1360" s="2">
        <f t="shared" si="193"/>
        <v>0.25162460033285328</v>
      </c>
      <c r="K1360" s="2">
        <f t="shared" si="194"/>
        <v>0.55939931287991729</v>
      </c>
      <c r="L1360" s="2">
        <v>2039.5889209306924</v>
      </c>
      <c r="M1360" s="2">
        <f t="shared" si="195"/>
        <v>41.54771322104736</v>
      </c>
      <c r="N1360" s="2">
        <f t="shared" si="196"/>
        <v>1.867789526386332E-4</v>
      </c>
      <c r="O1360" s="2">
        <f t="shared" si="197"/>
        <v>3.0822765625733144E-7</v>
      </c>
    </row>
    <row r="1361" spans="1:15" x14ac:dyDescent="0.25">
      <c r="A1361" s="47">
        <v>1283936</v>
      </c>
      <c r="B1361" s="2">
        <v>0.36857000000000001</v>
      </c>
      <c r="C1361" s="2">
        <f>LOG('SNe Ia Data'!RedShift)</f>
        <v>-0.43348001736623426</v>
      </c>
      <c r="D1361">
        <v>0.345551</v>
      </c>
      <c r="E1361">
        <v>41.463000000000001</v>
      </c>
      <c r="F1361" s="2">
        <f t="shared" si="190"/>
        <v>1961.5527877010845</v>
      </c>
      <c r="G1361" s="1">
        <f t="shared" si="191"/>
        <v>5.6084376136070611E+25</v>
      </c>
      <c r="H1361" s="2">
        <f t="shared" si="189"/>
        <v>1817.5708473103211</v>
      </c>
      <c r="I1361" s="2">
        <f t="shared" si="192"/>
        <v>41.297456741386483</v>
      </c>
      <c r="J1361" s="2">
        <f t="shared" si="193"/>
        <v>0.16554325861351771</v>
      </c>
      <c r="K1361" s="2">
        <f t="shared" si="194"/>
        <v>0.22950845598407624</v>
      </c>
      <c r="L1361" s="2">
        <v>2040.7541051783444</v>
      </c>
      <c r="M1361" s="2">
        <f t="shared" si="195"/>
        <v>41.548953393992804</v>
      </c>
      <c r="N1361" s="2">
        <f t="shared" si="196"/>
        <v>-8.5953393992802773E-2</v>
      </c>
      <c r="O1361" s="2">
        <f t="shared" si="197"/>
        <v>6.1873082352218597E-2</v>
      </c>
    </row>
    <row r="1362" spans="1:15" x14ac:dyDescent="0.25">
      <c r="A1362" s="47">
        <v>15704</v>
      </c>
      <c r="B1362" s="2">
        <v>0.36962</v>
      </c>
      <c r="C1362" s="2">
        <f>LOG('SNe Ia Data'!RedShift)</f>
        <v>-0.4322445373040989</v>
      </c>
      <c r="D1362">
        <v>0.24435299999999999</v>
      </c>
      <c r="E1362">
        <v>41.449800000000003</v>
      </c>
      <c r="F1362" s="2">
        <f t="shared" si="190"/>
        <v>1949.6650207037355</v>
      </c>
      <c r="G1362" s="1">
        <f t="shared" si="191"/>
        <v>5.6262362474366031E+25</v>
      </c>
      <c r="H1362" s="2">
        <f t="shared" si="189"/>
        <v>1823.3389917026275</v>
      </c>
      <c r="I1362" s="2">
        <f t="shared" si="192"/>
        <v>41.304337096811295</v>
      </c>
      <c r="J1362" s="2">
        <f t="shared" si="193"/>
        <v>0.14546290318870803</v>
      </c>
      <c r="K1362" s="2">
        <f t="shared" si="194"/>
        <v>0.35437995727283833</v>
      </c>
      <c r="L1362" s="2">
        <v>2047.5538055542941</v>
      </c>
      <c r="M1362" s="2">
        <f t="shared" si="195"/>
        <v>41.55617661479549</v>
      </c>
      <c r="N1362" s="2">
        <f t="shared" si="196"/>
        <v>-0.10637661479548655</v>
      </c>
      <c r="O1362" s="2">
        <f t="shared" si="197"/>
        <v>0.18952084353590545</v>
      </c>
    </row>
    <row r="1363" spans="1:15" x14ac:dyDescent="0.25">
      <c r="A1363" s="47">
        <v>18091</v>
      </c>
      <c r="B1363" s="2">
        <v>0.36986999999999998</v>
      </c>
      <c r="C1363" s="2">
        <f>LOG('SNe Ia Data'!RedShift)</f>
        <v>-0.43195089269872988</v>
      </c>
      <c r="D1363">
        <v>0.25504500000000002</v>
      </c>
      <c r="E1363">
        <v>41.218499999999999</v>
      </c>
      <c r="F1363" s="2">
        <f t="shared" si="190"/>
        <v>1752.6693824662034</v>
      </c>
      <c r="G1363" s="1">
        <f t="shared" si="191"/>
        <v>5.6304753043559357E+25</v>
      </c>
      <c r="H1363" s="2">
        <f t="shared" si="189"/>
        <v>1824.7127764903862</v>
      </c>
      <c r="I1363" s="2">
        <f t="shared" si="192"/>
        <v>41.305972564778202</v>
      </c>
      <c r="J1363" s="2">
        <f t="shared" si="193"/>
        <v>-8.7472564778202866E-2</v>
      </c>
      <c r="K1363" s="2">
        <f t="shared" si="194"/>
        <v>0.11762783224806524</v>
      </c>
      <c r="L1363" s="2">
        <v>2049.1734840509848</v>
      </c>
      <c r="M1363" s="2">
        <f t="shared" si="195"/>
        <v>41.557893637727439</v>
      </c>
      <c r="N1363" s="2">
        <f t="shared" si="196"/>
        <v>-0.33939363772744002</v>
      </c>
      <c r="O1363" s="2">
        <f t="shared" si="197"/>
        <v>1.7708173392698718</v>
      </c>
    </row>
    <row r="1364" spans="1:15" x14ac:dyDescent="0.25">
      <c r="A1364" s="47">
        <v>510578</v>
      </c>
      <c r="B1364" s="2">
        <v>0.37023</v>
      </c>
      <c r="C1364" s="2">
        <f>LOG('SNe Ia Data'!RedShift)</f>
        <v>-0.43152839296675871</v>
      </c>
      <c r="D1364">
        <v>0.188778</v>
      </c>
      <c r="E1364">
        <v>41.379399999999997</v>
      </c>
      <c r="F1364" s="2">
        <f t="shared" si="190"/>
        <v>1887.4697498728713</v>
      </c>
      <c r="G1364" s="1">
        <f t="shared" si="191"/>
        <v>5.6365804152996745E+25</v>
      </c>
      <c r="H1364" s="2">
        <f t="shared" si="189"/>
        <v>1826.6913082019655</v>
      </c>
      <c r="I1364" s="2">
        <f t="shared" si="192"/>
        <v>41.308325811553345</v>
      </c>
      <c r="J1364" s="2">
        <f t="shared" si="193"/>
        <v>7.1074188446651476E-2</v>
      </c>
      <c r="K1364" s="2">
        <f t="shared" si="194"/>
        <v>0.14174934395236879</v>
      </c>
      <c r="L1364" s="2">
        <v>2051.5062952325175</v>
      </c>
      <c r="M1364" s="2">
        <f t="shared" si="195"/>
        <v>41.560364269884261</v>
      </c>
      <c r="N1364" s="2">
        <f t="shared" si="196"/>
        <v>-0.18096426988426373</v>
      </c>
      <c r="O1364" s="2">
        <f t="shared" si="197"/>
        <v>0.91893101259768095</v>
      </c>
    </row>
    <row r="1365" spans="1:15" x14ac:dyDescent="0.25">
      <c r="A1365" s="47" t="s">
        <v>31</v>
      </c>
      <c r="B1365" s="2">
        <v>0.37052000000000002</v>
      </c>
      <c r="C1365" s="2">
        <f>LOG('SNe Ia Data'!RedShift)</f>
        <v>-0.43118834462065969</v>
      </c>
      <c r="D1365">
        <v>0.163241</v>
      </c>
      <c r="E1365">
        <v>41.375900000000001</v>
      </c>
      <c r="F1365" s="2">
        <f t="shared" si="190"/>
        <v>1884.4299585166884</v>
      </c>
      <c r="G1365" s="1">
        <f t="shared" si="191"/>
        <v>5.6414991669684752E+25</v>
      </c>
      <c r="H1365" s="2">
        <f t="shared" si="189"/>
        <v>1828.2853670565528</v>
      </c>
      <c r="I1365" s="2">
        <f t="shared" si="192"/>
        <v>41.310219916686648</v>
      </c>
      <c r="J1365" s="2">
        <f t="shared" si="193"/>
        <v>6.5680083313353066E-2</v>
      </c>
      <c r="K1365" s="2">
        <f t="shared" si="194"/>
        <v>0.16188585259744903</v>
      </c>
      <c r="L1365" s="2">
        <v>2053.3859110806907</v>
      </c>
      <c r="M1365" s="2">
        <f t="shared" si="195"/>
        <v>41.562352889333894</v>
      </c>
      <c r="N1365" s="2">
        <f t="shared" si="196"/>
        <v>-0.18645288933389281</v>
      </c>
      <c r="O1365" s="2">
        <f t="shared" si="197"/>
        <v>1.3046071137630773</v>
      </c>
    </row>
    <row r="1366" spans="1:15" x14ac:dyDescent="0.25">
      <c r="A1366" s="47" t="s">
        <v>33</v>
      </c>
      <c r="B1366" s="2">
        <v>0.37053000000000003</v>
      </c>
      <c r="C1366" s="2">
        <f>LOG('SNe Ia Data'!RedShift)</f>
        <v>-0.43117662356318903</v>
      </c>
      <c r="D1366">
        <v>0.160025</v>
      </c>
      <c r="E1366">
        <v>41.383299999999998</v>
      </c>
      <c r="F1366" s="2">
        <f t="shared" si="190"/>
        <v>1890.8627224514082</v>
      </c>
      <c r="G1366" s="1">
        <f t="shared" si="191"/>
        <v>5.6416687909584845E+25</v>
      </c>
      <c r="H1366" s="2">
        <f t="shared" si="189"/>
        <v>1828.3403384479609</v>
      </c>
      <c r="I1366" s="2">
        <f t="shared" si="192"/>
        <v>41.310285205764274</v>
      </c>
      <c r="J1366" s="2">
        <f t="shared" si="193"/>
        <v>7.3014794235724878E-2</v>
      </c>
      <c r="K1366" s="2">
        <f t="shared" si="194"/>
        <v>0.20818338203571654</v>
      </c>
      <c r="L1366" s="2">
        <v>2053.4507318933797</v>
      </c>
      <c r="M1366" s="2">
        <f t="shared" si="195"/>
        <v>41.562421436791979</v>
      </c>
      <c r="N1366" s="2">
        <f t="shared" si="196"/>
        <v>-0.17912143679198067</v>
      </c>
      <c r="O1366" s="2">
        <f t="shared" si="197"/>
        <v>1.2529087916024499</v>
      </c>
    </row>
    <row r="1367" spans="1:15" x14ac:dyDescent="0.25">
      <c r="A1367" s="47">
        <v>13136</v>
      </c>
      <c r="B1367" s="2">
        <v>0.37057000000000001</v>
      </c>
      <c r="C1367" s="2">
        <f>LOG('SNe Ia Data'!RedShift)</f>
        <v>-0.43112974249641534</v>
      </c>
      <c r="D1367">
        <v>0.256631</v>
      </c>
      <c r="E1367">
        <v>41.639499999999998</v>
      </c>
      <c r="F1367" s="2">
        <f t="shared" si="190"/>
        <v>2127.6490802699532</v>
      </c>
      <c r="G1367" s="1">
        <f t="shared" si="191"/>
        <v>5.642347294826387E+25</v>
      </c>
      <c r="H1367" s="2">
        <f t="shared" si="189"/>
        <v>1828.5602265763578</v>
      </c>
      <c r="I1367" s="2">
        <f t="shared" si="192"/>
        <v>41.310546345489605</v>
      </c>
      <c r="J1367" s="2">
        <f t="shared" si="193"/>
        <v>0.32895365451039282</v>
      </c>
      <c r="K1367" s="2">
        <f t="shared" si="194"/>
        <v>1.6430515847031808</v>
      </c>
      <c r="L1367" s="2">
        <v>2053.7100194589048</v>
      </c>
      <c r="M1367" s="2">
        <f t="shared" si="195"/>
        <v>41.562695609550005</v>
      </c>
      <c r="N1367" s="2">
        <f t="shared" si="196"/>
        <v>7.6804390449993321E-2</v>
      </c>
      <c r="O1367" s="2">
        <f t="shared" si="197"/>
        <v>8.9568202993047852E-2</v>
      </c>
    </row>
    <row r="1368" spans="1:15" x14ac:dyDescent="0.25">
      <c r="A1368" s="47" t="s">
        <v>32</v>
      </c>
      <c r="B1368" s="2">
        <v>0.37062</v>
      </c>
      <c r="C1368" s="2">
        <f>LOG('SNe Ia Data'!RedShift)</f>
        <v>-0.43107114827866255</v>
      </c>
      <c r="D1368">
        <v>0.28240700000000002</v>
      </c>
      <c r="E1368">
        <v>41.273000000000003</v>
      </c>
      <c r="F1368" s="2">
        <f t="shared" si="190"/>
        <v>1797.2148565476641</v>
      </c>
      <c r="G1368" s="1">
        <f t="shared" si="191"/>
        <v>5.6431954424532087E+25</v>
      </c>
      <c r="H1368" s="2">
        <f t="shared" si="189"/>
        <v>1828.8350925028301</v>
      </c>
      <c r="I1368" s="2">
        <f t="shared" si="192"/>
        <v>41.310872732836174</v>
      </c>
      <c r="J1368" s="2">
        <f t="shared" si="193"/>
        <v>-3.7872732836170542E-2</v>
      </c>
      <c r="K1368" s="2">
        <f t="shared" si="194"/>
        <v>1.798466587766142E-2</v>
      </c>
      <c r="L1368" s="2">
        <v>2054.0341386236314</v>
      </c>
      <c r="M1368" s="2">
        <f t="shared" si="195"/>
        <v>41.563038287086854</v>
      </c>
      <c r="N1368" s="2">
        <f t="shared" si="196"/>
        <v>-0.2900382870868512</v>
      </c>
      <c r="O1368" s="2">
        <f t="shared" si="197"/>
        <v>1.0547748076848267</v>
      </c>
    </row>
    <row r="1369" spans="1:15" x14ac:dyDescent="0.25">
      <c r="A1369" s="47">
        <v>390471</v>
      </c>
      <c r="B1369" s="2">
        <v>0.37062</v>
      </c>
      <c r="C1369" s="2">
        <f>LOG('SNe Ia Data'!RedShift)</f>
        <v>-0.43107114827866255</v>
      </c>
      <c r="D1369">
        <v>0.135854</v>
      </c>
      <c r="E1369">
        <v>41.069800000000001</v>
      </c>
      <c r="F1369" s="2">
        <f t="shared" si="190"/>
        <v>1636.665771997297</v>
      </c>
      <c r="G1369" s="1">
        <f t="shared" si="191"/>
        <v>5.6431954424532087E+25</v>
      </c>
      <c r="H1369" s="2">
        <f t="shared" si="189"/>
        <v>1828.8350925028301</v>
      </c>
      <c r="I1369" s="2">
        <f t="shared" si="192"/>
        <v>41.310872732836174</v>
      </c>
      <c r="J1369" s="2">
        <f t="shared" si="193"/>
        <v>-0.24107273283617303</v>
      </c>
      <c r="K1369" s="2">
        <f t="shared" si="194"/>
        <v>3.1488452822319863</v>
      </c>
      <c r="L1369" s="2">
        <v>2054.0341386236314</v>
      </c>
      <c r="M1369" s="2">
        <f t="shared" si="195"/>
        <v>41.563038287086854</v>
      </c>
      <c r="N1369" s="2">
        <f t="shared" si="196"/>
        <v>-0.49323828708685369</v>
      </c>
      <c r="O1369" s="2">
        <f t="shared" si="197"/>
        <v>13.181617390724353</v>
      </c>
    </row>
    <row r="1370" spans="1:15" x14ac:dyDescent="0.25">
      <c r="A1370" s="47">
        <v>320469</v>
      </c>
      <c r="B1370" s="2">
        <v>0.37095</v>
      </c>
      <c r="C1370" s="2">
        <f>LOG('SNe Ia Data'!RedShift)</f>
        <v>-0.43068462458302148</v>
      </c>
      <c r="D1370">
        <v>0.39051999999999998</v>
      </c>
      <c r="E1370">
        <v>41.409799999999997</v>
      </c>
      <c r="F1370" s="2">
        <f t="shared" si="190"/>
        <v>1914.079623653902</v>
      </c>
      <c r="G1370" s="1">
        <f t="shared" si="191"/>
        <v>5.648793712504636E+25</v>
      </c>
      <c r="H1370" s="2">
        <f t="shared" si="189"/>
        <v>1830.6493682676453</v>
      </c>
      <c r="I1370" s="2">
        <f t="shared" si="192"/>
        <v>41.313025850375851</v>
      </c>
      <c r="J1370" s="2">
        <f t="shared" si="193"/>
        <v>9.6774149624145878E-2</v>
      </c>
      <c r="K1370" s="2">
        <f t="shared" si="194"/>
        <v>6.1409019934202967E-2</v>
      </c>
      <c r="L1370" s="2">
        <v>2056.1735955869467</v>
      </c>
      <c r="M1370" s="2">
        <f t="shared" si="195"/>
        <v>41.565298889220472</v>
      </c>
      <c r="N1370" s="2">
        <f t="shared" si="196"/>
        <v>-0.15549888922047472</v>
      </c>
      <c r="O1370" s="2">
        <f t="shared" si="197"/>
        <v>0.15855064782346551</v>
      </c>
    </row>
    <row r="1371" spans="1:15" x14ac:dyDescent="0.25">
      <c r="A1371" s="47">
        <v>1291957</v>
      </c>
      <c r="B1371" s="2">
        <v>0.37137999999999999</v>
      </c>
      <c r="C1371" s="2">
        <f>LOG('SNe Ia Data'!RedShift)</f>
        <v>-0.43018148811243478</v>
      </c>
      <c r="D1371">
        <v>0.168104</v>
      </c>
      <c r="E1371">
        <v>41.334000000000003</v>
      </c>
      <c r="F1371" s="2">
        <f t="shared" si="190"/>
        <v>1848.4171953696616</v>
      </c>
      <c r="G1371" s="1">
        <f t="shared" si="191"/>
        <v>5.6560897194466766E+25</v>
      </c>
      <c r="H1371" s="2">
        <f t="shared" si="189"/>
        <v>1833.0138430881289</v>
      </c>
      <c r="I1371" s="2">
        <f t="shared" si="192"/>
        <v>41.315828724031178</v>
      </c>
      <c r="J1371" s="2">
        <f t="shared" si="193"/>
        <v>1.8171275968825285E-2</v>
      </c>
      <c r="K1371" s="2">
        <f t="shared" si="194"/>
        <v>1.1684624307062245E-2</v>
      </c>
      <c r="L1371" s="2">
        <v>2058.9620774756436</v>
      </c>
      <c r="M1371" s="2">
        <f t="shared" si="195"/>
        <v>41.568241738688172</v>
      </c>
      <c r="N1371" s="2">
        <f t="shared" si="196"/>
        <v>-0.23424173868816922</v>
      </c>
      <c r="O1371" s="2">
        <f t="shared" si="197"/>
        <v>1.9416568128906893</v>
      </c>
    </row>
    <row r="1372" spans="1:15" x14ac:dyDescent="0.25">
      <c r="A1372" s="47">
        <v>199</v>
      </c>
      <c r="B1372" s="2">
        <v>0.37153000000000003</v>
      </c>
      <c r="C1372" s="2">
        <f>LOG('SNe Ia Data'!RedShift)</f>
        <v>-0.43000611243255227</v>
      </c>
      <c r="D1372">
        <v>0.11663900000000001</v>
      </c>
      <c r="E1372">
        <v>41.3842</v>
      </c>
      <c r="F1372" s="2">
        <f t="shared" si="190"/>
        <v>1891.6465818986369</v>
      </c>
      <c r="G1372" s="1">
        <f t="shared" si="191"/>
        <v>5.6586351818146768E+25</v>
      </c>
      <c r="H1372" s="2">
        <f t="shared" si="189"/>
        <v>1833.8387712609549</v>
      </c>
      <c r="I1372" s="2">
        <f t="shared" si="192"/>
        <v>41.316805752008975</v>
      </c>
      <c r="J1372" s="2">
        <f t="shared" si="193"/>
        <v>6.7394247991025225E-2</v>
      </c>
      <c r="K1372" s="2">
        <f t="shared" si="194"/>
        <v>0.33385515628681106</v>
      </c>
      <c r="L1372" s="2">
        <v>2059.9349912290509</v>
      </c>
      <c r="M1372" s="2">
        <f t="shared" si="195"/>
        <v>41.569267574185595</v>
      </c>
      <c r="N1372" s="2">
        <f t="shared" si="196"/>
        <v>-0.18506757418559516</v>
      </c>
      <c r="O1372" s="2">
        <f t="shared" si="197"/>
        <v>2.5175209286303559</v>
      </c>
    </row>
    <row r="1373" spans="1:15" x14ac:dyDescent="0.25">
      <c r="A1373" s="47" t="s">
        <v>34</v>
      </c>
      <c r="B1373" s="2">
        <v>0.37153000000000003</v>
      </c>
      <c r="C1373" s="2">
        <f>LOG('SNe Ia Data'!RedShift)</f>
        <v>-0.43000611243255227</v>
      </c>
      <c r="D1373">
        <v>0.16541800000000001</v>
      </c>
      <c r="E1373">
        <v>41.428899999999999</v>
      </c>
      <c r="F1373" s="2">
        <f t="shared" si="190"/>
        <v>1930.9898901397551</v>
      </c>
      <c r="G1373" s="1">
        <f t="shared" si="191"/>
        <v>5.6586351818146768E+25</v>
      </c>
      <c r="H1373" s="2">
        <f t="shared" si="189"/>
        <v>1833.8387712609549</v>
      </c>
      <c r="I1373" s="2">
        <f t="shared" si="192"/>
        <v>41.316805752008975</v>
      </c>
      <c r="J1373" s="2">
        <f t="shared" si="193"/>
        <v>0.11209424799102408</v>
      </c>
      <c r="K1373" s="2">
        <f t="shared" si="194"/>
        <v>0.45919920153141131</v>
      </c>
      <c r="L1373" s="2">
        <v>2059.9349912290509</v>
      </c>
      <c r="M1373" s="2">
        <f t="shared" si="195"/>
        <v>41.569267574185595</v>
      </c>
      <c r="N1373" s="2">
        <f t="shared" si="196"/>
        <v>-0.14036757418559631</v>
      </c>
      <c r="O1373" s="2">
        <f t="shared" si="197"/>
        <v>0.72005895825402755</v>
      </c>
    </row>
    <row r="1374" spans="1:15" x14ac:dyDescent="0.25">
      <c r="A1374" s="47" t="s">
        <v>35</v>
      </c>
      <c r="B1374" s="2">
        <v>0.37352999999999997</v>
      </c>
      <c r="C1374" s="2">
        <f>LOG('SNe Ia Data'!RedShift)</f>
        <v>-0.42767451215851887</v>
      </c>
      <c r="D1374">
        <v>0.13303899999999999</v>
      </c>
      <c r="E1374">
        <v>41.311399999999999</v>
      </c>
      <c r="F1374" s="2">
        <f t="shared" si="190"/>
        <v>1829.2792159322635</v>
      </c>
      <c r="G1374" s="1">
        <f t="shared" si="191"/>
        <v>5.692591647445742E+25</v>
      </c>
      <c r="H1374" s="2">
        <f t="shared" si="189"/>
        <v>1844.8433123222621</v>
      </c>
      <c r="I1374" s="2">
        <f t="shared" si="192"/>
        <v>41.32979743111084</v>
      </c>
      <c r="J1374" s="2">
        <f t="shared" si="193"/>
        <v>-1.8397431110841467E-2</v>
      </c>
      <c r="K1374" s="2">
        <f t="shared" si="194"/>
        <v>1.9123017706278632E-2</v>
      </c>
      <c r="L1374" s="2">
        <v>2072.9164323000427</v>
      </c>
      <c r="M1374" s="2">
        <f t="shared" si="195"/>
        <v>41.582908971341212</v>
      </c>
      <c r="N1374" s="2">
        <f t="shared" si="196"/>
        <v>-0.27150897134121266</v>
      </c>
      <c r="O1374" s="2">
        <f t="shared" si="197"/>
        <v>4.164956070416121</v>
      </c>
    </row>
    <row r="1375" spans="1:15" x14ac:dyDescent="0.25">
      <c r="A1375" s="47">
        <v>16232</v>
      </c>
      <c r="B1375" s="2">
        <v>0.37436000000000003</v>
      </c>
      <c r="C1375" s="2">
        <f>LOG('SNe Ia Data'!RedShift)</f>
        <v>-0.42671056139579638</v>
      </c>
      <c r="D1375">
        <v>0.23478599999999999</v>
      </c>
      <c r="E1375">
        <v>41.472200000000001</v>
      </c>
      <c r="F1375" s="2">
        <f t="shared" si="190"/>
        <v>1969.881039293537</v>
      </c>
      <c r="G1375" s="1">
        <f t="shared" si="191"/>
        <v>5.7066928375859404E+25</v>
      </c>
      <c r="H1375" s="2">
        <f t="shared" si="189"/>
        <v>1849.4131968207582</v>
      </c>
      <c r="I1375" s="2">
        <f t="shared" si="192"/>
        <v>41.335169761451354</v>
      </c>
      <c r="J1375" s="2">
        <f t="shared" si="193"/>
        <v>0.13703023854864682</v>
      </c>
      <c r="K1375" s="2">
        <f t="shared" si="194"/>
        <v>0.34063434457920116</v>
      </c>
      <c r="L1375" s="2">
        <v>2078.3087809841695</v>
      </c>
      <c r="M1375" s="2">
        <f t="shared" si="195"/>
        <v>41.588550362677196</v>
      </c>
      <c r="N1375" s="2">
        <f t="shared" si="196"/>
        <v>-0.11635036267719556</v>
      </c>
      <c r="O1375" s="2">
        <f t="shared" si="197"/>
        <v>0.24557892216521504</v>
      </c>
    </row>
    <row r="1376" spans="1:15" x14ac:dyDescent="0.25">
      <c r="A1376" s="47">
        <v>1299643</v>
      </c>
      <c r="B1376" s="2">
        <v>0.37675999999999998</v>
      </c>
      <c r="C1376" s="2">
        <f>LOG('SNe Ia Data'!RedShift)</f>
        <v>-0.42393521177462301</v>
      </c>
      <c r="D1376">
        <v>0.15470999999999999</v>
      </c>
      <c r="E1376">
        <v>41.415500000000002</v>
      </c>
      <c r="F1376" s="2">
        <f t="shared" si="190"/>
        <v>1919.1105813411925</v>
      </c>
      <c r="G1376" s="1">
        <f t="shared" si="191"/>
        <v>5.7474978463311726E+25</v>
      </c>
      <c r="H1376" s="2">
        <f t="shared" si="189"/>
        <v>1862.6371995518641</v>
      </c>
      <c r="I1376" s="2">
        <f t="shared" si="192"/>
        <v>41.350641360964097</v>
      </c>
      <c r="J1376" s="2">
        <f t="shared" si="193"/>
        <v>6.4858639035904275E-2</v>
      </c>
      <c r="K1376" s="2">
        <f t="shared" si="194"/>
        <v>0.17575143938791457</v>
      </c>
      <c r="L1376" s="2">
        <v>2093.917745823635</v>
      </c>
      <c r="M1376" s="2">
        <f t="shared" si="195"/>
        <v>41.604798087677509</v>
      </c>
      <c r="N1376" s="2">
        <f t="shared" si="196"/>
        <v>-0.189298087677507</v>
      </c>
      <c r="O1376" s="2">
        <f t="shared" si="197"/>
        <v>1.4971167904391065</v>
      </c>
    </row>
    <row r="1377" spans="1:15" x14ac:dyDescent="0.25">
      <c r="A1377" s="47">
        <v>1282736</v>
      </c>
      <c r="B1377" s="2">
        <v>0.37805</v>
      </c>
      <c r="C1377" s="2">
        <f>LOG('SNe Ia Data'!RedShift)</f>
        <v>-0.42245075760176198</v>
      </c>
      <c r="D1377">
        <v>0.22318299999999999</v>
      </c>
      <c r="E1377">
        <v>41.3598</v>
      </c>
      <c r="F1377" s="2">
        <f t="shared" si="190"/>
        <v>1870.509852107685</v>
      </c>
      <c r="G1377" s="1">
        <f t="shared" si="191"/>
        <v>5.7694492210025515E+25</v>
      </c>
      <c r="H1377" s="2">
        <f t="shared" si="189"/>
        <v>1869.7511555962863</v>
      </c>
      <c r="I1377" s="2">
        <f t="shared" si="192"/>
        <v>41.358919051552334</v>
      </c>
      <c r="J1377" s="2">
        <f t="shared" si="193"/>
        <v>8.8094844766573033E-4</v>
      </c>
      <c r="K1377" s="2">
        <f t="shared" si="194"/>
        <v>1.5580405881983784E-5</v>
      </c>
      <c r="L1377" s="2">
        <v>2102.3177571533438</v>
      </c>
      <c r="M1377" s="2">
        <f t="shared" si="195"/>
        <v>41.613491792877539</v>
      </c>
      <c r="N1377" s="2">
        <f t="shared" si="196"/>
        <v>-0.25369179287753951</v>
      </c>
      <c r="O1377" s="2">
        <f t="shared" si="197"/>
        <v>1.2920835975741722</v>
      </c>
    </row>
    <row r="1378" spans="1:15" x14ac:dyDescent="0.25">
      <c r="A1378" s="47">
        <v>590031</v>
      </c>
      <c r="B1378" s="2">
        <v>0.37852000000000002</v>
      </c>
      <c r="C1378" s="2">
        <f>LOG('SNe Ia Data'!RedShift)</f>
        <v>-0.42191116858091171</v>
      </c>
      <c r="D1378">
        <v>0.18240100000000001</v>
      </c>
      <c r="E1378">
        <v>41.427100000000003</v>
      </c>
      <c r="F1378" s="2">
        <f t="shared" si="190"/>
        <v>1929.389896700291</v>
      </c>
      <c r="G1378" s="1">
        <f t="shared" si="191"/>
        <v>5.7774502495950902E+25</v>
      </c>
      <c r="H1378" s="2">
        <f t="shared" ref="H1378:H1441" si="198">G1378/Mpc</f>
        <v>1872.3441123732346</v>
      </c>
      <c r="I1378" s="2">
        <f t="shared" si="192"/>
        <v>41.361928346932679</v>
      </c>
      <c r="J1378" s="2">
        <f t="shared" si="193"/>
        <v>6.5171653067324087E-2</v>
      </c>
      <c r="K1378" s="2">
        <f t="shared" si="194"/>
        <v>0.12766241151581106</v>
      </c>
      <c r="L1378" s="2">
        <v>2105.379994524787</v>
      </c>
      <c r="M1378" s="2">
        <f t="shared" si="195"/>
        <v>41.616652459603088</v>
      </c>
      <c r="N1378" s="2">
        <f t="shared" si="196"/>
        <v>-0.18955245960308531</v>
      </c>
      <c r="O1378" s="2">
        <f t="shared" si="197"/>
        <v>1.0799519135106863</v>
      </c>
    </row>
    <row r="1379" spans="1:15" x14ac:dyDescent="0.25">
      <c r="A1379" s="47">
        <v>7779</v>
      </c>
      <c r="B1379" s="2">
        <v>0.37991000000000003</v>
      </c>
      <c r="C1379" s="2">
        <f>LOG('SNe Ia Data'!RedShift)</f>
        <v>-0.42031927478520859</v>
      </c>
      <c r="D1379">
        <v>0.219919</v>
      </c>
      <c r="E1379">
        <v>41.295900000000003</v>
      </c>
      <c r="F1379" s="2">
        <f t="shared" si="190"/>
        <v>1816.2682870049014</v>
      </c>
      <c r="G1379" s="1">
        <f t="shared" si="191"/>
        <v>5.8011229821108567E+25</v>
      </c>
      <c r="H1379" s="2">
        <f t="shared" si="198"/>
        <v>1880.0159225031077</v>
      </c>
      <c r="I1379" s="2">
        <f t="shared" si="192"/>
        <v>41.370807637344875</v>
      </c>
      <c r="J1379" s="2">
        <f t="shared" si="193"/>
        <v>-7.4907637344871603E-2</v>
      </c>
      <c r="K1379" s="2">
        <f t="shared" si="194"/>
        <v>0.11601835259257832</v>
      </c>
      <c r="L1379" s="2">
        <v>2114.4419174928616</v>
      </c>
      <c r="M1379" s="2">
        <f t="shared" si="195"/>
        <v>41.625978799131786</v>
      </c>
      <c r="N1379" s="2">
        <f t="shared" si="196"/>
        <v>-0.33007879913178328</v>
      </c>
      <c r="O1379" s="2">
        <f t="shared" si="197"/>
        <v>2.2527331873325251</v>
      </c>
    </row>
    <row r="1380" spans="1:15" x14ac:dyDescent="0.25">
      <c r="A1380" s="47">
        <v>320099</v>
      </c>
      <c r="B1380" s="2">
        <v>0.37996999999999997</v>
      </c>
      <c r="C1380" s="2">
        <f>LOG('SNe Ia Data'!RedShift)</f>
        <v>-0.42025069114313796</v>
      </c>
      <c r="D1380">
        <v>0.163795</v>
      </c>
      <c r="E1380">
        <v>41.415399999999998</v>
      </c>
      <c r="F1380" s="2">
        <f t="shared" si="190"/>
        <v>1919.0222050678155</v>
      </c>
      <c r="G1380" s="1">
        <f t="shared" si="191"/>
        <v>5.802145166815054E+25</v>
      </c>
      <c r="H1380" s="2">
        <f t="shared" si="198"/>
        <v>1880.3471900052027</v>
      </c>
      <c r="I1380" s="2">
        <f t="shared" si="192"/>
        <v>41.371190227122142</v>
      </c>
      <c r="J1380" s="2">
        <f t="shared" si="193"/>
        <v>4.4209772877856324E-2</v>
      </c>
      <c r="K1380" s="2">
        <f t="shared" si="194"/>
        <v>7.2850961294893699E-2</v>
      </c>
      <c r="L1380" s="2">
        <v>2114.8332651944993</v>
      </c>
      <c r="M1380" s="2">
        <f t="shared" si="195"/>
        <v>41.626380665031903</v>
      </c>
      <c r="N1380" s="2">
        <f t="shared" si="196"/>
        <v>-0.21098066503190438</v>
      </c>
      <c r="O1380" s="2">
        <f t="shared" si="197"/>
        <v>1.659143817745796</v>
      </c>
    </row>
    <row r="1381" spans="1:15" x14ac:dyDescent="0.25">
      <c r="A1381" s="47">
        <v>500057</v>
      </c>
      <c r="B1381" s="2">
        <v>0.38061</v>
      </c>
      <c r="C1381" s="2">
        <f>LOG('SNe Ia Data'!RedShift)</f>
        <v>-0.41951980541377476</v>
      </c>
      <c r="D1381">
        <v>0.18804399999999999</v>
      </c>
      <c r="E1381">
        <v>41.461399999999998</v>
      </c>
      <c r="F1381" s="2">
        <f t="shared" si="190"/>
        <v>1960.1079945413319</v>
      </c>
      <c r="G1381" s="1">
        <f t="shared" si="191"/>
        <v>5.813050220289472E+25</v>
      </c>
      <c r="H1381" s="2">
        <f t="shared" si="198"/>
        <v>1883.8812771519285</v>
      </c>
      <c r="I1381" s="2">
        <f t="shared" si="192"/>
        <v>41.375267649655726</v>
      </c>
      <c r="J1381" s="2">
        <f t="shared" si="193"/>
        <v>8.6132350344271913E-2</v>
      </c>
      <c r="K1381" s="2">
        <f t="shared" si="194"/>
        <v>0.20980393767833369</v>
      </c>
      <c r="L1381" s="2">
        <v>2119.0085953493635</v>
      </c>
      <c r="M1381" s="2">
        <f t="shared" si="195"/>
        <v>41.630663591730539</v>
      </c>
      <c r="N1381" s="2">
        <f t="shared" si="196"/>
        <v>-0.16926359173054095</v>
      </c>
      <c r="O1381" s="2">
        <f t="shared" si="197"/>
        <v>0.81022967058760798</v>
      </c>
    </row>
    <row r="1382" spans="1:15" x14ac:dyDescent="0.25">
      <c r="A1382" s="47">
        <v>110425</v>
      </c>
      <c r="B1382" s="2">
        <v>0.38091999999999998</v>
      </c>
      <c r="C1382" s="2">
        <f>LOG('SNe Ia Data'!RedShift)</f>
        <v>-0.41916622434191519</v>
      </c>
      <c r="D1382">
        <v>0.201434</v>
      </c>
      <c r="E1382">
        <v>41.451099999999997</v>
      </c>
      <c r="F1382" s="2">
        <f t="shared" si="190"/>
        <v>1950.8325802609183</v>
      </c>
      <c r="G1382" s="1">
        <f t="shared" si="191"/>
        <v>5.8183335054444317E+25</v>
      </c>
      <c r="H1382" s="2">
        <f t="shared" si="198"/>
        <v>1885.5934732637984</v>
      </c>
      <c r="I1382" s="2">
        <f t="shared" si="192"/>
        <v>41.377240331325439</v>
      </c>
      <c r="J1382" s="2">
        <f t="shared" si="193"/>
        <v>7.3859668674558066E-2</v>
      </c>
      <c r="K1382" s="2">
        <f t="shared" si="194"/>
        <v>0.13444639339540382</v>
      </c>
      <c r="L1382" s="2">
        <v>2121.0316481907712</v>
      </c>
      <c r="M1382" s="2">
        <f t="shared" si="195"/>
        <v>41.63273574364851</v>
      </c>
      <c r="N1382" s="2">
        <f t="shared" si="196"/>
        <v>-0.18163574364851343</v>
      </c>
      <c r="O1382" s="2">
        <f t="shared" si="197"/>
        <v>0.81308711512364629</v>
      </c>
    </row>
    <row r="1383" spans="1:15" x14ac:dyDescent="0.25">
      <c r="A1383" s="47">
        <v>1299785</v>
      </c>
      <c r="B1383" s="2">
        <v>0.38129000000000002</v>
      </c>
      <c r="C1383" s="2">
        <f>LOG('SNe Ia Data'!RedShift)</f>
        <v>-0.41874458471261106</v>
      </c>
      <c r="D1383">
        <v>0.20413000000000001</v>
      </c>
      <c r="E1383">
        <v>41.454900000000002</v>
      </c>
      <c r="F1383" s="2">
        <f t="shared" si="190"/>
        <v>1954.2494571897566</v>
      </c>
      <c r="G1383" s="1">
        <f t="shared" si="191"/>
        <v>5.8246403437499538E+25</v>
      </c>
      <c r="H1383" s="2">
        <f t="shared" si="198"/>
        <v>1887.6373803610272</v>
      </c>
      <c r="I1383" s="2">
        <f t="shared" si="192"/>
        <v>41.379592844847949</v>
      </c>
      <c r="J1383" s="2">
        <f t="shared" si="193"/>
        <v>7.530715515205344E-2</v>
      </c>
      <c r="K1383" s="2">
        <f t="shared" si="194"/>
        <v>0.13610021533977767</v>
      </c>
      <c r="L1383" s="2">
        <v>2123.4467952635569</v>
      </c>
      <c r="M1383" s="2">
        <f t="shared" si="195"/>
        <v>41.635206919256703</v>
      </c>
      <c r="N1383" s="2">
        <f t="shared" si="196"/>
        <v>-0.18030691925670084</v>
      </c>
      <c r="O1383" s="2">
        <f t="shared" si="197"/>
        <v>0.78020928599040196</v>
      </c>
    </row>
    <row r="1384" spans="1:15" x14ac:dyDescent="0.25">
      <c r="A1384" s="47">
        <v>11</v>
      </c>
      <c r="B1384" s="2">
        <v>0.38152999999999998</v>
      </c>
      <c r="C1384" s="2">
        <f>LOG('SNe Ia Data'!RedShift)</f>
        <v>-0.41847130745429084</v>
      </c>
      <c r="D1384">
        <v>0.21898300000000001</v>
      </c>
      <c r="E1384">
        <v>41.677500000000002</v>
      </c>
      <c r="F1384" s="2">
        <f t="shared" si="190"/>
        <v>2165.2098793079331</v>
      </c>
      <c r="G1384" s="1">
        <f t="shared" si="191"/>
        <v>5.8287318369768282E+25</v>
      </c>
      <c r="H1384" s="2">
        <f t="shared" si="198"/>
        <v>1888.9633430129238</v>
      </c>
      <c r="I1384" s="2">
        <f t="shared" si="192"/>
        <v>41.381117650695245</v>
      </c>
      <c r="J1384" s="2">
        <f t="shared" si="193"/>
        <v>0.29638234930475704</v>
      </c>
      <c r="K1384" s="2">
        <f t="shared" si="194"/>
        <v>1.8318245285846741</v>
      </c>
      <c r="L1384" s="2">
        <v>2125.0136886888604</v>
      </c>
      <c r="M1384" s="2">
        <f t="shared" si="195"/>
        <v>41.636808659938453</v>
      </c>
      <c r="N1384" s="2">
        <f t="shared" si="196"/>
        <v>4.0691340061549397E-2</v>
      </c>
      <c r="O1384" s="2">
        <f t="shared" si="197"/>
        <v>3.4528934936204986E-2</v>
      </c>
    </row>
    <row r="1385" spans="1:15" x14ac:dyDescent="0.25">
      <c r="A1385" s="47">
        <v>40150</v>
      </c>
      <c r="B1385" s="2">
        <v>0.38185000000000002</v>
      </c>
      <c r="C1385" s="2">
        <f>LOG('SNe Ia Data'!RedShift)</f>
        <v>-0.41810720506138244</v>
      </c>
      <c r="D1385">
        <v>0.19889799999999999</v>
      </c>
      <c r="E1385">
        <v>41.561500000000002</v>
      </c>
      <c r="F1385" s="2">
        <f t="shared" si="190"/>
        <v>2052.5795609525348</v>
      </c>
      <c r="G1385" s="1">
        <f t="shared" si="191"/>
        <v>5.8341878600366437E+25</v>
      </c>
      <c r="H1385" s="2">
        <f t="shared" si="198"/>
        <v>1890.7315196672764</v>
      </c>
      <c r="I1385" s="2">
        <f t="shared" si="192"/>
        <v>41.383149321102337</v>
      </c>
      <c r="J1385" s="2">
        <f t="shared" si="193"/>
        <v>0.1783506788976652</v>
      </c>
      <c r="K1385" s="2">
        <f t="shared" si="194"/>
        <v>0.80406045140017146</v>
      </c>
      <c r="L1385" s="2">
        <v>2127.1032611101336</v>
      </c>
      <c r="M1385" s="2">
        <f t="shared" si="195"/>
        <v>41.638942867101278</v>
      </c>
      <c r="N1385" s="2">
        <f t="shared" si="196"/>
        <v>-7.7442867101275681E-2</v>
      </c>
      <c r="O1385" s="2">
        <f t="shared" si="197"/>
        <v>0.15160098182033815</v>
      </c>
    </row>
    <row r="1386" spans="1:15" x14ac:dyDescent="0.25">
      <c r="A1386" s="47">
        <v>580275</v>
      </c>
      <c r="B1386" s="2">
        <v>0.38247999999999999</v>
      </c>
      <c r="C1386" s="2">
        <f>LOG('SNe Ia Data'!RedShift)</f>
        <v>-0.41739126931226705</v>
      </c>
      <c r="D1386">
        <v>0.26517400000000002</v>
      </c>
      <c r="E1386">
        <v>41.372599999999998</v>
      </c>
      <c r="F1386" s="2">
        <f t="shared" si="190"/>
        <v>1881.5683536480647</v>
      </c>
      <c r="G1386" s="1">
        <f t="shared" si="191"/>
        <v>5.8449317380102483E+25</v>
      </c>
      <c r="H1386" s="2">
        <f t="shared" si="198"/>
        <v>1894.2133733914768</v>
      </c>
      <c r="I1386" s="2">
        <f t="shared" si="192"/>
        <v>41.387144492309567</v>
      </c>
      <c r="J1386" s="2">
        <f t="shared" si="193"/>
        <v>-1.4544492309568113E-2</v>
      </c>
      <c r="K1386" s="2">
        <f t="shared" si="194"/>
        <v>3.0083977361567492E-3</v>
      </c>
      <c r="L1386" s="2">
        <v>2131.2183792748265</v>
      </c>
      <c r="M1386" s="2">
        <f t="shared" si="195"/>
        <v>41.643139763950707</v>
      </c>
      <c r="N1386" s="2">
        <f t="shared" si="196"/>
        <v>-0.27053976395070833</v>
      </c>
      <c r="O1386" s="2">
        <f t="shared" si="197"/>
        <v>1.0408792094574562</v>
      </c>
    </row>
    <row r="1387" spans="1:15" x14ac:dyDescent="0.25">
      <c r="A1387" s="47">
        <v>1343401</v>
      </c>
      <c r="B1387" s="2">
        <v>0.38290999999999997</v>
      </c>
      <c r="C1387" s="2">
        <f>LOG('SNe Ia Data'!RedShift)</f>
        <v>-0.41690329155748662</v>
      </c>
      <c r="D1387">
        <v>0.20658499999999999</v>
      </c>
      <c r="E1387">
        <v>41.367800000000003</v>
      </c>
      <c r="F1387" s="2">
        <f t="shared" si="190"/>
        <v>1877.413774757179</v>
      </c>
      <c r="G1387" s="1">
        <f t="shared" si="191"/>
        <v>5.8522666364630509E+25</v>
      </c>
      <c r="H1387" s="2">
        <f t="shared" si="198"/>
        <v>1896.5904520922277</v>
      </c>
      <c r="I1387" s="2">
        <f t="shared" si="192"/>
        <v>41.389867799411761</v>
      </c>
      <c r="J1387" s="2">
        <f t="shared" si="193"/>
        <v>-2.206779941175796E-2</v>
      </c>
      <c r="K1387" s="2">
        <f t="shared" si="194"/>
        <v>1.1410915424203799E-2</v>
      </c>
      <c r="L1387" s="2">
        <v>2134.0280792182612</v>
      </c>
      <c r="M1387" s="2">
        <f t="shared" si="195"/>
        <v>41.646000647535317</v>
      </c>
      <c r="N1387" s="2">
        <f t="shared" si="196"/>
        <v>-0.27820064753531426</v>
      </c>
      <c r="O1387" s="2">
        <f t="shared" si="197"/>
        <v>1.8135047775687163</v>
      </c>
    </row>
    <row r="1388" spans="1:15" x14ac:dyDescent="0.25">
      <c r="A1388" s="47">
        <v>1281886</v>
      </c>
      <c r="B1388" s="2">
        <v>0.38401999999999997</v>
      </c>
      <c r="C1388" s="2">
        <f>LOG('SNe Ia Data'!RedShift)</f>
        <v>-0.4156461567172326</v>
      </c>
      <c r="D1388">
        <v>0.20183999999999999</v>
      </c>
      <c r="E1388">
        <v>41.5182</v>
      </c>
      <c r="F1388" s="2">
        <f t="shared" si="190"/>
        <v>2012.055703794319</v>
      </c>
      <c r="G1388" s="1">
        <f t="shared" si="191"/>
        <v>5.8712075614549503E+25</v>
      </c>
      <c r="H1388" s="2">
        <f t="shared" si="198"/>
        <v>1902.7287878388613</v>
      </c>
      <c r="I1388" s="2">
        <f t="shared" si="192"/>
        <v>41.396884445010699</v>
      </c>
      <c r="J1388" s="2">
        <f t="shared" si="193"/>
        <v>0.12131555498930169</v>
      </c>
      <c r="K1388" s="2">
        <f t="shared" si="194"/>
        <v>0.36125885713804884</v>
      </c>
      <c r="L1388" s="2">
        <v>2141.2846544063123</v>
      </c>
      <c r="M1388" s="2">
        <f t="shared" si="195"/>
        <v>41.653372023115118</v>
      </c>
      <c r="N1388" s="2">
        <f t="shared" si="196"/>
        <v>-0.13517202311511767</v>
      </c>
      <c r="O1388" s="2">
        <f t="shared" si="197"/>
        <v>0.44849659767657141</v>
      </c>
    </row>
    <row r="1389" spans="1:15" x14ac:dyDescent="0.25">
      <c r="A1389" s="47">
        <v>360139</v>
      </c>
      <c r="B1389" s="2">
        <v>0.38600000000000001</v>
      </c>
      <c r="C1389" s="2">
        <f>LOG('SNe Ia Data'!RedShift)</f>
        <v>-0.41341269532824504</v>
      </c>
      <c r="D1389">
        <v>0.152114</v>
      </c>
      <c r="E1389">
        <v>41.521700000000003</v>
      </c>
      <c r="F1389" s="2">
        <f t="shared" si="190"/>
        <v>2015.301369417984</v>
      </c>
      <c r="G1389" s="1">
        <f t="shared" si="191"/>
        <v>5.9050178505545826E+25</v>
      </c>
      <c r="H1389" s="2">
        <f t="shared" si="198"/>
        <v>1913.6859563125786</v>
      </c>
      <c r="I1389" s="2">
        <f t="shared" si="192"/>
        <v>41.409353348941899</v>
      </c>
      <c r="J1389" s="2">
        <f t="shared" si="193"/>
        <v>0.11234665105810393</v>
      </c>
      <c r="K1389" s="2">
        <f t="shared" si="194"/>
        <v>0.5454838394616951</v>
      </c>
      <c r="L1389" s="2">
        <v>2154.2417841579272</v>
      </c>
      <c r="M1389" s="2">
        <f t="shared" si="195"/>
        <v>41.666472226547654</v>
      </c>
      <c r="N1389" s="2">
        <f t="shared" si="196"/>
        <v>-0.14477222654765143</v>
      </c>
      <c r="O1389" s="2">
        <f t="shared" si="197"/>
        <v>0.90579961981338286</v>
      </c>
    </row>
    <row r="1390" spans="1:15" x14ac:dyDescent="0.25">
      <c r="A1390" s="47">
        <v>1338170</v>
      </c>
      <c r="B1390" s="2">
        <v>0.38672000000000001</v>
      </c>
      <c r="C1390" s="2">
        <f>LOG('SNe Ia Data'!RedShift)</f>
        <v>-0.41260336693642485</v>
      </c>
      <c r="D1390">
        <v>0.27080700000000002</v>
      </c>
      <c r="E1390">
        <v>41.379100000000001</v>
      </c>
      <c r="F1390" s="2">
        <f t="shared" si="190"/>
        <v>1887.2090043023832</v>
      </c>
      <c r="G1390" s="1">
        <f t="shared" si="191"/>
        <v>5.9173200431196169E+25</v>
      </c>
      <c r="H1390" s="2">
        <f t="shared" si="198"/>
        <v>1917.6728254024574</v>
      </c>
      <c r="I1390" s="2">
        <f t="shared" si="192"/>
        <v>41.413872570370678</v>
      </c>
      <c r="J1390" s="2">
        <f t="shared" si="193"/>
        <v>-3.4772570370677158E-2</v>
      </c>
      <c r="K1390" s="2">
        <f t="shared" si="194"/>
        <v>1.6487462364759977E-2</v>
      </c>
      <c r="L1390" s="2">
        <v>2158.9575816592696</v>
      </c>
      <c r="M1390" s="2">
        <f t="shared" si="195"/>
        <v>41.671220547863179</v>
      </c>
      <c r="N1390" s="2">
        <f t="shared" si="196"/>
        <v>-0.29212054786317765</v>
      </c>
      <c r="O1390" s="2">
        <f t="shared" si="197"/>
        <v>1.1636019510432158</v>
      </c>
    </row>
    <row r="1391" spans="1:15" x14ac:dyDescent="0.25">
      <c r="A1391" s="47">
        <v>550218</v>
      </c>
      <c r="B1391" s="2">
        <v>0.38744000000000001</v>
      </c>
      <c r="C1391" s="2">
        <f>LOG('SNe Ia Data'!RedShift)</f>
        <v>-0.41179554396151702</v>
      </c>
      <c r="D1391">
        <v>0.27347399999999999</v>
      </c>
      <c r="E1391">
        <v>41.556699999999999</v>
      </c>
      <c r="F1391" s="2">
        <f t="shared" si="190"/>
        <v>2048.0473824115447</v>
      </c>
      <c r="G1391" s="1">
        <f t="shared" si="191"/>
        <v>5.9296262523137072E+25</v>
      </c>
      <c r="H1391" s="2">
        <f t="shared" si="198"/>
        <v>1921.6609961931626</v>
      </c>
      <c r="I1391" s="2">
        <f t="shared" si="192"/>
        <v>41.418383876942997</v>
      </c>
      <c r="J1391" s="2">
        <f t="shared" si="193"/>
        <v>0.13831612305700247</v>
      </c>
      <c r="K1391" s="2">
        <f t="shared" si="194"/>
        <v>0.25580765045167225</v>
      </c>
      <c r="L1391" s="2">
        <v>2163.675570069172</v>
      </c>
      <c r="M1391" s="2">
        <f t="shared" si="195"/>
        <v>41.67596070756175</v>
      </c>
      <c r="N1391" s="2">
        <f t="shared" si="196"/>
        <v>-0.11926070756175022</v>
      </c>
      <c r="O1391" s="2">
        <f t="shared" si="197"/>
        <v>0.19017905164671903</v>
      </c>
    </row>
    <row r="1392" spans="1:15" x14ac:dyDescent="0.25">
      <c r="A1392" s="47">
        <v>50251</v>
      </c>
      <c r="B1392" s="2">
        <v>0.38780999999999999</v>
      </c>
      <c r="C1392" s="2">
        <f>LOG('SNe Ia Data'!RedShift)</f>
        <v>-0.41138099647230736</v>
      </c>
      <c r="D1392">
        <v>0.28389199999999998</v>
      </c>
      <c r="E1392">
        <v>41.630200000000002</v>
      </c>
      <c r="F1392" s="2">
        <f t="shared" si="190"/>
        <v>2118.5562525047135</v>
      </c>
      <c r="G1392" s="1">
        <f t="shared" si="191"/>
        <v>5.9359518377083766E+25</v>
      </c>
      <c r="H1392" s="2">
        <f t="shared" si="198"/>
        <v>1923.7109788082191</v>
      </c>
      <c r="I1392" s="2">
        <f t="shared" si="192"/>
        <v>41.420699117777552</v>
      </c>
      <c r="J1392" s="2">
        <f t="shared" si="193"/>
        <v>0.20950088222245</v>
      </c>
      <c r="K1392" s="2">
        <f t="shared" si="194"/>
        <v>0.54458465955794144</v>
      </c>
      <c r="L1392" s="2">
        <v>2166.1009434640846</v>
      </c>
      <c r="M1392" s="2">
        <f t="shared" si="195"/>
        <v>41.678393457586708</v>
      </c>
      <c r="N1392" s="2">
        <f t="shared" si="196"/>
        <v>-4.819345758670579E-2</v>
      </c>
      <c r="O1392" s="2">
        <f t="shared" si="197"/>
        <v>2.8818399795934299E-2</v>
      </c>
    </row>
    <row r="1393" spans="1:15" x14ac:dyDescent="0.25">
      <c r="A1393" s="47">
        <v>420352</v>
      </c>
      <c r="B1393" s="2">
        <v>0.38895000000000002</v>
      </c>
      <c r="C1393" s="2">
        <f>LOG('SNe Ia Data'!RedShift)</f>
        <v>-0.41010622417496728</v>
      </c>
      <c r="D1393">
        <v>0.19957800000000001</v>
      </c>
      <c r="E1393">
        <v>41.383000000000003</v>
      </c>
      <c r="F1393" s="2">
        <f t="shared" si="190"/>
        <v>1890.6015081568144</v>
      </c>
      <c r="G1393" s="1">
        <f t="shared" si="191"/>
        <v>5.9554481367321489E+25</v>
      </c>
      <c r="H1393" s="2">
        <f t="shared" si="198"/>
        <v>1930.0292990209784</v>
      </c>
      <c r="I1393" s="2">
        <f t="shared" si="192"/>
        <v>41.427819509563619</v>
      </c>
      <c r="J1393" s="2">
        <f t="shared" si="193"/>
        <v>-4.4819509563616577E-2</v>
      </c>
      <c r="K1393" s="2">
        <f t="shared" si="194"/>
        <v>5.0432310759793542E-2</v>
      </c>
      <c r="L1393" s="2">
        <v>2173.5773468463103</v>
      </c>
      <c r="M1393" s="2">
        <f t="shared" si="195"/>
        <v>41.685875495951194</v>
      </c>
      <c r="N1393" s="2">
        <f t="shared" si="196"/>
        <v>-0.30287549595119145</v>
      </c>
      <c r="O1393" s="2">
        <f t="shared" si="197"/>
        <v>2.3030477593374794</v>
      </c>
    </row>
    <row r="1394" spans="1:15" x14ac:dyDescent="0.25">
      <c r="A1394" s="47">
        <v>1290779</v>
      </c>
      <c r="B1394" s="2">
        <v>0.38949</v>
      </c>
      <c r="C1394" s="2">
        <f>LOG('SNe Ia Data'!RedShift)</f>
        <v>-0.40950368818543531</v>
      </c>
      <c r="D1394">
        <v>0.19217600000000001</v>
      </c>
      <c r="E1394">
        <v>41.543999999999997</v>
      </c>
      <c r="F1394" s="2">
        <f t="shared" si="190"/>
        <v>2036.1042011319687</v>
      </c>
      <c r="G1394" s="1">
        <f t="shared" si="191"/>
        <v>5.9646867313414055E+25</v>
      </c>
      <c r="H1394" s="2">
        <f t="shared" si="198"/>
        <v>1933.0233236297506</v>
      </c>
      <c r="I1394" s="2">
        <f t="shared" si="192"/>
        <v>41.431185471028925</v>
      </c>
      <c r="J1394" s="2">
        <f t="shared" si="193"/>
        <v>0.11281452897107158</v>
      </c>
      <c r="K1394" s="2">
        <f t="shared" si="194"/>
        <v>0.34461308976700483</v>
      </c>
      <c r="L1394" s="2">
        <v>2177.1207131485812</v>
      </c>
      <c r="M1394" s="2">
        <f t="shared" si="195"/>
        <v>41.689412548514866</v>
      </c>
      <c r="N1394" s="2">
        <f t="shared" si="196"/>
        <v>-0.1454125485148694</v>
      </c>
      <c r="O1394" s="2">
        <f t="shared" si="197"/>
        <v>0.57253952418084586</v>
      </c>
    </row>
    <row r="1395" spans="1:15" x14ac:dyDescent="0.25">
      <c r="A1395" s="47">
        <v>120086</v>
      </c>
      <c r="B1395" s="2">
        <v>0.39255000000000001</v>
      </c>
      <c r="C1395" s="2">
        <f>LOG('SNe Ia Data'!RedShift)</f>
        <v>-0.40610501830443779</v>
      </c>
      <c r="D1395">
        <v>0.237288</v>
      </c>
      <c r="E1395">
        <v>41.474200000000003</v>
      </c>
      <c r="F1395" s="2">
        <f t="shared" si="190"/>
        <v>1971.6962025652197</v>
      </c>
      <c r="G1395" s="1">
        <f t="shared" si="191"/>
        <v>6.0170812511026898E+25</v>
      </c>
      <c r="H1395" s="2">
        <f t="shared" si="198"/>
        <v>1950.0032310902327</v>
      </c>
      <c r="I1395" s="2">
        <f t="shared" si="192"/>
        <v>41.450176654872834</v>
      </c>
      <c r="J1395" s="2">
        <f t="shared" si="193"/>
        <v>2.4023345127169193E-2</v>
      </c>
      <c r="K1395" s="2">
        <f t="shared" si="194"/>
        <v>1.0249800426992604E-2</v>
      </c>
      <c r="L1395" s="2">
        <v>2197.2229599244847</v>
      </c>
      <c r="M1395" s="2">
        <f t="shared" si="195"/>
        <v>41.709370642708762</v>
      </c>
      <c r="N1395" s="2">
        <f t="shared" si="196"/>
        <v>-0.2351706427087592</v>
      </c>
      <c r="O1395" s="2">
        <f t="shared" si="197"/>
        <v>0.98223331530473923</v>
      </c>
    </row>
    <row r="1396" spans="1:15" x14ac:dyDescent="0.25">
      <c r="A1396" s="47">
        <v>1291794</v>
      </c>
      <c r="B1396" s="2">
        <v>0.39510000000000001</v>
      </c>
      <c r="C1396" s="2">
        <f>LOG('SNe Ia Data'!RedShift)</f>
        <v>-0.40329297031855377</v>
      </c>
      <c r="D1396">
        <v>0.203648</v>
      </c>
      <c r="E1396">
        <v>41.467700000000001</v>
      </c>
      <c r="F1396" s="2">
        <f t="shared" si="190"/>
        <v>1965.803029392687</v>
      </c>
      <c r="G1396" s="1">
        <f t="shared" si="191"/>
        <v>6.0607983789718401E+25</v>
      </c>
      <c r="H1396" s="2">
        <f t="shared" si="198"/>
        <v>1964.1709873563136</v>
      </c>
      <c r="I1396" s="2">
        <f t="shared" si="192"/>
        <v>41.465896459090175</v>
      </c>
      <c r="J1396" s="2">
        <f t="shared" si="193"/>
        <v>1.8035409098260402E-3</v>
      </c>
      <c r="K1396" s="2">
        <f t="shared" si="194"/>
        <v>7.84317124236997E-5</v>
      </c>
      <c r="L1396" s="2">
        <v>2214.004843582271</v>
      </c>
      <c r="M1396" s="2">
        <f t="shared" si="195"/>
        <v>41.725892833252708</v>
      </c>
      <c r="N1396" s="2">
        <f t="shared" si="196"/>
        <v>-0.25819283325270703</v>
      </c>
      <c r="O1396" s="2">
        <f t="shared" si="197"/>
        <v>1.607415189295329</v>
      </c>
    </row>
    <row r="1397" spans="1:15" x14ac:dyDescent="0.25">
      <c r="A1397" s="47">
        <v>1296273</v>
      </c>
      <c r="B1397" s="2">
        <v>0.39706000000000002</v>
      </c>
      <c r="C1397" s="2">
        <f>LOG('SNe Ia Data'!RedShift)</f>
        <v>-0.40114386175069044</v>
      </c>
      <c r="D1397">
        <v>0.16853499999999999</v>
      </c>
      <c r="E1397">
        <v>41.259</v>
      </c>
      <c r="F1397" s="2">
        <f t="shared" si="190"/>
        <v>1785.6650563267442</v>
      </c>
      <c r="G1397" s="1">
        <f t="shared" si="191"/>
        <v>6.0944344588822125E+25</v>
      </c>
      <c r="H1397" s="2">
        <f t="shared" si="198"/>
        <v>1975.0716984767453</v>
      </c>
      <c r="I1397" s="2">
        <f t="shared" si="192"/>
        <v>41.477914329401301</v>
      </c>
      <c r="J1397" s="2">
        <f t="shared" si="193"/>
        <v>-0.21891432940130073</v>
      </c>
      <c r="K1397" s="2">
        <f t="shared" si="194"/>
        <v>1.6872062253947837</v>
      </c>
      <c r="L1397" s="2">
        <v>2226.9223447188301</v>
      </c>
      <c r="M1397" s="2">
        <f t="shared" si="195"/>
        <v>41.738525364810705</v>
      </c>
      <c r="N1397" s="2">
        <f t="shared" si="196"/>
        <v>-0.47952536481070496</v>
      </c>
      <c r="O1397" s="2">
        <f t="shared" si="197"/>
        <v>8.0954865963586737</v>
      </c>
    </row>
    <row r="1398" spans="1:15" x14ac:dyDescent="0.25">
      <c r="A1398" s="47">
        <v>1333438</v>
      </c>
      <c r="B1398" s="2">
        <v>0.39944000000000002</v>
      </c>
      <c r="C1398" s="2">
        <f>LOG('SNe Ia Data'!RedShift)</f>
        <v>-0.39854844695294667</v>
      </c>
      <c r="D1398">
        <v>0.28782000000000002</v>
      </c>
      <c r="E1398">
        <v>41.7119</v>
      </c>
      <c r="F1398" s="2">
        <f t="shared" si="190"/>
        <v>2199.7838029287605</v>
      </c>
      <c r="G1398" s="1">
        <f t="shared" si="191"/>
        <v>6.1353177636771937E+25</v>
      </c>
      <c r="H1398" s="2">
        <f t="shared" si="198"/>
        <v>1988.3210752295106</v>
      </c>
      <c r="I1398" s="2">
        <f t="shared" si="192"/>
        <v>41.492432579233338</v>
      </c>
      <c r="J1398" s="2">
        <f t="shared" si="193"/>
        <v>0.21946742076666226</v>
      </c>
      <c r="K1398" s="2">
        <f t="shared" si="194"/>
        <v>0.58143099808893584</v>
      </c>
      <c r="L1398" s="2">
        <v>2242.6294180145037</v>
      </c>
      <c r="M1398" s="2">
        <f t="shared" si="195"/>
        <v>41.753787573871101</v>
      </c>
      <c r="N1398" s="2">
        <f t="shared" si="196"/>
        <v>-4.1887573871100869E-2</v>
      </c>
      <c r="O1398" s="2">
        <f t="shared" si="197"/>
        <v>2.1180122898740012E-2</v>
      </c>
    </row>
    <row r="1399" spans="1:15" x14ac:dyDescent="0.25">
      <c r="A1399" s="47" t="s">
        <v>36</v>
      </c>
      <c r="B1399" s="2">
        <v>0.40050000000000002</v>
      </c>
      <c r="C1399" s="2">
        <f>LOG('SNe Ia Data'!RedShift)</f>
        <v>-0.39739747957974353</v>
      </c>
      <c r="D1399">
        <v>0.15833900000000001</v>
      </c>
      <c r="E1399">
        <v>41.491799999999998</v>
      </c>
      <c r="F1399" s="2">
        <f t="shared" si="190"/>
        <v>1987.7419348126662</v>
      </c>
      <c r="G1399" s="1">
        <f t="shared" si="191"/>
        <v>6.1535402049537867E+25</v>
      </c>
      <c r="H1399" s="2">
        <f t="shared" si="198"/>
        <v>1994.2265662615946</v>
      </c>
      <c r="I1399" s="2">
        <f t="shared" si="192"/>
        <v>41.498872487249095</v>
      </c>
      <c r="J1399" s="2">
        <f t="shared" si="193"/>
        <v>-7.072487249097037E-3</v>
      </c>
      <c r="K1399" s="2">
        <f t="shared" si="194"/>
        <v>1.9951178338754811E-3</v>
      </c>
      <c r="L1399" s="2">
        <v>2249.6325904622463</v>
      </c>
      <c r="M1399" s="2">
        <f t="shared" si="195"/>
        <v>41.760557975081014</v>
      </c>
      <c r="N1399" s="2">
        <f t="shared" si="196"/>
        <v>-0.26875797508101584</v>
      </c>
      <c r="O1399" s="2">
        <f t="shared" si="197"/>
        <v>2.8810243242166393</v>
      </c>
    </row>
    <row r="1400" spans="1:15" x14ac:dyDescent="0.25">
      <c r="A1400" s="47">
        <v>110734</v>
      </c>
      <c r="B1400" s="2">
        <v>0.40221000000000001</v>
      </c>
      <c r="C1400" s="2">
        <f>LOG('SNe Ia Data'!RedShift)</f>
        <v>-0.39554713590031598</v>
      </c>
      <c r="D1400">
        <v>0.19952400000000001</v>
      </c>
      <c r="E1400">
        <v>41.479500000000002</v>
      </c>
      <c r="F1400" s="2">
        <f t="shared" si="190"/>
        <v>1976.5144784340382</v>
      </c>
      <c r="G1400" s="1">
        <f t="shared" si="191"/>
        <v>6.1829548159402585E+25</v>
      </c>
      <c r="H1400" s="2">
        <f t="shared" si="198"/>
        <v>2003.759192475404</v>
      </c>
      <c r="I1400" s="2">
        <f t="shared" si="192"/>
        <v>41.5092276387129</v>
      </c>
      <c r="J1400" s="2">
        <f t="shared" si="193"/>
        <v>-2.9727638712898852E-2</v>
      </c>
      <c r="K1400" s="2">
        <f t="shared" si="194"/>
        <v>2.2198853385043751E-2</v>
      </c>
      <c r="L1400" s="2">
        <v>2260.9399926872002</v>
      </c>
      <c r="M1400" s="2">
        <f t="shared" si="195"/>
        <v>41.771445179726229</v>
      </c>
      <c r="N1400" s="2">
        <f t="shared" si="196"/>
        <v>-0.29194517972622691</v>
      </c>
      <c r="O1400" s="2">
        <f t="shared" si="197"/>
        <v>2.1409786300541791</v>
      </c>
    </row>
    <row r="1401" spans="1:15" x14ac:dyDescent="0.25">
      <c r="A1401" s="47">
        <v>580312</v>
      </c>
      <c r="B1401" s="2">
        <v>0.40293000000000001</v>
      </c>
      <c r="C1401" s="2">
        <f>LOG('SNe Ia Data'!RedShift)</f>
        <v>-0.39477039617723003</v>
      </c>
      <c r="D1401">
        <v>0.29040199999999999</v>
      </c>
      <c r="E1401">
        <v>41.547800000000002</v>
      </c>
      <c r="F1401" s="2">
        <f t="shared" si="190"/>
        <v>2039.6704310278344</v>
      </c>
      <c r="G1401" s="1">
        <f t="shared" si="191"/>
        <v>6.1953465658303449E+25</v>
      </c>
      <c r="H1401" s="2">
        <f t="shared" si="198"/>
        <v>2007.7750851177216</v>
      </c>
      <c r="I1401" s="2">
        <f t="shared" si="192"/>
        <v>41.513575303412765</v>
      </c>
      <c r="J1401" s="2">
        <f t="shared" si="193"/>
        <v>3.4224696587237702E-2</v>
      </c>
      <c r="K1401" s="2">
        <f t="shared" si="194"/>
        <v>1.3889288767595785E-2</v>
      </c>
      <c r="L1401" s="2">
        <v>2265.7046302478057</v>
      </c>
      <c r="M1401" s="2">
        <f t="shared" si="195"/>
        <v>41.776016460967398</v>
      </c>
      <c r="N1401" s="2">
        <f t="shared" si="196"/>
        <v>-0.22821646096739556</v>
      </c>
      <c r="O1401" s="2">
        <f t="shared" si="197"/>
        <v>0.6175821379483345</v>
      </c>
    </row>
    <row r="1402" spans="1:15" x14ac:dyDescent="0.25">
      <c r="A1402" s="47">
        <v>1329615</v>
      </c>
      <c r="B1402" s="2">
        <v>0.40367999999999998</v>
      </c>
      <c r="C1402" s="2">
        <f>LOG('SNe Ia Data'!RedShift)</f>
        <v>-0.39396276682650061</v>
      </c>
      <c r="D1402">
        <v>0.21382799999999999</v>
      </c>
      <c r="E1402">
        <v>41.616</v>
      </c>
      <c r="F1402" s="2">
        <f t="shared" si="190"/>
        <v>2104.7474886559776</v>
      </c>
      <c r="G1402" s="1">
        <f t="shared" si="191"/>
        <v>6.2082588238783548E+25</v>
      </c>
      <c r="H1402" s="2">
        <f t="shared" si="198"/>
        <v>2011.9596629659393</v>
      </c>
      <c r="I1402" s="2">
        <f t="shared" si="192"/>
        <v>41.518096347309822</v>
      </c>
      <c r="J1402" s="2">
        <f t="shared" si="193"/>
        <v>9.7903652690177978E-2</v>
      </c>
      <c r="K1402" s="2">
        <f t="shared" si="194"/>
        <v>0.20963734104870596</v>
      </c>
      <c r="L1402" s="2">
        <v>2270.6700762391156</v>
      </c>
      <c r="M1402" s="2">
        <f t="shared" si="195"/>
        <v>41.78077018347706</v>
      </c>
      <c r="N1402" s="2">
        <f t="shared" si="196"/>
        <v>-0.16477018347706007</v>
      </c>
      <c r="O1402" s="2">
        <f t="shared" si="197"/>
        <v>0.59378346930846571</v>
      </c>
    </row>
    <row r="1403" spans="1:15" x14ac:dyDescent="0.25">
      <c r="A1403" s="47" t="s">
        <v>37</v>
      </c>
      <c r="B1403" s="2">
        <v>0.40462999999999999</v>
      </c>
      <c r="C1403" s="2">
        <f>LOG('SNe Ia Data'!RedShift)</f>
        <v>-0.39294192099315656</v>
      </c>
      <c r="D1403">
        <v>0.166047</v>
      </c>
      <c r="E1403">
        <v>41.674700000000001</v>
      </c>
      <c r="F1403" s="2">
        <f t="shared" si="190"/>
        <v>2162.4197537598129</v>
      </c>
      <c r="G1403" s="1">
        <f t="shared" si="191"/>
        <v>6.2246204753374903E+25</v>
      </c>
      <c r="H1403" s="2">
        <f t="shared" si="198"/>
        <v>2017.2621130874895</v>
      </c>
      <c r="I1403" s="2">
        <f t="shared" si="192"/>
        <v>41.523811659808693</v>
      </c>
      <c r="J1403" s="2">
        <f t="shared" si="193"/>
        <v>0.15088834019130815</v>
      </c>
      <c r="K1403" s="2">
        <f t="shared" si="194"/>
        <v>0.82575135569200808</v>
      </c>
      <c r="L1403" s="2">
        <v>2276.9629803095222</v>
      </c>
      <c r="M1403" s="2">
        <f t="shared" si="195"/>
        <v>41.786779848776213</v>
      </c>
      <c r="N1403" s="2">
        <f t="shared" si="196"/>
        <v>-0.11207984877621158</v>
      </c>
      <c r="O1403" s="2">
        <f t="shared" si="197"/>
        <v>0.45560974600014298</v>
      </c>
    </row>
    <row r="1404" spans="1:15" x14ac:dyDescent="0.25">
      <c r="A1404" s="47">
        <v>350050</v>
      </c>
      <c r="B1404" s="2">
        <v>0.40483000000000002</v>
      </c>
      <c r="C1404" s="2">
        <f>LOG('SNe Ia Data'!RedShift)</f>
        <v>-0.3927273115049838</v>
      </c>
      <c r="D1404">
        <v>0.20203299999999999</v>
      </c>
      <c r="E1404">
        <v>41.337299999999999</v>
      </c>
      <c r="F1404" s="2">
        <f t="shared" si="190"/>
        <v>1851.2283819179738</v>
      </c>
      <c r="G1404" s="1">
        <f t="shared" si="191"/>
        <v>6.2280659050840987E+25</v>
      </c>
      <c r="H1404" s="2">
        <f t="shared" si="198"/>
        <v>2018.3787008246336</v>
      </c>
      <c r="I1404" s="2">
        <f t="shared" si="192"/>
        <v>41.525013272954013</v>
      </c>
      <c r="J1404" s="2">
        <f t="shared" si="193"/>
        <v>-0.18771327295401363</v>
      </c>
      <c r="K1404" s="2">
        <f t="shared" si="194"/>
        <v>0.86326739589471047</v>
      </c>
      <c r="L1404" s="2">
        <v>2278.2882773781012</v>
      </c>
      <c r="M1404" s="2">
        <f t="shared" si="195"/>
        <v>41.788043377805565</v>
      </c>
      <c r="N1404" s="2">
        <f t="shared" si="196"/>
        <v>-0.45074337780556561</v>
      </c>
      <c r="O1404" s="2">
        <f t="shared" si="197"/>
        <v>4.9775322702384912</v>
      </c>
    </row>
    <row r="1405" spans="1:15" x14ac:dyDescent="0.25">
      <c r="A1405" s="47" t="s">
        <v>38</v>
      </c>
      <c r="B1405" s="2">
        <v>0.40550000000000003</v>
      </c>
      <c r="C1405" s="2">
        <f>LOG('SNe Ia Data'!RedShift)</f>
        <v>-0.39200914145282512</v>
      </c>
      <c r="D1405">
        <v>0.135518</v>
      </c>
      <c r="E1405">
        <v>41.780700000000003</v>
      </c>
      <c r="F1405" s="2">
        <f t="shared" si="190"/>
        <v>2270.5966878114532</v>
      </c>
      <c r="G1405" s="1">
        <f t="shared" si="191"/>
        <v>6.2396103018614407E+25</v>
      </c>
      <c r="H1405" s="2">
        <f t="shared" si="198"/>
        <v>2022.1199850249554</v>
      </c>
      <c r="I1405" s="2">
        <f t="shared" si="192"/>
        <v>41.529034607136055</v>
      </c>
      <c r="J1405" s="2">
        <f t="shared" si="193"/>
        <v>0.25166539286394851</v>
      </c>
      <c r="K1405" s="2">
        <f t="shared" si="194"/>
        <v>3.4486810463827364</v>
      </c>
      <c r="L1405" s="2">
        <v>2282.7292258415264</v>
      </c>
      <c r="M1405" s="2">
        <f t="shared" si="195"/>
        <v>41.792271995696666</v>
      </c>
      <c r="N1405" s="2">
        <f t="shared" si="196"/>
        <v>-1.1571995696662896E-2</v>
      </c>
      <c r="O1405" s="2">
        <f t="shared" si="197"/>
        <v>7.2915953562157423E-3</v>
      </c>
    </row>
    <row r="1406" spans="1:15" x14ac:dyDescent="0.25">
      <c r="A1406" s="47">
        <v>1308314</v>
      </c>
      <c r="B1406" s="2">
        <v>0.40645999999999999</v>
      </c>
      <c r="C1406" s="2">
        <f>LOG('SNe Ia Data'!RedShift)</f>
        <v>-0.39098218717700356</v>
      </c>
      <c r="D1406">
        <v>0.16881499999999999</v>
      </c>
      <c r="E1406">
        <v>41.691400000000002</v>
      </c>
      <c r="F1406" s="2">
        <f t="shared" si="190"/>
        <v>2179.1142464298932</v>
      </c>
      <c r="G1406" s="1">
        <f t="shared" si="191"/>
        <v>6.2561574476379591E+25</v>
      </c>
      <c r="H1406" s="2">
        <f t="shared" si="198"/>
        <v>2027.4825497607433</v>
      </c>
      <c r="I1406" s="2">
        <f t="shared" si="192"/>
        <v>41.534785624957941</v>
      </c>
      <c r="J1406" s="2">
        <f t="shared" si="193"/>
        <v>0.15661437504206077</v>
      </c>
      <c r="K1406" s="2">
        <f t="shared" si="194"/>
        <v>0.8606789421705261</v>
      </c>
      <c r="L1406" s="2">
        <v>2289.0956035836925</v>
      </c>
      <c r="M1406" s="2">
        <f t="shared" si="195"/>
        <v>41.798319656342997</v>
      </c>
      <c r="N1406" s="2">
        <f t="shared" si="196"/>
        <v>-0.10691965634299549</v>
      </c>
      <c r="O1406" s="2">
        <f t="shared" si="197"/>
        <v>0.40113729556640471</v>
      </c>
    </row>
    <row r="1407" spans="1:15" x14ac:dyDescent="0.25">
      <c r="A1407" s="47">
        <v>1341370</v>
      </c>
      <c r="B1407" s="2">
        <v>0.40894999999999998</v>
      </c>
      <c r="C1407" s="2">
        <f>LOG('SNe Ia Data'!RedShift)</f>
        <v>-0.38832978747312086</v>
      </c>
      <c r="D1407">
        <v>0.24002399999999999</v>
      </c>
      <c r="E1407">
        <v>41.700200000000002</v>
      </c>
      <c r="F1407" s="2">
        <f t="shared" si="190"/>
        <v>2187.9631335213662</v>
      </c>
      <c r="G1407" s="1">
        <f t="shared" si="191"/>
        <v>6.2991090542359207E+25</v>
      </c>
      <c r="H1407" s="2">
        <f t="shared" si="198"/>
        <v>2041.4022174785744</v>
      </c>
      <c r="I1407" s="2">
        <f t="shared" si="192"/>
        <v>41.549642910943547</v>
      </c>
      <c r="J1407" s="2">
        <f t="shared" si="193"/>
        <v>0.1505570890564556</v>
      </c>
      <c r="K1407" s="2">
        <f t="shared" si="194"/>
        <v>0.39345319891793273</v>
      </c>
      <c r="L1407" s="2">
        <v>2305.6260843284967</v>
      </c>
      <c r="M1407" s="2">
        <f t="shared" si="195"/>
        <v>41.813944384091087</v>
      </c>
      <c r="N1407" s="2">
        <f t="shared" si="196"/>
        <v>-0.11374438409108478</v>
      </c>
      <c r="O1407" s="2">
        <f t="shared" si="197"/>
        <v>0.22456940526665925</v>
      </c>
    </row>
    <row r="1408" spans="1:15" x14ac:dyDescent="0.25">
      <c r="A1408" s="47">
        <v>1306390</v>
      </c>
      <c r="B1408" s="2">
        <v>0.40920000000000001</v>
      </c>
      <c r="C1408" s="2">
        <f>LOG('SNe Ia Data'!RedShift)</f>
        <v>-0.38806437495987745</v>
      </c>
      <c r="D1408">
        <v>0.36365399999999998</v>
      </c>
      <c r="E1408">
        <v>41.740499999999997</v>
      </c>
      <c r="F1408" s="2">
        <f t="shared" si="190"/>
        <v>2228.9483245050592</v>
      </c>
      <c r="G1408" s="1">
        <f t="shared" si="191"/>
        <v>6.3034240478818583E+25</v>
      </c>
      <c r="H1408" s="2">
        <f t="shared" si="198"/>
        <v>2042.8006116834342</v>
      </c>
      <c r="I1408" s="2">
        <f t="shared" si="192"/>
        <v>41.551129896129723</v>
      </c>
      <c r="J1408" s="2">
        <f t="shared" si="193"/>
        <v>0.18937010387027442</v>
      </c>
      <c r="K1408" s="2">
        <f t="shared" si="194"/>
        <v>0.27117278216604263</v>
      </c>
      <c r="L1408" s="2">
        <v>2307.2871793918357</v>
      </c>
      <c r="M1408" s="2">
        <f t="shared" si="195"/>
        <v>41.815508264463134</v>
      </c>
      <c r="N1408" s="2">
        <f t="shared" si="196"/>
        <v>-7.5008264463136243E-2</v>
      </c>
      <c r="O1408" s="2">
        <f t="shared" si="197"/>
        <v>4.2544311118645782E-2</v>
      </c>
    </row>
    <row r="1409" spans="1:15" x14ac:dyDescent="0.25">
      <c r="A1409" s="47">
        <v>450339</v>
      </c>
      <c r="B1409" s="2">
        <v>0.40934999999999999</v>
      </c>
      <c r="C1409" s="2">
        <f>LOG('SNe Ia Data'!RedShift)</f>
        <v>-0.38790520527442224</v>
      </c>
      <c r="D1409">
        <v>0.27495700000000001</v>
      </c>
      <c r="E1409">
        <v>41.706099999999999</v>
      </c>
      <c r="F1409" s="2">
        <f t="shared" si="190"/>
        <v>2193.9160231381643</v>
      </c>
      <c r="G1409" s="1">
        <f t="shared" si="191"/>
        <v>6.3060132700763904E+25</v>
      </c>
      <c r="H1409" s="2">
        <f t="shared" si="198"/>
        <v>2043.6397214502206</v>
      </c>
      <c r="I1409" s="2">
        <f t="shared" si="192"/>
        <v>41.552021676547</v>
      </c>
      <c r="J1409" s="2">
        <f t="shared" si="193"/>
        <v>0.15407832345299965</v>
      </c>
      <c r="K1409" s="2">
        <f t="shared" si="194"/>
        <v>0.31401726526668183</v>
      </c>
      <c r="L1409" s="2">
        <v>2308.2839596274903</v>
      </c>
      <c r="M1409" s="2">
        <f t="shared" si="195"/>
        <v>41.81644616824515</v>
      </c>
      <c r="N1409" s="2">
        <f t="shared" si="196"/>
        <v>-0.11034616824515098</v>
      </c>
      <c r="O1409" s="2">
        <f t="shared" si="197"/>
        <v>0.16105898305505267</v>
      </c>
    </row>
    <row r="1410" spans="1:15" x14ac:dyDescent="0.25">
      <c r="A1410" s="47" t="s">
        <v>39</v>
      </c>
      <c r="B1410" s="2">
        <v>0.40949000000000002</v>
      </c>
      <c r="C1410" s="2">
        <f>LOG('SNe Ia Data'!RedShift)</f>
        <v>-0.38775669951491143</v>
      </c>
      <c r="D1410">
        <v>0.17219300000000001</v>
      </c>
      <c r="E1410">
        <v>41.678400000000003</v>
      </c>
      <c r="F1410" s="2">
        <f t="shared" si="190"/>
        <v>2166.1074697035615</v>
      </c>
      <c r="G1410" s="1">
        <f t="shared" si="191"/>
        <v>6.3084300303550637E+25</v>
      </c>
      <c r="H1410" s="2">
        <f t="shared" si="198"/>
        <v>2044.4229401164669</v>
      </c>
      <c r="I1410" s="2">
        <f t="shared" si="192"/>
        <v>41.552853727269301</v>
      </c>
      <c r="J1410" s="2">
        <f t="shared" si="193"/>
        <v>0.12554627273070196</v>
      </c>
      <c r="K1410" s="2">
        <f t="shared" si="194"/>
        <v>0.53158982840369462</v>
      </c>
      <c r="L1410" s="2">
        <v>2309.2143711919844</v>
      </c>
      <c r="M1410" s="2">
        <f t="shared" si="195"/>
        <v>41.817321258142051</v>
      </c>
      <c r="N1410" s="2">
        <f t="shared" si="196"/>
        <v>-0.13892125814204803</v>
      </c>
      <c r="O1410" s="2">
        <f t="shared" si="197"/>
        <v>0.65088824858818639</v>
      </c>
    </row>
    <row r="1411" spans="1:15" x14ac:dyDescent="0.25">
      <c r="A1411" s="47">
        <v>20090</v>
      </c>
      <c r="B1411" s="2">
        <v>0.41004000000000002</v>
      </c>
      <c r="C1411" s="2">
        <f>LOG('SNe Ia Data'!RedShift)</f>
        <v>-0.38717377515361234</v>
      </c>
      <c r="D1411">
        <v>0.27996799999999999</v>
      </c>
      <c r="E1411">
        <v>41.683599999999998</v>
      </c>
      <c r="F1411" s="2">
        <f t="shared" si="190"/>
        <v>2171.3008381119007</v>
      </c>
      <c r="G1411" s="1">
        <f t="shared" si="191"/>
        <v>6.3179258744111442E+25</v>
      </c>
      <c r="H1411" s="2">
        <f t="shared" si="198"/>
        <v>2047.5003335932281</v>
      </c>
      <c r="I1411" s="2">
        <f t="shared" si="192"/>
        <v>41.556119905953942</v>
      </c>
      <c r="J1411" s="2">
        <f t="shared" si="193"/>
        <v>0.12748009404605654</v>
      </c>
      <c r="K1411" s="2">
        <f t="shared" si="194"/>
        <v>0.20733277511495812</v>
      </c>
      <c r="L1411" s="2">
        <v>2312.8703382477765</v>
      </c>
      <c r="M1411" s="2">
        <f t="shared" si="195"/>
        <v>41.820756432417923</v>
      </c>
      <c r="N1411" s="2">
        <f t="shared" si="196"/>
        <v>-0.13715643241792463</v>
      </c>
      <c r="O1411" s="2">
        <f t="shared" si="197"/>
        <v>0.24000239222855882</v>
      </c>
    </row>
    <row r="1412" spans="1:15" x14ac:dyDescent="0.25">
      <c r="A1412" s="47">
        <v>1307277</v>
      </c>
      <c r="B1412" s="2">
        <v>0.41122999999999998</v>
      </c>
      <c r="C1412" s="2">
        <f>LOG('SNe Ia Data'!RedShift)</f>
        <v>-0.38591521025984643</v>
      </c>
      <c r="D1412">
        <v>0.31808900000000001</v>
      </c>
      <c r="E1412">
        <v>41.661999999999999</v>
      </c>
      <c r="F1412" s="2">
        <f t="shared" si="190"/>
        <v>2149.809610389359</v>
      </c>
      <c r="G1412" s="1">
        <f t="shared" si="191"/>
        <v>6.338479216871316E+25</v>
      </c>
      <c r="H1412" s="2">
        <f t="shared" si="198"/>
        <v>2054.1612182538256</v>
      </c>
      <c r="I1412" s="2">
        <f t="shared" si="192"/>
        <v>41.563172628269243</v>
      </c>
      <c r="J1412" s="2">
        <f t="shared" si="193"/>
        <v>9.8827371730756397E-2</v>
      </c>
      <c r="K1412" s="2">
        <f t="shared" si="194"/>
        <v>9.6528862771010804E-2</v>
      </c>
      <c r="L1412" s="2">
        <v>2320.7847671588734</v>
      </c>
      <c r="M1412" s="2">
        <f t="shared" si="195"/>
        <v>41.828174326214167</v>
      </c>
      <c r="N1412" s="2">
        <f t="shared" si="196"/>
        <v>-0.16617432621416839</v>
      </c>
      <c r="O1412" s="2">
        <f t="shared" si="197"/>
        <v>0.27291697656753938</v>
      </c>
    </row>
    <row r="1413" spans="1:15" x14ac:dyDescent="0.25">
      <c r="A1413" s="47">
        <v>530251</v>
      </c>
      <c r="B1413" s="2">
        <v>0.41139999999999999</v>
      </c>
      <c r="C1413" s="2">
        <f>LOG('SNe Ia Data'!RedShift)</f>
        <v>-0.3857357126412948</v>
      </c>
      <c r="D1413">
        <v>0.242677</v>
      </c>
      <c r="E1413">
        <v>41.833500000000001</v>
      </c>
      <c r="F1413" s="2">
        <f t="shared" si="190"/>
        <v>2326.4836245182455</v>
      </c>
      <c r="G1413" s="1">
        <f t="shared" si="191"/>
        <v>6.3414162776653909E+25</v>
      </c>
      <c r="H1413" s="2">
        <f t="shared" si="198"/>
        <v>2055.1130548336132</v>
      </c>
      <c r="I1413" s="2">
        <f t="shared" si="192"/>
        <v>41.564178590281507</v>
      </c>
      <c r="J1413" s="2">
        <f t="shared" si="193"/>
        <v>0.2693214097184935</v>
      </c>
      <c r="K1413" s="2">
        <f t="shared" si="194"/>
        <v>1.2316420929946799</v>
      </c>
      <c r="L1413" s="2">
        <v>2321.915873536645</v>
      </c>
      <c r="M1413" s="2">
        <f t="shared" si="195"/>
        <v>41.829232402764973</v>
      </c>
      <c r="N1413" s="2">
        <f t="shared" si="196"/>
        <v>4.2675972350281199E-3</v>
      </c>
      <c r="O1413" s="2">
        <f t="shared" si="197"/>
        <v>3.0924993366135954E-4</v>
      </c>
    </row>
    <row r="1414" spans="1:15" x14ac:dyDescent="0.25">
      <c r="A1414" s="47">
        <v>520071</v>
      </c>
      <c r="B1414" s="2">
        <v>0.41160999999999998</v>
      </c>
      <c r="C1414" s="2">
        <f>LOG('SNe Ia Data'!RedShift)</f>
        <v>-0.38551408266552545</v>
      </c>
      <c r="D1414">
        <v>0.14910599999999999</v>
      </c>
      <c r="E1414">
        <v>41.813099999999999</v>
      </c>
      <c r="F1414" s="2">
        <f t="shared" ref="F1414:F1477" si="199">10^((ObservedDistanceModuli-25)/5)</f>
        <v>2304.7297084363681</v>
      </c>
      <c r="G1414" s="1">
        <f t="shared" ref="G1414:G1477" si="200">-(RedShift*Age*(-2*InitialTangentVelocity+UniverseAcceleration*Age))/(2+RedShift)*(1+RedShift)</f>
        <v>6.3450447113373783E+25</v>
      </c>
      <c r="H1414" s="2">
        <f t="shared" si="198"/>
        <v>2056.2889501039117</v>
      </c>
      <c r="I1414" s="2">
        <f t="shared" ref="I1414:I1477" si="201">(LOG10(T2LuminousDistance)*5+25)</f>
        <v>41.565420708762012</v>
      </c>
      <c r="J1414" s="2">
        <f t="shared" ref="J1414:J1477" si="202">ObservedDistanceModuli-T2DistanceModuli</f>
        <v>0.24767929123798638</v>
      </c>
      <c r="K1414" s="2">
        <f t="shared" ref="K1414:K1477" si="203">(ObservedDistanceModuli-T2DistanceModuli)^2/TotalError^2</f>
        <v>2.7592379396116096</v>
      </c>
      <c r="L1414" s="2">
        <v>2323.3132859741518</v>
      </c>
      <c r="M1414" s="2">
        <f t="shared" ref="M1414:M1477" si="204">(LOG10(ΛCDMLuminousDistance)*5+25)</f>
        <v>41.83053887981491</v>
      </c>
      <c r="N1414" s="2">
        <f t="shared" ref="N1414:N1477" si="205">ObservedDistanceModuli-ΛCDMDistanceModuli</f>
        <v>-1.743887981491099E-2</v>
      </c>
      <c r="O1414" s="2">
        <f t="shared" ref="O1414:O1477" si="206">(ObservedDistanceModuli-ΛCDMDistanceModuli)^2/TotalError^2</f>
        <v>1.3678766300364666E-2</v>
      </c>
    </row>
    <row r="1415" spans="1:15" x14ac:dyDescent="0.25">
      <c r="A1415" s="47">
        <v>1315296</v>
      </c>
      <c r="B1415" s="2">
        <v>0.41266000000000003</v>
      </c>
      <c r="C1415" s="2">
        <f>LOG('SNe Ia Data'!RedShift)</f>
        <v>-0.38440762615817992</v>
      </c>
      <c r="D1415">
        <v>0.33012799999999998</v>
      </c>
      <c r="E1415">
        <v>41.789299999999997</v>
      </c>
      <c r="F1415" s="2">
        <f t="shared" si="199"/>
        <v>2279.6070950384046</v>
      </c>
      <c r="G1415" s="1">
        <f t="shared" si="200"/>
        <v>6.3631918462895123E+25</v>
      </c>
      <c r="H1415" s="2">
        <f t="shared" si="198"/>
        <v>2062.1700360183168</v>
      </c>
      <c r="I1415" s="2">
        <f t="shared" si="201"/>
        <v>41.57162236065389</v>
      </c>
      <c r="J1415" s="2">
        <f t="shared" si="202"/>
        <v>0.21767763934610684</v>
      </c>
      <c r="K1415" s="2">
        <f t="shared" si="203"/>
        <v>0.4347733507373453</v>
      </c>
      <c r="L1415" s="2">
        <v>2330.3030552224272</v>
      </c>
      <c r="M1415" s="2">
        <f t="shared" si="204"/>
        <v>41.837062022838637</v>
      </c>
      <c r="N1415" s="2">
        <f t="shared" si="205"/>
        <v>-4.776202283863995E-2</v>
      </c>
      <c r="O1415" s="2">
        <f t="shared" si="206"/>
        <v>2.0931516879254659E-2</v>
      </c>
    </row>
    <row r="1416" spans="1:15" x14ac:dyDescent="0.25">
      <c r="A1416" s="47" t="s">
        <v>40</v>
      </c>
      <c r="B1416" s="2">
        <v>0.41657</v>
      </c>
      <c r="C1416" s="2">
        <f>LOG('SNe Ia Data'!RedShift)</f>
        <v>-0.3803120097209487</v>
      </c>
      <c r="D1416">
        <v>0.14920800000000001</v>
      </c>
      <c r="E1416">
        <v>41.729500000000002</v>
      </c>
      <c r="F1416" s="2">
        <f t="shared" si="199"/>
        <v>2217.68571999801</v>
      </c>
      <c r="G1416" s="1">
        <f t="shared" si="200"/>
        <v>6.4308409688071961E+25</v>
      </c>
      <c r="H1416" s="2">
        <f t="shared" si="198"/>
        <v>2084.0936235493523</v>
      </c>
      <c r="I1416" s="2">
        <f t="shared" si="201"/>
        <v>41.594586124187245</v>
      </c>
      <c r="J1416" s="2">
        <f t="shared" si="202"/>
        <v>0.1349138758127566</v>
      </c>
      <c r="K1416" s="2">
        <f t="shared" si="203"/>
        <v>0.81757766681859578</v>
      </c>
      <c r="L1416" s="2">
        <v>2356.3712194544446</v>
      </c>
      <c r="M1416" s="2">
        <f t="shared" si="204"/>
        <v>41.861218548276725</v>
      </c>
      <c r="N1416" s="2">
        <f t="shared" si="205"/>
        <v>-0.13171854827672291</v>
      </c>
      <c r="O1416" s="2">
        <f t="shared" si="206"/>
        <v>0.77930893020027436</v>
      </c>
    </row>
    <row r="1417" spans="1:15" x14ac:dyDescent="0.25">
      <c r="A1417" s="47" t="s">
        <v>41</v>
      </c>
      <c r="B1417" s="2">
        <v>0.41857</v>
      </c>
      <c r="C1417" s="2">
        <f>LOG('SNe Ia Data'!RedShift)</f>
        <v>-0.37823190189640343</v>
      </c>
      <c r="D1417">
        <v>0.202099</v>
      </c>
      <c r="E1417">
        <v>41.617400000000004</v>
      </c>
      <c r="F1417" s="2">
        <f t="shared" si="199"/>
        <v>2106.1049070426807</v>
      </c>
      <c r="G1417" s="1">
        <f t="shared" si="200"/>
        <v>6.4654882509077845E+25</v>
      </c>
      <c r="H1417" s="2">
        <f t="shared" si="198"/>
        <v>2095.3220429814914</v>
      </c>
      <c r="I1417" s="2">
        <f t="shared" si="201"/>
        <v>41.606253909163499</v>
      </c>
      <c r="J1417" s="2">
        <f t="shared" si="202"/>
        <v>1.1146090836504641E-2</v>
      </c>
      <c r="K1417" s="2">
        <f t="shared" si="203"/>
        <v>3.0417031458890601E-3</v>
      </c>
      <c r="L1417" s="2">
        <v>2369.7293796127483</v>
      </c>
      <c r="M1417" s="2">
        <f t="shared" si="204"/>
        <v>41.873493764541124</v>
      </c>
      <c r="N1417" s="2">
        <f t="shared" si="205"/>
        <v>-0.25609376454112009</v>
      </c>
      <c r="O1417" s="2">
        <f t="shared" si="206"/>
        <v>1.6057194917751418</v>
      </c>
    </row>
    <row r="1418" spans="1:15" x14ac:dyDescent="0.25">
      <c r="A1418" s="47">
        <v>440162</v>
      </c>
      <c r="B1418" s="2">
        <v>0.41936000000000001</v>
      </c>
      <c r="C1418" s="2">
        <f>LOG('SNe Ia Data'!RedShift)</f>
        <v>-0.37741299639747472</v>
      </c>
      <c r="D1418">
        <v>0.19259899999999999</v>
      </c>
      <c r="E1418">
        <v>41.686300000000003</v>
      </c>
      <c r="F1418" s="2">
        <f t="shared" si="199"/>
        <v>2174.0023039284956</v>
      </c>
      <c r="G1418" s="1">
        <f t="shared" si="200"/>
        <v>6.4791821373510332E+25</v>
      </c>
      <c r="H1418" s="2">
        <f t="shared" si="198"/>
        <v>2099.759929341365</v>
      </c>
      <c r="I1418" s="2">
        <f t="shared" si="201"/>
        <v>41.610848218140283</v>
      </c>
      <c r="J1418" s="2">
        <f t="shared" si="202"/>
        <v>7.5451781859719347E-2</v>
      </c>
      <c r="K1418" s="2">
        <f t="shared" si="203"/>
        <v>0.15347263342077413</v>
      </c>
      <c r="L1418" s="2">
        <v>2375.0103267441682</v>
      </c>
      <c r="M1418" s="2">
        <f t="shared" si="204"/>
        <v>41.878327511569182</v>
      </c>
      <c r="N1418" s="2">
        <f t="shared" si="205"/>
        <v>-0.19202751156917941</v>
      </c>
      <c r="O1418" s="2">
        <f t="shared" si="206"/>
        <v>0.99407431442832317</v>
      </c>
    </row>
    <row r="1419" spans="1:15" x14ac:dyDescent="0.25">
      <c r="A1419" s="47">
        <v>550137</v>
      </c>
      <c r="B1419" s="2">
        <v>0.41938999999999999</v>
      </c>
      <c r="C1419" s="2">
        <f>LOG('SNe Ia Data'!RedShift)</f>
        <v>-0.37738192913199003</v>
      </c>
      <c r="D1419">
        <v>0.22264</v>
      </c>
      <c r="E1419">
        <v>41.4604</v>
      </c>
      <c r="F1419" s="2">
        <f t="shared" si="199"/>
        <v>1959.2055392655111</v>
      </c>
      <c r="G1419" s="1">
        <f t="shared" si="200"/>
        <v>6.4797022498805121E+25</v>
      </c>
      <c r="H1419" s="2">
        <f t="shared" si="198"/>
        <v>2099.928486332818</v>
      </c>
      <c r="I1419" s="2">
        <f t="shared" si="201"/>
        <v>41.611022524812753</v>
      </c>
      <c r="J1419" s="2">
        <f t="shared" si="202"/>
        <v>-0.15062252481275351</v>
      </c>
      <c r="K1419" s="2">
        <f t="shared" si="203"/>
        <v>0.45769214572955014</v>
      </c>
      <c r="L1419" s="2">
        <v>2375.210918913237</v>
      </c>
      <c r="M1419" s="2">
        <f t="shared" si="204"/>
        <v>41.878510905284308</v>
      </c>
      <c r="N1419" s="2">
        <f t="shared" si="205"/>
        <v>-0.41811090528430839</v>
      </c>
      <c r="O1419" s="2">
        <f t="shared" si="206"/>
        <v>3.5267656607477313</v>
      </c>
    </row>
    <row r="1420" spans="1:15" x14ac:dyDescent="0.25">
      <c r="A1420" s="47">
        <v>1289600</v>
      </c>
      <c r="B1420" s="2">
        <v>0.41959999999999997</v>
      </c>
      <c r="C1420" s="2">
        <f>LOG('SNe Ia Data'!RedShift)</f>
        <v>-0.37716452047847976</v>
      </c>
      <c r="D1420">
        <v>0.22462099999999999</v>
      </c>
      <c r="E1420">
        <v>41.866199999999999</v>
      </c>
      <c r="F1420" s="2">
        <f t="shared" si="199"/>
        <v>2361.7830421575113</v>
      </c>
      <c r="G1420" s="1">
        <f t="shared" si="200"/>
        <v>6.4833432250222964E+25</v>
      </c>
      <c r="H1420" s="2">
        <f t="shared" si="198"/>
        <v>2101.1084460166758</v>
      </c>
      <c r="I1420" s="2">
        <f t="shared" si="201"/>
        <v>41.61224234268461</v>
      </c>
      <c r="J1420" s="2">
        <f t="shared" si="202"/>
        <v>0.25395765731538944</v>
      </c>
      <c r="K1420" s="2">
        <f t="shared" si="203"/>
        <v>1.2782679842398295</v>
      </c>
      <c r="L1420" s="2">
        <v>2376.6151662305724</v>
      </c>
      <c r="M1420" s="2">
        <f t="shared" si="204"/>
        <v>41.87979432110798</v>
      </c>
      <c r="N1420" s="2">
        <f t="shared" si="205"/>
        <v>-1.3594321107980534E-2</v>
      </c>
      <c r="O1420" s="2">
        <f t="shared" si="206"/>
        <v>3.6628095293331211E-3</v>
      </c>
    </row>
    <row r="1421" spans="1:15" x14ac:dyDescent="0.25">
      <c r="A1421" s="47" t="s">
        <v>42</v>
      </c>
      <c r="B1421" s="2">
        <v>0.41965000000000002</v>
      </c>
      <c r="C1421" s="2">
        <f>LOG('SNe Ia Data'!RedShift)</f>
        <v>-0.37711277255087566</v>
      </c>
      <c r="D1421">
        <v>0.23575699999999999</v>
      </c>
      <c r="E1421">
        <v>41.798099999999998</v>
      </c>
      <c r="F1421" s="2">
        <f t="shared" si="199"/>
        <v>2288.8640607206562</v>
      </c>
      <c r="G1421" s="1">
        <f t="shared" si="200"/>
        <v>6.4842101722062267E+25</v>
      </c>
      <c r="H1421" s="2">
        <f t="shared" si="198"/>
        <v>2101.389404464684</v>
      </c>
      <c r="I1421" s="2">
        <f t="shared" si="201"/>
        <v>41.612532690730312</v>
      </c>
      <c r="J1421" s="2">
        <f t="shared" si="202"/>
        <v>0.18556730926968612</v>
      </c>
      <c r="K1421" s="2">
        <f t="shared" si="203"/>
        <v>0.61954627199828771</v>
      </c>
      <c r="L1421" s="2">
        <v>2376.9495371707335</v>
      </c>
      <c r="M1421" s="2">
        <f t="shared" si="204"/>
        <v>41.880099808596881</v>
      </c>
      <c r="N1421" s="2">
        <f t="shared" si="205"/>
        <v>-8.1999808596883383E-2</v>
      </c>
      <c r="O1421" s="2">
        <f t="shared" si="206"/>
        <v>0.12097523776086101</v>
      </c>
    </row>
    <row r="1422" spans="1:15" x14ac:dyDescent="0.25">
      <c r="A1422" s="47">
        <v>1340454</v>
      </c>
      <c r="B1422" s="2">
        <v>0.41994999999999999</v>
      </c>
      <c r="C1422" s="2">
        <f>LOG('SNe Ia Data'!RedShift)</f>
        <v>-0.37680241440386347</v>
      </c>
      <c r="D1422">
        <v>0.29441499999999998</v>
      </c>
      <c r="E1422">
        <v>41.439399999999999</v>
      </c>
      <c r="F1422" s="2">
        <f t="shared" si="199"/>
        <v>1940.3496650900124</v>
      </c>
      <c r="G1422" s="1">
        <f t="shared" si="200"/>
        <v>6.4894122456631373E+25</v>
      </c>
      <c r="H1422" s="2">
        <f t="shared" si="198"/>
        <v>2103.075281657631</v>
      </c>
      <c r="I1422" s="2">
        <f t="shared" si="201"/>
        <v>41.614274094823251</v>
      </c>
      <c r="J1422" s="2">
        <f t="shared" si="202"/>
        <v>-0.17487409482325234</v>
      </c>
      <c r="K1422" s="2">
        <f t="shared" si="203"/>
        <v>0.35280204456482273</v>
      </c>
      <c r="L1422" s="2">
        <v>2378.9559755134946</v>
      </c>
      <c r="M1422" s="2">
        <f t="shared" si="204"/>
        <v>41.881932025721284</v>
      </c>
      <c r="N1422" s="2">
        <f t="shared" si="205"/>
        <v>-0.44253202572128458</v>
      </c>
      <c r="O1422" s="2">
        <f t="shared" si="206"/>
        <v>2.2592773361721012</v>
      </c>
    </row>
    <row r="1423" spans="1:15" x14ac:dyDescent="0.25">
      <c r="A1423" s="47">
        <v>550202</v>
      </c>
      <c r="B1423" s="2">
        <v>0.42036000000000001</v>
      </c>
      <c r="C1423" s="2">
        <f>LOG('SNe Ia Data'!RedShift)</f>
        <v>-0.37637861663468275</v>
      </c>
      <c r="D1423">
        <v>0.34418799999999999</v>
      </c>
      <c r="E1423">
        <v>41.834299999999999</v>
      </c>
      <c r="F1423" s="2">
        <f t="shared" si="199"/>
        <v>2327.3408906648733</v>
      </c>
      <c r="G1423" s="1">
        <f t="shared" si="200"/>
        <v>6.4965228279225868E+25</v>
      </c>
      <c r="H1423" s="2">
        <f t="shared" si="198"/>
        <v>2105.3796644309764</v>
      </c>
      <c r="I1423" s="2">
        <f t="shared" si="201"/>
        <v>41.616652119146892</v>
      </c>
      <c r="J1423" s="2">
        <f t="shared" si="202"/>
        <v>0.21764788085310727</v>
      </c>
      <c r="K1423" s="2">
        <f t="shared" si="203"/>
        <v>0.39986872369094051</v>
      </c>
      <c r="L1423" s="2">
        <v>2381.6986974147267</v>
      </c>
      <c r="M1423" s="2">
        <f t="shared" si="204"/>
        <v>41.884434095711072</v>
      </c>
      <c r="N1423" s="2">
        <f t="shared" si="205"/>
        <v>-5.0134095711072746E-2</v>
      </c>
      <c r="O1423" s="2">
        <f t="shared" si="206"/>
        <v>2.1216557670140128E-2</v>
      </c>
    </row>
    <row r="1424" spans="1:15" x14ac:dyDescent="0.25">
      <c r="A1424" s="47">
        <v>1306626</v>
      </c>
      <c r="B1424" s="2">
        <v>0.42087999999999998</v>
      </c>
      <c r="C1424" s="2">
        <f>LOG('SNe Ia Data'!RedShift)</f>
        <v>-0.37584171121089732</v>
      </c>
      <c r="D1424">
        <v>0.17643</v>
      </c>
      <c r="E1424">
        <v>41.617800000000003</v>
      </c>
      <c r="F1424" s="2">
        <f t="shared" si="199"/>
        <v>2106.4929016382634</v>
      </c>
      <c r="G1424" s="1">
        <f t="shared" si="200"/>
        <v>6.5055429237518296E+25</v>
      </c>
      <c r="H1424" s="2">
        <f t="shared" si="198"/>
        <v>2108.3028784076105</v>
      </c>
      <c r="I1424" s="2">
        <f t="shared" si="201"/>
        <v>41.619665008443221</v>
      </c>
      <c r="J1424" s="2">
        <f t="shared" si="202"/>
        <v>-1.8650084432181302E-3</v>
      </c>
      <c r="K1424" s="2">
        <f t="shared" si="203"/>
        <v>1.1174207617237791E-4</v>
      </c>
      <c r="L1424" s="2">
        <v>2385.1782503466397</v>
      </c>
      <c r="M1424" s="2">
        <f t="shared" si="204"/>
        <v>41.887604202518467</v>
      </c>
      <c r="N1424" s="2">
        <f t="shared" si="205"/>
        <v>-0.26980420251846482</v>
      </c>
      <c r="O1424" s="2">
        <f t="shared" si="206"/>
        <v>2.3385817265859852</v>
      </c>
    </row>
    <row r="1425" spans="1:15" x14ac:dyDescent="0.25">
      <c r="A1425" s="47">
        <v>110430</v>
      </c>
      <c r="B1425" s="2">
        <v>0.42093999999999998</v>
      </c>
      <c r="C1425" s="2">
        <f>LOG('SNe Ia Data'!RedShift)</f>
        <v>-0.37577980327580834</v>
      </c>
      <c r="D1425">
        <v>0.25011699999999998</v>
      </c>
      <c r="E1425">
        <v>41.728000000000002</v>
      </c>
      <c r="F1425" s="2">
        <f t="shared" si="199"/>
        <v>2216.1543259597229</v>
      </c>
      <c r="G1425" s="1">
        <f t="shared" si="200"/>
        <v>6.5065838332548703E+25</v>
      </c>
      <c r="H1425" s="2">
        <f t="shared" si="198"/>
        <v>2108.6402142037377</v>
      </c>
      <c r="I1425" s="2">
        <f t="shared" si="201"/>
        <v>41.620012423791025</v>
      </c>
      <c r="J1425" s="2">
        <f t="shared" si="202"/>
        <v>0.10798757620897703</v>
      </c>
      <c r="K1425" s="2">
        <f t="shared" si="203"/>
        <v>0.1864065484909386</v>
      </c>
      <c r="L1425" s="2">
        <v>2385.5798076293822</v>
      </c>
      <c r="M1425" s="2">
        <f t="shared" si="204"/>
        <v>41.887969750530658</v>
      </c>
      <c r="N1425" s="2">
        <f t="shared" si="205"/>
        <v>-0.15996975053065654</v>
      </c>
      <c r="O1425" s="2">
        <f t="shared" si="206"/>
        <v>0.40906216557603692</v>
      </c>
    </row>
    <row r="1426" spans="1:15" x14ac:dyDescent="0.25">
      <c r="A1426" s="47">
        <v>1306991</v>
      </c>
      <c r="B1426" s="2">
        <v>0.42194999999999999</v>
      </c>
      <c r="C1426" s="2">
        <f>LOG('SNe Ia Data'!RedShift)</f>
        <v>-0.37473900877911781</v>
      </c>
      <c r="D1426">
        <v>0.27082099999999998</v>
      </c>
      <c r="E1426">
        <v>41.5336</v>
      </c>
      <c r="F1426" s="2">
        <f t="shared" si="199"/>
        <v>2026.375845492043</v>
      </c>
      <c r="G1426" s="1">
        <f t="shared" si="200"/>
        <v>6.5241098199764776E+25</v>
      </c>
      <c r="H1426" s="2">
        <f t="shared" si="198"/>
        <v>2114.3199996859289</v>
      </c>
      <c r="I1426" s="2">
        <f t="shared" si="201"/>
        <v>41.625853589361533</v>
      </c>
      <c r="J1426" s="2">
        <f t="shared" si="202"/>
        <v>-9.2253589361533272E-2</v>
      </c>
      <c r="K1426" s="2">
        <f t="shared" si="203"/>
        <v>0.11603843696540565</v>
      </c>
      <c r="L1426" s="2">
        <v>2392.3415401708248</v>
      </c>
      <c r="M1426" s="2">
        <f t="shared" si="204"/>
        <v>41.894115906730306</v>
      </c>
      <c r="N1426" s="2">
        <f t="shared" si="205"/>
        <v>-0.36051590673030631</v>
      </c>
      <c r="O1426" s="2">
        <f t="shared" si="206"/>
        <v>1.7720835259019161</v>
      </c>
    </row>
    <row r="1427" spans="1:15" x14ac:dyDescent="0.25">
      <c r="A1427" s="47" t="s">
        <v>43</v>
      </c>
      <c r="B1427" s="2">
        <v>0.42247000000000001</v>
      </c>
      <c r="C1427" s="2">
        <f>LOG('SNe Ia Data'!RedShift)</f>
        <v>-0.37420412528716734</v>
      </c>
      <c r="D1427">
        <v>0.231707</v>
      </c>
      <c r="E1427">
        <v>41.648299999999999</v>
      </c>
      <c r="F1427" s="2">
        <f t="shared" si="199"/>
        <v>2136.2889790326853</v>
      </c>
      <c r="G1427" s="1">
        <f t="shared" si="200"/>
        <v>6.5331360505151453E+25</v>
      </c>
      <c r="H1427" s="2">
        <f t="shared" si="198"/>
        <v>2117.2452017864894</v>
      </c>
      <c r="I1427" s="2">
        <f t="shared" si="201"/>
        <v>41.628855786592581</v>
      </c>
      <c r="J1427" s="2">
        <f t="shared" si="202"/>
        <v>1.9444213407417976E-2</v>
      </c>
      <c r="K1427" s="2">
        <f t="shared" si="203"/>
        <v>7.0421042403256322E-3</v>
      </c>
      <c r="L1427" s="2">
        <v>2395.8244356587702</v>
      </c>
      <c r="M1427" s="2">
        <f t="shared" si="204"/>
        <v>41.897274950434877</v>
      </c>
      <c r="N1427" s="2">
        <f t="shared" si="205"/>
        <v>-0.24897495043487794</v>
      </c>
      <c r="O1427" s="2">
        <f t="shared" si="206"/>
        <v>1.1546038481872942</v>
      </c>
    </row>
    <row r="1428" spans="1:15" x14ac:dyDescent="0.25">
      <c r="A1428" s="47">
        <v>1345594</v>
      </c>
      <c r="B1428" s="2">
        <v>0.42248999999999998</v>
      </c>
      <c r="C1428" s="2">
        <f>LOG('SNe Ia Data'!RedShift)</f>
        <v>-0.37418356599527264</v>
      </c>
      <c r="D1428">
        <v>0.275449</v>
      </c>
      <c r="E1428">
        <v>41.679600000000001</v>
      </c>
      <c r="F1428" s="2">
        <f t="shared" si="199"/>
        <v>2167.3048357422458</v>
      </c>
      <c r="G1428" s="1">
        <f t="shared" si="200"/>
        <v>6.5334832532511416E+25</v>
      </c>
      <c r="H1428" s="2">
        <f t="shared" si="198"/>
        <v>2117.3577225301492</v>
      </c>
      <c r="I1428" s="2">
        <f t="shared" si="201"/>
        <v>41.628971186168307</v>
      </c>
      <c r="J1428" s="2">
        <f t="shared" si="202"/>
        <v>5.0628813831693265E-2</v>
      </c>
      <c r="K1428" s="2">
        <f t="shared" si="203"/>
        <v>3.3784158428564602E-2</v>
      </c>
      <c r="L1428" s="2">
        <v>2395.9584149836733</v>
      </c>
      <c r="M1428" s="2">
        <f t="shared" si="204"/>
        <v>41.897396380147619</v>
      </c>
      <c r="N1428" s="2">
        <f t="shared" si="205"/>
        <v>-0.21779638014761815</v>
      </c>
      <c r="O1428" s="2">
        <f t="shared" si="206"/>
        <v>0.62519992124199353</v>
      </c>
    </row>
    <row r="1429" spans="1:15" x14ac:dyDescent="0.25">
      <c r="A1429" s="47">
        <v>490037</v>
      </c>
      <c r="B1429" s="2">
        <v>0.42348000000000002</v>
      </c>
      <c r="C1429" s="2">
        <f>LOG('SNe Ia Data'!RedShift)</f>
        <v>-0.37316709559240596</v>
      </c>
      <c r="D1429">
        <v>0.18646499999999999</v>
      </c>
      <c r="E1429">
        <v>41.595500000000001</v>
      </c>
      <c r="F1429" s="2">
        <f t="shared" si="199"/>
        <v>2084.9709101237149</v>
      </c>
      <c r="G1429" s="1">
        <f t="shared" si="200"/>
        <v>6.5506734918033412E+25</v>
      </c>
      <c r="H1429" s="2">
        <f t="shared" si="198"/>
        <v>2122.9286994408994</v>
      </c>
      <c r="I1429" s="2">
        <f t="shared" si="201"/>
        <v>41.634677041109384</v>
      </c>
      <c r="J1429" s="2">
        <f t="shared" si="202"/>
        <v>-3.9177041109383026E-2</v>
      </c>
      <c r="K1429" s="2">
        <f t="shared" si="203"/>
        <v>4.4143687997673514E-2</v>
      </c>
      <c r="L1429" s="2">
        <v>2402.5924091354818</v>
      </c>
      <c r="M1429" s="2">
        <f t="shared" si="204"/>
        <v>41.903400503046953</v>
      </c>
      <c r="N1429" s="2">
        <f t="shared" si="205"/>
        <v>-0.30790050304695171</v>
      </c>
      <c r="O1429" s="2">
        <f t="shared" si="206"/>
        <v>2.7266296052135992</v>
      </c>
    </row>
    <row r="1430" spans="1:15" x14ac:dyDescent="0.25">
      <c r="A1430" s="47">
        <v>160200</v>
      </c>
      <c r="B1430" s="2">
        <v>0.42359999999999998</v>
      </c>
      <c r="C1430" s="2">
        <f>LOG('SNe Ia Data'!RedShift)</f>
        <v>-0.37304404856455264</v>
      </c>
      <c r="D1430">
        <v>0.40081699999999998</v>
      </c>
      <c r="E1430">
        <v>41.840299999999999</v>
      </c>
      <c r="F1430" s="2">
        <f t="shared" si="199"/>
        <v>2333.7804636961514</v>
      </c>
      <c r="G1430" s="1">
        <f t="shared" si="200"/>
        <v>6.5527576501573721E+25</v>
      </c>
      <c r="H1430" s="2">
        <f t="shared" si="198"/>
        <v>2123.6041291641923</v>
      </c>
      <c r="I1430" s="2">
        <f t="shared" si="201"/>
        <v>41.635367805589617</v>
      </c>
      <c r="J1430" s="2">
        <f t="shared" si="202"/>
        <v>0.20493219441038235</v>
      </c>
      <c r="K1430" s="2">
        <f t="shared" si="203"/>
        <v>0.26141356194431808</v>
      </c>
      <c r="L1430" s="2">
        <v>2403.3967982764402</v>
      </c>
      <c r="M1430" s="2">
        <f t="shared" si="204"/>
        <v>41.904127391421866</v>
      </c>
      <c r="N1430" s="2">
        <f t="shared" si="205"/>
        <v>-6.3827391421867219E-2</v>
      </c>
      <c r="O1430" s="2">
        <f t="shared" si="206"/>
        <v>2.5358404475618372E-2</v>
      </c>
    </row>
    <row r="1431" spans="1:15" x14ac:dyDescent="0.25">
      <c r="A1431" s="47">
        <v>1302523</v>
      </c>
      <c r="B1431" s="2">
        <v>0.42398999999999998</v>
      </c>
      <c r="C1431" s="2">
        <f>LOG('SNe Ia Data'!RedShift)</f>
        <v>-0.37264438632244146</v>
      </c>
      <c r="D1431">
        <v>0.13417000000000001</v>
      </c>
      <c r="E1431">
        <v>41.726399999999998</v>
      </c>
      <c r="F1431" s="2">
        <f t="shared" si="199"/>
        <v>2214.5220045502888</v>
      </c>
      <c r="G1431" s="1">
        <f t="shared" si="200"/>
        <v>6.5595319006332294E+25</v>
      </c>
      <c r="H1431" s="2">
        <f t="shared" si="198"/>
        <v>2125.7995142296199</v>
      </c>
      <c r="I1431" s="2">
        <f t="shared" si="201"/>
        <v>41.637611517376982</v>
      </c>
      <c r="J1431" s="2">
        <f t="shared" si="202"/>
        <v>8.8788482623016307E-2</v>
      </c>
      <c r="K1431" s="2">
        <f t="shared" si="203"/>
        <v>0.43792771239752432</v>
      </c>
      <c r="L1431" s="2">
        <v>2406.0114638696905</v>
      </c>
      <c r="M1431" s="2">
        <f t="shared" si="204"/>
        <v>41.906488461410419</v>
      </c>
      <c r="N1431" s="2">
        <f t="shared" si="205"/>
        <v>-0.18008846141042056</v>
      </c>
      <c r="O1431" s="2">
        <f t="shared" si="206"/>
        <v>1.8016106307800712</v>
      </c>
    </row>
    <row r="1432" spans="1:15" x14ac:dyDescent="0.25">
      <c r="A1432" s="47">
        <v>1312274</v>
      </c>
      <c r="B1432" s="2">
        <v>0.42459000000000002</v>
      </c>
      <c r="C1432" s="2">
        <f>LOG('SNe Ia Data'!RedShift)</f>
        <v>-0.37203023861081469</v>
      </c>
      <c r="D1432">
        <v>0.19583100000000001</v>
      </c>
      <c r="E1432">
        <v>41.7483</v>
      </c>
      <c r="F1432" s="2">
        <f t="shared" si="199"/>
        <v>2236.9691768316357</v>
      </c>
      <c r="G1432" s="1">
        <f t="shared" si="200"/>
        <v>6.5699560209234018E+25</v>
      </c>
      <c r="H1432" s="2">
        <f t="shared" si="198"/>
        <v>2129.1777415459596</v>
      </c>
      <c r="I1432" s="2">
        <f t="shared" si="201"/>
        <v>41.641059587019143</v>
      </c>
      <c r="J1432" s="2">
        <f t="shared" si="202"/>
        <v>0.10724041298085751</v>
      </c>
      <c r="K1432" s="2">
        <f t="shared" si="203"/>
        <v>0.29988453670580761</v>
      </c>
      <c r="L1432" s="2">
        <v>2410.0352229683522</v>
      </c>
      <c r="M1432" s="2">
        <f t="shared" si="204"/>
        <v>41.910116949449048</v>
      </c>
      <c r="N1432" s="2">
        <f t="shared" si="205"/>
        <v>-0.16181694944904734</v>
      </c>
      <c r="O1432" s="2">
        <f t="shared" si="206"/>
        <v>0.68278683074458646</v>
      </c>
    </row>
    <row r="1433" spans="1:15" x14ac:dyDescent="0.25">
      <c r="A1433" s="47">
        <v>1295027</v>
      </c>
      <c r="B1433" s="2">
        <v>0.42568</v>
      </c>
      <c r="C1433" s="2">
        <f>LOG('SNe Ia Data'!RedShift)</f>
        <v>-0.37091675408333402</v>
      </c>
      <c r="D1433">
        <v>0.195468</v>
      </c>
      <c r="E1433">
        <v>41.703899999999997</v>
      </c>
      <c r="F1433" s="2">
        <f t="shared" si="199"/>
        <v>2191.6944102625162</v>
      </c>
      <c r="G1433" s="1">
        <f t="shared" si="200"/>
        <v>6.5888999786229651E+25</v>
      </c>
      <c r="H1433" s="2">
        <f t="shared" si="198"/>
        <v>2135.3170601262123</v>
      </c>
      <c r="I1433" s="2">
        <f t="shared" si="201"/>
        <v>41.647311849357472</v>
      </c>
      <c r="J1433" s="2">
        <f t="shared" si="202"/>
        <v>5.6588150642525648E-2</v>
      </c>
      <c r="K1433" s="2">
        <f t="shared" si="203"/>
        <v>8.381073769190367E-2</v>
      </c>
      <c r="L1433" s="2">
        <v>2417.3487597282065</v>
      </c>
      <c r="M1433" s="2">
        <f t="shared" si="204"/>
        <v>41.916696560889683</v>
      </c>
      <c r="N1433" s="2">
        <f t="shared" si="205"/>
        <v>-0.21279656088968579</v>
      </c>
      <c r="O1433" s="2">
        <f t="shared" si="206"/>
        <v>1.1851624169133341</v>
      </c>
    </row>
    <row r="1434" spans="1:15" x14ac:dyDescent="0.25">
      <c r="A1434" s="47">
        <v>1258940</v>
      </c>
      <c r="B1434" s="2">
        <v>0.42602000000000001</v>
      </c>
      <c r="C1434" s="2">
        <f>LOG('SNe Ia Data'!RedShift)</f>
        <v>-0.37057001196359485</v>
      </c>
      <c r="D1434">
        <v>0.17544899999999999</v>
      </c>
      <c r="E1434">
        <v>41.7517</v>
      </c>
      <c r="F1434" s="2">
        <f t="shared" si="199"/>
        <v>2240.4744724160082</v>
      </c>
      <c r="G1434" s="1">
        <f t="shared" si="200"/>
        <v>6.594810897858779E+25</v>
      </c>
      <c r="H1434" s="2">
        <f t="shared" si="198"/>
        <v>2137.2326585912388</v>
      </c>
      <c r="I1434" s="2">
        <f t="shared" si="201"/>
        <v>41.649259009609352</v>
      </c>
      <c r="J1434" s="2">
        <f t="shared" si="202"/>
        <v>0.10244099039064736</v>
      </c>
      <c r="K1434" s="2">
        <f t="shared" si="203"/>
        <v>0.34091471139832569</v>
      </c>
      <c r="L1434" s="2">
        <v>2419.6310241885899</v>
      </c>
      <c r="M1434" s="2">
        <f t="shared" si="204"/>
        <v>41.918745721686761</v>
      </c>
      <c r="N1434" s="2">
        <f t="shared" si="205"/>
        <v>-0.16704572168676179</v>
      </c>
      <c r="O1434" s="2">
        <f t="shared" si="206"/>
        <v>0.90650231975599216</v>
      </c>
    </row>
    <row r="1435" spans="1:15" x14ac:dyDescent="0.25">
      <c r="A1435" s="47">
        <v>50003</v>
      </c>
      <c r="B1435" s="2">
        <v>0.42699999999999999</v>
      </c>
      <c r="C1435" s="2">
        <f>LOG('SNe Ia Data'!RedShift)</f>
        <v>-0.36957212497497616</v>
      </c>
      <c r="D1435">
        <v>0.22953899999999999</v>
      </c>
      <c r="E1435">
        <v>41.813000000000002</v>
      </c>
      <c r="F1435" s="2">
        <f t="shared" si="199"/>
        <v>2304.6235741548226</v>
      </c>
      <c r="G1435" s="1">
        <f t="shared" si="200"/>
        <v>6.6118530239082006E+25</v>
      </c>
      <c r="H1435" s="2">
        <f t="shared" si="198"/>
        <v>2142.7556355088145</v>
      </c>
      <c r="I1435" s="2">
        <f t="shared" si="201"/>
        <v>41.654863229914483</v>
      </c>
      <c r="J1435" s="2">
        <f t="shared" si="202"/>
        <v>0.15813677008551963</v>
      </c>
      <c r="K1435" s="2">
        <f t="shared" si="203"/>
        <v>0.47462734707035559</v>
      </c>
      <c r="L1435" s="2">
        <v>2426.2119146724372</v>
      </c>
      <c r="M1435" s="2">
        <f t="shared" si="204"/>
        <v>41.924643655681379</v>
      </c>
      <c r="N1435" s="2">
        <f t="shared" si="205"/>
        <v>-0.11164365568137669</v>
      </c>
      <c r="O1435" s="2">
        <f t="shared" si="206"/>
        <v>0.23656752528823013</v>
      </c>
    </row>
    <row r="1436" spans="1:15" x14ac:dyDescent="0.25">
      <c r="A1436" s="47">
        <v>110542</v>
      </c>
      <c r="B1436" s="2">
        <v>0.42703000000000002</v>
      </c>
      <c r="C1436" s="2">
        <f>LOG('SNe Ia Data'!RedShift)</f>
        <v>-0.36954161355391957</v>
      </c>
      <c r="D1436">
        <v>0.198324</v>
      </c>
      <c r="E1436">
        <v>41.834800000000001</v>
      </c>
      <c r="F1436" s="2">
        <f t="shared" si="199"/>
        <v>2327.8768424103487</v>
      </c>
      <c r="G1436" s="1">
        <f t="shared" si="200"/>
        <v>6.6123748333241605E+25</v>
      </c>
      <c r="H1436" s="2">
        <f t="shared" si="198"/>
        <v>2142.9247424237242</v>
      </c>
      <c r="I1436" s="2">
        <f t="shared" si="201"/>
        <v>41.655034596403716</v>
      </c>
      <c r="J1436" s="2">
        <f t="shared" si="202"/>
        <v>0.17976540359628501</v>
      </c>
      <c r="K1436" s="2">
        <f t="shared" si="203"/>
        <v>0.82160236739767689</v>
      </c>
      <c r="L1436" s="2">
        <v>2426.4134313403783</v>
      </c>
      <c r="M1436" s="2">
        <f t="shared" si="204"/>
        <v>41.924824006668132</v>
      </c>
      <c r="N1436" s="2">
        <f t="shared" si="205"/>
        <v>-9.0024006668130596E-2</v>
      </c>
      <c r="O1436" s="2">
        <f t="shared" si="206"/>
        <v>0.20604692129405924</v>
      </c>
    </row>
    <row r="1437" spans="1:15" x14ac:dyDescent="0.25">
      <c r="A1437" s="47">
        <v>110719</v>
      </c>
      <c r="B1437" s="2">
        <v>0.42792999999999998</v>
      </c>
      <c r="C1437" s="2">
        <f>LOG('SNe Ia Data'!RedShift)</f>
        <v>-0.36862726626728554</v>
      </c>
      <c r="D1437">
        <v>0.23860999999999999</v>
      </c>
      <c r="E1437">
        <v>42.275700000000001</v>
      </c>
      <c r="F1437" s="2">
        <f t="shared" si="199"/>
        <v>2851.937475357518</v>
      </c>
      <c r="G1437" s="1">
        <f t="shared" si="200"/>
        <v>6.6280321983910118E+25</v>
      </c>
      <c r="H1437" s="2">
        <f t="shared" si="198"/>
        <v>2147.9989488697688</v>
      </c>
      <c r="I1437" s="2">
        <f t="shared" si="201"/>
        <v>41.660170322520806</v>
      </c>
      <c r="J1437" s="2">
        <f t="shared" si="202"/>
        <v>0.61552967747919496</v>
      </c>
      <c r="K1437" s="2">
        <f t="shared" si="203"/>
        <v>6.6545809540683134</v>
      </c>
      <c r="L1437" s="2">
        <v>2432.460610553283</v>
      </c>
      <c r="M1437" s="2">
        <f t="shared" si="204"/>
        <v>41.930229081787544</v>
      </c>
      <c r="N1437" s="2">
        <f t="shared" si="205"/>
        <v>0.34547091821245601</v>
      </c>
      <c r="O1437" s="2">
        <f t="shared" si="206"/>
        <v>2.0962627016656756</v>
      </c>
    </row>
    <row r="1438" spans="1:15" x14ac:dyDescent="0.25">
      <c r="A1438" s="47" t="s">
        <v>44</v>
      </c>
      <c r="B1438" s="2">
        <v>0.42859000000000003</v>
      </c>
      <c r="C1438" s="2">
        <f>LOG('SNe Ia Data'!RedShift)</f>
        <v>-0.36795796627478772</v>
      </c>
      <c r="D1438">
        <v>0.40354299999999999</v>
      </c>
      <c r="E1438">
        <v>41.8825</v>
      </c>
      <c r="F1438" s="2">
        <f t="shared" si="199"/>
        <v>2379.5783009563988</v>
      </c>
      <c r="G1438" s="1">
        <f t="shared" si="200"/>
        <v>6.6395180555388974E+25</v>
      </c>
      <c r="H1438" s="2">
        <f t="shared" si="198"/>
        <v>2151.7212616682064</v>
      </c>
      <c r="I1438" s="2">
        <f t="shared" si="201"/>
        <v>41.663930056254571</v>
      </c>
      <c r="J1438" s="2">
        <f t="shared" si="202"/>
        <v>0.21856994374542893</v>
      </c>
      <c r="K1438" s="2">
        <f t="shared" si="203"/>
        <v>0.29336023470563405</v>
      </c>
      <c r="L1438" s="2">
        <v>2436.8972728098688</v>
      </c>
      <c r="M1438" s="2">
        <f t="shared" si="204"/>
        <v>41.934186109624591</v>
      </c>
      <c r="N1438" s="2">
        <f t="shared" si="205"/>
        <v>-5.1686109624590415E-2</v>
      </c>
      <c r="O1438" s="2">
        <f t="shared" si="206"/>
        <v>1.6404690916152952E-2</v>
      </c>
    </row>
    <row r="1439" spans="1:15" x14ac:dyDescent="0.25">
      <c r="A1439" s="47">
        <v>440236</v>
      </c>
      <c r="B1439" s="2">
        <v>0.42895</v>
      </c>
      <c r="C1439" s="2">
        <f>LOG('SNe Ia Data'!RedShift)</f>
        <v>-0.36759332783770071</v>
      </c>
      <c r="D1439">
        <v>0.19339799999999999</v>
      </c>
      <c r="E1439">
        <v>41.644300000000001</v>
      </c>
      <c r="F1439" s="2">
        <f t="shared" si="199"/>
        <v>2132.3574115259435</v>
      </c>
      <c r="G1439" s="1">
        <f t="shared" si="200"/>
        <v>6.645784418936175E+25</v>
      </c>
      <c r="H1439" s="2">
        <f t="shared" si="198"/>
        <v>2153.7520517409907</v>
      </c>
      <c r="I1439" s="2">
        <f t="shared" si="201"/>
        <v>41.665978520903451</v>
      </c>
      <c r="J1439" s="2">
        <f t="shared" si="202"/>
        <v>-2.1678520903449794E-2</v>
      </c>
      <c r="K1439" s="2">
        <f t="shared" si="203"/>
        <v>1.2564792993899796E-2</v>
      </c>
      <c r="L1439" s="2">
        <v>2439.318005974063</v>
      </c>
      <c r="M1439" s="2">
        <f t="shared" si="204"/>
        <v>41.936342107835557</v>
      </c>
      <c r="N1439" s="2">
        <f t="shared" si="205"/>
        <v>-0.29204210783555595</v>
      </c>
      <c r="O1439" s="2">
        <f t="shared" si="206"/>
        <v>2.2802737696545896</v>
      </c>
    </row>
    <row r="1440" spans="1:15" x14ac:dyDescent="0.25">
      <c r="A1440" s="47">
        <v>1306029</v>
      </c>
      <c r="B1440" s="2">
        <v>0.42903000000000002</v>
      </c>
      <c r="C1440" s="2">
        <f>LOG('SNe Ia Data'!RedShift)</f>
        <v>-0.36751233863363314</v>
      </c>
      <c r="D1440">
        <v>0.25075700000000001</v>
      </c>
      <c r="E1440">
        <v>41.826599999999999</v>
      </c>
      <c r="F1440" s="2">
        <f t="shared" si="199"/>
        <v>2319.1027986766298</v>
      </c>
      <c r="G1440" s="1">
        <f t="shared" si="200"/>
        <v>6.647177073527777E+25</v>
      </c>
      <c r="H1440" s="2">
        <f t="shared" si="198"/>
        <v>2154.2033803569902</v>
      </c>
      <c r="I1440" s="2">
        <f t="shared" si="201"/>
        <v>41.666433515230239</v>
      </c>
      <c r="J1440" s="2">
        <f t="shared" si="202"/>
        <v>0.16016648476976059</v>
      </c>
      <c r="K1440" s="2">
        <f t="shared" si="203"/>
        <v>0.4079783877143196</v>
      </c>
      <c r="L1440" s="2">
        <v>2439.8560171563172</v>
      </c>
      <c r="M1440" s="2">
        <f t="shared" si="204"/>
        <v>41.936820990711006</v>
      </c>
      <c r="N1440" s="2">
        <f t="shared" si="205"/>
        <v>-0.11022099071100655</v>
      </c>
      <c r="O1440" s="2">
        <f t="shared" si="206"/>
        <v>0.1932068366187373</v>
      </c>
    </row>
    <row r="1441" spans="1:15" x14ac:dyDescent="0.25">
      <c r="A1441" s="47">
        <v>100101</v>
      </c>
      <c r="B1441" s="2">
        <v>0.42975999999999998</v>
      </c>
      <c r="C1441" s="2">
        <f>LOG('SNe Ia Data'!RedShift)</f>
        <v>-0.36677400901137869</v>
      </c>
      <c r="D1441">
        <v>0.19807</v>
      </c>
      <c r="E1441">
        <v>41.921900000000001</v>
      </c>
      <c r="F1441" s="2">
        <f t="shared" si="199"/>
        <v>2423.1483314185352</v>
      </c>
      <c r="G1441" s="1">
        <f t="shared" si="200"/>
        <v>6.6598872191980461E+25</v>
      </c>
      <c r="H1441" s="2">
        <f t="shared" si="198"/>
        <v>2158.3224580443839</v>
      </c>
      <c r="I1441" s="2">
        <f t="shared" si="201"/>
        <v>41.670581648647179</v>
      </c>
      <c r="J1441" s="2">
        <f t="shared" si="202"/>
        <v>0.25131835135282188</v>
      </c>
      <c r="K1441" s="2">
        <f t="shared" si="203"/>
        <v>1.6099448568140939</v>
      </c>
      <c r="L1441" s="2">
        <v>2444.7665525333546</v>
      </c>
      <c r="M1441" s="2">
        <f t="shared" si="204"/>
        <v>41.941186976220521</v>
      </c>
      <c r="N1441" s="2">
        <f t="shared" si="205"/>
        <v>-1.9286976220520557E-2</v>
      </c>
      <c r="O1441" s="2">
        <f t="shared" si="206"/>
        <v>9.4818021047788654E-3</v>
      </c>
    </row>
    <row r="1442" spans="1:15" x14ac:dyDescent="0.25">
      <c r="A1442" s="47">
        <v>80723</v>
      </c>
      <c r="B1442" s="2">
        <v>0.43020000000000003</v>
      </c>
      <c r="C1442" s="2">
        <f>LOG('SNe Ia Data'!RedShift)</f>
        <v>-0.36632959394855624</v>
      </c>
      <c r="D1442">
        <v>0.16578300000000001</v>
      </c>
      <c r="E1442">
        <v>41.8354</v>
      </c>
      <c r="F1442" s="2">
        <f t="shared" si="199"/>
        <v>2328.5201474240071</v>
      </c>
      <c r="G1442" s="1">
        <f t="shared" si="200"/>
        <v>6.6675500193940337E+25</v>
      </c>
      <c r="H1442" s="2">
        <f t="shared" ref="H1442:H1505" si="207">G1442/Mpc</f>
        <v>2160.805802463015</v>
      </c>
      <c r="I1442" s="2">
        <f t="shared" si="201"/>
        <v>41.673078687011113</v>
      </c>
      <c r="J1442" s="2">
        <f t="shared" si="202"/>
        <v>0.16232131298888675</v>
      </c>
      <c r="K1442" s="2">
        <f t="shared" si="203"/>
        <v>0.9586743446765783</v>
      </c>
      <c r="L1442" s="2">
        <v>2447.7273569762601</v>
      </c>
      <c r="M1442" s="2">
        <f t="shared" si="204"/>
        <v>41.943815208799464</v>
      </c>
      <c r="N1442" s="2">
        <f t="shared" si="205"/>
        <v>-0.10841520879946387</v>
      </c>
      <c r="O1442" s="2">
        <f t="shared" si="206"/>
        <v>0.42766177332208299</v>
      </c>
    </row>
    <row r="1443" spans="1:15" x14ac:dyDescent="0.25">
      <c r="A1443" s="47" t="s">
        <v>45</v>
      </c>
      <c r="B1443" s="2">
        <v>0.43493999999999999</v>
      </c>
      <c r="C1443" s="2">
        <f>LOG('SNe Ia Data'!RedShift)</f>
        <v>-0.36157064986412146</v>
      </c>
      <c r="D1443">
        <v>0.183674</v>
      </c>
      <c r="E1443">
        <v>41.782800000000002</v>
      </c>
      <c r="F1443" s="2">
        <f t="shared" si="199"/>
        <v>2272.7936116230057</v>
      </c>
      <c r="G1443" s="1">
        <f t="shared" si="200"/>
        <v>6.7501892228177014E+25</v>
      </c>
      <c r="H1443" s="2">
        <f t="shared" si="207"/>
        <v>2187.5873443711193</v>
      </c>
      <c r="I1443" s="2">
        <f t="shared" si="201"/>
        <v>41.699827011148571</v>
      </c>
      <c r="J1443" s="2">
        <f t="shared" si="202"/>
        <v>8.2972988851430785E-2</v>
      </c>
      <c r="K1443" s="2">
        <f t="shared" si="203"/>
        <v>0.20406950026753137</v>
      </c>
      <c r="L1443" s="2">
        <v>2479.6722833010226</v>
      </c>
      <c r="M1443" s="2">
        <f t="shared" si="204"/>
        <v>41.97197143848885</v>
      </c>
      <c r="N1443" s="2">
        <f t="shared" si="205"/>
        <v>-0.18917143848884876</v>
      </c>
      <c r="O1443" s="2">
        <f t="shared" si="206"/>
        <v>1.0607566535082189</v>
      </c>
    </row>
    <row r="1444" spans="1:15" x14ac:dyDescent="0.25">
      <c r="A1444" s="47" t="s">
        <v>46</v>
      </c>
      <c r="B1444" s="2">
        <v>0.43546000000000001</v>
      </c>
      <c r="C1444" s="2">
        <f>LOG('SNe Ia Data'!RedShift)</f>
        <v>-0.36105173176334548</v>
      </c>
      <c r="D1444">
        <v>0.13364999999999999</v>
      </c>
      <c r="E1444">
        <v>41.5839</v>
      </c>
      <c r="F1444" s="2">
        <f t="shared" si="199"/>
        <v>2073.8626973480814</v>
      </c>
      <c r="G1444" s="1">
        <f t="shared" si="200"/>
        <v>6.759265123512641E+25</v>
      </c>
      <c r="H1444" s="2">
        <f t="shared" si="207"/>
        <v>2190.5286434730624</v>
      </c>
      <c r="I1444" s="2">
        <f t="shared" si="201"/>
        <v>41.702744682049314</v>
      </c>
      <c r="J1444" s="2">
        <f t="shared" si="202"/>
        <v>-0.11884468204931409</v>
      </c>
      <c r="K1444" s="2">
        <f t="shared" si="203"/>
        <v>0.79071791763935295</v>
      </c>
      <c r="L1444" s="2">
        <v>2483.182233919812</v>
      </c>
      <c r="M1444" s="2">
        <f t="shared" si="204"/>
        <v>41.975042962012992</v>
      </c>
      <c r="N1444" s="2">
        <f t="shared" si="205"/>
        <v>-0.39114296201299226</v>
      </c>
      <c r="O1444" s="2">
        <f t="shared" si="206"/>
        <v>8.5651133402331716</v>
      </c>
    </row>
    <row r="1445" spans="1:15" x14ac:dyDescent="0.25">
      <c r="A1445" s="47">
        <v>142</v>
      </c>
      <c r="B1445" s="2">
        <v>0.43683</v>
      </c>
      <c r="C1445" s="2">
        <f>LOG('SNe Ia Data'!RedShift)</f>
        <v>-0.35968754340986953</v>
      </c>
      <c r="D1445">
        <v>0.18179999999999999</v>
      </c>
      <c r="E1445">
        <v>42.005099999999999</v>
      </c>
      <c r="F1445" s="2">
        <f t="shared" si="199"/>
        <v>2517.792873735847</v>
      </c>
      <c r="G1445" s="1">
        <f t="shared" si="200"/>
        <v>6.7831860686567474E+25</v>
      </c>
      <c r="H1445" s="2">
        <f t="shared" si="207"/>
        <v>2198.2808938375047</v>
      </c>
      <c r="I1445" s="2">
        <f t="shared" si="201"/>
        <v>41.710415926445968</v>
      </c>
      <c r="J1445" s="2">
        <f t="shared" si="202"/>
        <v>0.29468407355403059</v>
      </c>
      <c r="K1445" s="2">
        <f t="shared" si="203"/>
        <v>2.6273962249645493</v>
      </c>
      <c r="L1445" s="2">
        <v>2492.4347428348728</v>
      </c>
      <c r="M1445" s="2">
        <f t="shared" si="204"/>
        <v>41.983118981964154</v>
      </c>
      <c r="N1445" s="2">
        <f t="shared" si="205"/>
        <v>2.1981018035845068E-2</v>
      </c>
      <c r="O1445" s="2">
        <f t="shared" si="206"/>
        <v>1.4618669492949319E-2</v>
      </c>
    </row>
    <row r="1446" spans="1:15" x14ac:dyDescent="0.25">
      <c r="A1446" s="47">
        <v>1336008</v>
      </c>
      <c r="B1446" s="2">
        <v>0.43759999999999999</v>
      </c>
      <c r="C1446" s="2">
        <f>LOG('SNe Ia Data'!RedShift)</f>
        <v>-0.35892268667462562</v>
      </c>
      <c r="D1446">
        <v>0.16614000000000001</v>
      </c>
      <c r="E1446">
        <v>41.625300000000003</v>
      </c>
      <c r="F1446" s="2">
        <f t="shared" si="199"/>
        <v>2113.7810493089264</v>
      </c>
      <c r="G1446" s="1">
        <f t="shared" si="200"/>
        <v>6.7966366868482088E+25</v>
      </c>
      <c r="H1446" s="2">
        <f t="shared" si="207"/>
        <v>2202.6399423261223</v>
      </c>
      <c r="I1446" s="2">
        <f t="shared" si="201"/>
        <v>41.714717551934172</v>
      </c>
      <c r="J1446" s="2">
        <f t="shared" si="202"/>
        <v>-8.9417551934168671E-2</v>
      </c>
      <c r="K1446" s="2">
        <f t="shared" si="203"/>
        <v>0.28966574439873372</v>
      </c>
      <c r="L1446" s="2">
        <v>2497.6383247730691</v>
      </c>
      <c r="M1446" s="2">
        <f t="shared" si="204"/>
        <v>41.987647748798643</v>
      </c>
      <c r="N1446" s="2">
        <f t="shared" si="205"/>
        <v>-0.36234774879864062</v>
      </c>
      <c r="O1446" s="2">
        <f t="shared" si="206"/>
        <v>4.7566667135987473</v>
      </c>
    </row>
    <row r="1447" spans="1:15" x14ac:dyDescent="0.25">
      <c r="A1447" s="47">
        <v>1333246</v>
      </c>
      <c r="B1447" s="2">
        <v>0.43783</v>
      </c>
      <c r="C1447" s="2">
        <f>LOG('SNe Ia Data'!RedShift)</f>
        <v>-0.35869448400134274</v>
      </c>
      <c r="D1447">
        <v>0.356877</v>
      </c>
      <c r="E1447">
        <v>41.881999999999998</v>
      </c>
      <c r="F1447" s="2">
        <f t="shared" si="199"/>
        <v>2379.0304458806222</v>
      </c>
      <c r="G1447" s="1">
        <f t="shared" si="200"/>
        <v>6.8006552405510673E+25</v>
      </c>
      <c r="H1447" s="2">
        <f t="shared" si="207"/>
        <v>2203.9422668881261</v>
      </c>
      <c r="I1447" s="2">
        <f t="shared" si="201"/>
        <v>41.716001069092229</v>
      </c>
      <c r="J1447" s="2">
        <f t="shared" si="202"/>
        <v>0.16599893090776874</v>
      </c>
      <c r="K1447" s="2">
        <f t="shared" si="203"/>
        <v>0.21635825156421051</v>
      </c>
      <c r="L1447" s="2">
        <v>2499.1930969635073</v>
      </c>
      <c r="M1447" s="2">
        <f t="shared" si="204"/>
        <v>41.988999063157131</v>
      </c>
      <c r="N1447" s="2">
        <f t="shared" si="205"/>
        <v>-0.10699906315713292</v>
      </c>
      <c r="O1447" s="2">
        <f t="shared" si="206"/>
        <v>8.9892370157902066E-2</v>
      </c>
    </row>
    <row r="1448" spans="1:15" x14ac:dyDescent="0.25">
      <c r="A1448" s="47">
        <v>1310338</v>
      </c>
      <c r="B1448" s="2">
        <v>0.43890000000000001</v>
      </c>
      <c r="C1448" s="2">
        <f>LOG('SNe Ia Data'!RedShift)</f>
        <v>-0.35763441915502669</v>
      </c>
      <c r="D1448">
        <v>0.21119399999999999</v>
      </c>
      <c r="E1448">
        <v>41.4679</v>
      </c>
      <c r="F1448" s="2">
        <f t="shared" si="199"/>
        <v>1965.9840948809808</v>
      </c>
      <c r="G1448" s="1">
        <f t="shared" si="200"/>
        <v>6.8193553064562678E+25</v>
      </c>
      <c r="H1448" s="2">
        <f t="shared" si="207"/>
        <v>2210.0025455207374</v>
      </c>
      <c r="I1448" s="2">
        <f t="shared" si="201"/>
        <v>41.721963869568029</v>
      </c>
      <c r="J1448" s="2">
        <f t="shared" si="202"/>
        <v>-0.25406386956802862</v>
      </c>
      <c r="K1448" s="2">
        <f t="shared" si="203"/>
        <v>1.4471803775891625</v>
      </c>
      <c r="L1448" s="2">
        <v>2506.4289199937652</v>
      </c>
      <c r="M1448" s="2">
        <f t="shared" si="204"/>
        <v>41.995276964669173</v>
      </c>
      <c r="N1448" s="2">
        <f t="shared" si="205"/>
        <v>-0.52737696466917328</v>
      </c>
      <c r="O1448" s="2">
        <f t="shared" si="206"/>
        <v>6.2356131040751839</v>
      </c>
    </row>
    <row r="1449" spans="1:15" x14ac:dyDescent="0.25">
      <c r="A1449" s="47">
        <v>560027</v>
      </c>
      <c r="B1449" s="2">
        <v>0.43891000000000002</v>
      </c>
      <c r="C1449" s="2">
        <f>LOG('SNe Ia Data'!RedShift)</f>
        <v>-0.35762452420094959</v>
      </c>
      <c r="D1449">
        <v>0.27996100000000002</v>
      </c>
      <c r="E1449">
        <v>41.668199999999999</v>
      </c>
      <c r="F1449" s="2">
        <f t="shared" si="199"/>
        <v>2155.9565298290513</v>
      </c>
      <c r="G1449" s="1">
        <f t="shared" si="200"/>
        <v>6.8195301126558431E+25</v>
      </c>
      <c r="H1449" s="2">
        <f t="shared" si="207"/>
        <v>2210.0591963518896</v>
      </c>
      <c r="I1449" s="2">
        <f t="shared" si="201"/>
        <v>41.722019532010776</v>
      </c>
      <c r="J1449" s="2">
        <f t="shared" si="202"/>
        <v>-5.3819532010777493E-2</v>
      </c>
      <c r="K1449" s="2">
        <f t="shared" si="203"/>
        <v>3.6955983269434396E-2</v>
      </c>
      <c r="L1449" s="2">
        <v>2506.4965658663768</v>
      </c>
      <c r="M1449" s="2">
        <f t="shared" si="204"/>
        <v>41.995335569628054</v>
      </c>
      <c r="N1449" s="2">
        <f t="shared" si="205"/>
        <v>-0.32713556962805512</v>
      </c>
      <c r="O1449" s="2">
        <f t="shared" si="206"/>
        <v>1.3654017756872066</v>
      </c>
    </row>
    <row r="1450" spans="1:15" x14ac:dyDescent="0.25">
      <c r="A1450" s="47">
        <v>50607</v>
      </c>
      <c r="B1450" s="2">
        <v>0.43935000000000002</v>
      </c>
      <c r="C1450" s="2">
        <f>LOG('SNe Ia Data'!RedShift)</f>
        <v>-0.3571893692627201</v>
      </c>
      <c r="D1450">
        <v>0.20278399999999999</v>
      </c>
      <c r="E1450">
        <v>41.8262</v>
      </c>
      <c r="F1450" s="2">
        <f t="shared" si="199"/>
        <v>2318.6756434976173</v>
      </c>
      <c r="G1450" s="1">
        <f t="shared" si="200"/>
        <v>6.827222304178145E+25</v>
      </c>
      <c r="H1450" s="2">
        <f t="shared" si="207"/>
        <v>2212.5520658506862</v>
      </c>
      <c r="I1450" s="2">
        <f t="shared" si="201"/>
        <v>41.724467496613372</v>
      </c>
      <c r="J1450" s="2">
        <f t="shared" si="202"/>
        <v>0.10173250338662854</v>
      </c>
      <c r="K1450" s="2">
        <f t="shared" si="203"/>
        <v>0.25168196278106192</v>
      </c>
      <c r="L1450" s="2">
        <v>2509.4733755771144</v>
      </c>
      <c r="M1450" s="2">
        <f t="shared" si="204"/>
        <v>41.997912961833194</v>
      </c>
      <c r="N1450" s="2">
        <f t="shared" si="205"/>
        <v>-0.17171296183319384</v>
      </c>
      <c r="O1450" s="2">
        <f t="shared" si="206"/>
        <v>0.71703241238808124</v>
      </c>
    </row>
    <row r="1451" spans="1:15" x14ac:dyDescent="0.25">
      <c r="A1451" s="47">
        <v>40166</v>
      </c>
      <c r="B1451" s="2">
        <v>0.44013000000000002</v>
      </c>
      <c r="C1451" s="2">
        <f>LOG('SNe Ia Data'!RedShift)</f>
        <v>-0.356419028186854</v>
      </c>
      <c r="D1451">
        <v>0.441915</v>
      </c>
      <c r="E1451">
        <v>42.140099999999997</v>
      </c>
      <c r="F1451" s="2">
        <f t="shared" si="199"/>
        <v>2679.2917079209346</v>
      </c>
      <c r="G1451" s="1">
        <f t="shared" si="200"/>
        <v>6.840861914448357E+25</v>
      </c>
      <c r="H1451" s="2">
        <f t="shared" si="207"/>
        <v>2216.9723625008019</v>
      </c>
      <c r="I1451" s="2">
        <f t="shared" si="201"/>
        <v>41.7288013954592</v>
      </c>
      <c r="J1451" s="2">
        <f t="shared" si="202"/>
        <v>0.41129860454079648</v>
      </c>
      <c r="K1451" s="2">
        <f t="shared" si="203"/>
        <v>0.86623751011010297</v>
      </c>
      <c r="L1451" s="2">
        <v>2514.7523270407028</v>
      </c>
      <c r="M1451" s="2">
        <f t="shared" si="204"/>
        <v>42.002476093488163</v>
      </c>
      <c r="N1451" s="2">
        <f t="shared" si="205"/>
        <v>0.13762390651183409</v>
      </c>
      <c r="O1451" s="2">
        <f t="shared" si="206"/>
        <v>9.6986274295688027E-2</v>
      </c>
    </row>
    <row r="1452" spans="1:15" x14ac:dyDescent="0.25">
      <c r="A1452" s="47">
        <v>510266</v>
      </c>
      <c r="B1452" s="2">
        <v>0.44067000000000001</v>
      </c>
      <c r="C1452" s="2">
        <f>LOG('SNe Ia Data'!RedShift)</f>
        <v>-0.35588651445022751</v>
      </c>
      <c r="D1452">
        <v>0.16017700000000001</v>
      </c>
      <c r="E1452">
        <v>41.636400000000002</v>
      </c>
      <c r="F1452" s="2">
        <f t="shared" si="199"/>
        <v>2124.6138096714808</v>
      </c>
      <c r="G1452" s="1">
        <f t="shared" si="200"/>
        <v>6.8503073058569155E+25</v>
      </c>
      <c r="H1452" s="2">
        <f t="shared" si="207"/>
        <v>2220.0334053880365</v>
      </c>
      <c r="I1452" s="2">
        <f t="shared" si="201"/>
        <v>41.731797547177834</v>
      </c>
      <c r="J1452" s="2">
        <f t="shared" si="202"/>
        <v>-9.5397547177832109E-2</v>
      </c>
      <c r="K1452" s="2">
        <f t="shared" si="203"/>
        <v>0.35471055036122695</v>
      </c>
      <c r="L1452" s="2">
        <v>2518.4083926922685</v>
      </c>
      <c r="M1452" s="2">
        <f t="shared" si="204"/>
        <v>42.005630789921753</v>
      </c>
      <c r="N1452" s="2">
        <f t="shared" si="205"/>
        <v>-0.36923078992175107</v>
      </c>
      <c r="O1452" s="2">
        <f t="shared" si="206"/>
        <v>5.3136813610011639</v>
      </c>
    </row>
    <row r="1453" spans="1:15" x14ac:dyDescent="0.25">
      <c r="A1453" s="47">
        <v>1328105</v>
      </c>
      <c r="B1453" s="2">
        <v>0.44148999999999999</v>
      </c>
      <c r="C1453" s="2">
        <f>LOG('SNe Ia Data'!RedShift)</f>
        <v>-0.35507912899242339</v>
      </c>
      <c r="D1453">
        <v>0.18357200000000001</v>
      </c>
      <c r="E1453">
        <v>41.682299999999998</v>
      </c>
      <c r="F1453" s="2">
        <f t="shared" si="199"/>
        <v>2170.0013298554145</v>
      </c>
      <c r="G1453" s="1">
        <f t="shared" si="200"/>
        <v>6.8646543473048572E+25</v>
      </c>
      <c r="H1453" s="2">
        <f t="shared" si="207"/>
        <v>2224.6829648692128</v>
      </c>
      <c r="I1453" s="2">
        <f t="shared" si="201"/>
        <v>41.736340646431657</v>
      </c>
      <c r="J1453" s="2">
        <f t="shared" si="202"/>
        <v>-5.4040646431658956E-2</v>
      </c>
      <c r="K1453" s="2">
        <f t="shared" si="203"/>
        <v>8.6661897067412785E-2</v>
      </c>
      <c r="L1453" s="2">
        <v>2523.9623953010923</v>
      </c>
      <c r="M1453" s="2">
        <f t="shared" si="204"/>
        <v>42.010414400176472</v>
      </c>
      <c r="N1453" s="2">
        <f t="shared" si="205"/>
        <v>-0.32811440017647442</v>
      </c>
      <c r="O1453" s="2">
        <f t="shared" si="206"/>
        <v>3.194756061961137</v>
      </c>
    </row>
    <row r="1454" spans="1:15" x14ac:dyDescent="0.25">
      <c r="A1454" s="47">
        <v>1295256</v>
      </c>
      <c r="B1454" s="2">
        <v>0.44245000000000001</v>
      </c>
      <c r="C1454" s="2">
        <f>LOG('SNe Ia Data'!RedShift)</f>
        <v>-0.35413580056165439</v>
      </c>
      <c r="D1454">
        <v>0.17289099999999999</v>
      </c>
      <c r="E1454">
        <v>41.8523</v>
      </c>
      <c r="F1454" s="2">
        <f t="shared" si="199"/>
        <v>2346.7131124673224</v>
      </c>
      <c r="G1454" s="1">
        <f t="shared" si="200"/>
        <v>6.8814570676793596E+25</v>
      </c>
      <c r="H1454" s="2">
        <f t="shared" si="207"/>
        <v>2230.1283556914459</v>
      </c>
      <c r="I1454" s="2">
        <f t="shared" si="201"/>
        <v>41.741649298568831</v>
      </c>
      <c r="J1454" s="2">
        <f t="shared" si="202"/>
        <v>0.11065070143116884</v>
      </c>
      <c r="K1454" s="2">
        <f t="shared" si="203"/>
        <v>0.40960341621673563</v>
      </c>
      <c r="L1454" s="2">
        <v>2530.4680087449033</v>
      </c>
      <c r="M1454" s="2">
        <f t="shared" si="204"/>
        <v>42.016004255717846</v>
      </c>
      <c r="N1454" s="2">
        <f t="shared" si="205"/>
        <v>-0.16370425571784608</v>
      </c>
      <c r="O1454" s="2">
        <f t="shared" si="206"/>
        <v>0.89655134570681916</v>
      </c>
    </row>
    <row r="1455" spans="1:15" x14ac:dyDescent="0.25">
      <c r="A1455" s="47" t="s">
        <v>48</v>
      </c>
      <c r="B1455" s="2">
        <v>0.44263000000000002</v>
      </c>
      <c r="C1455" s="2">
        <f>LOG('SNe Ia Data'!RedShift)</f>
        <v>-0.35395915436510644</v>
      </c>
      <c r="D1455">
        <v>0.13969899999999999</v>
      </c>
      <c r="E1455">
        <v>41.9039</v>
      </c>
      <c r="F1455" s="2">
        <f t="shared" si="199"/>
        <v>2403.1451334617491</v>
      </c>
      <c r="G1455" s="1">
        <f t="shared" si="200"/>
        <v>6.884608319760253E+25</v>
      </c>
      <c r="H1455" s="2">
        <f t="shared" si="207"/>
        <v>2231.1496069398972</v>
      </c>
      <c r="I1455" s="2">
        <f t="shared" si="201"/>
        <v>41.742643461661331</v>
      </c>
      <c r="J1455" s="2">
        <f t="shared" si="202"/>
        <v>0.16125653833866949</v>
      </c>
      <c r="K1455" s="2">
        <f t="shared" si="203"/>
        <v>1.3324412543560114</v>
      </c>
      <c r="L1455" s="2">
        <v>2531.6882151908271</v>
      </c>
      <c r="M1455" s="2">
        <f t="shared" si="204"/>
        <v>42.017051100013177</v>
      </c>
      <c r="N1455" s="2">
        <f t="shared" si="205"/>
        <v>-0.11315110001317663</v>
      </c>
      <c r="O1455" s="2">
        <f t="shared" si="206"/>
        <v>0.65604097600413591</v>
      </c>
    </row>
    <row r="1456" spans="1:15" x14ac:dyDescent="0.25">
      <c r="A1456" s="47" t="s">
        <v>47</v>
      </c>
      <c r="B1456" s="2">
        <v>0.44361</v>
      </c>
      <c r="C1456" s="2">
        <f>LOG('SNe Ia Data'!RedShift)</f>
        <v>-0.35299867240595095</v>
      </c>
      <c r="D1456">
        <v>0.18221899999999999</v>
      </c>
      <c r="E1456">
        <v>41.792999999999999</v>
      </c>
      <c r="F1456" s="2">
        <f t="shared" si="199"/>
        <v>2283.494658225542</v>
      </c>
      <c r="G1456" s="1">
        <f t="shared" si="200"/>
        <v>6.9017692437889969E+25</v>
      </c>
      <c r="H1456" s="2">
        <f t="shared" si="207"/>
        <v>2236.7110836605934</v>
      </c>
      <c r="I1456" s="2">
        <f t="shared" si="201"/>
        <v>41.748049449147913</v>
      </c>
      <c r="J1456" s="2">
        <f t="shared" si="202"/>
        <v>4.4950550852085769E-2</v>
      </c>
      <c r="K1456" s="2">
        <f t="shared" si="203"/>
        <v>6.085310160255384E-2</v>
      </c>
      <c r="L1456" s="2">
        <v>2538.3337971093583</v>
      </c>
      <c r="M1456" s="2">
        <f t="shared" si="204"/>
        <v>42.022743661509239</v>
      </c>
      <c r="N1456" s="2">
        <f t="shared" si="205"/>
        <v>-0.22974366150923942</v>
      </c>
      <c r="O1456" s="2">
        <f t="shared" si="206"/>
        <v>1.5896435737125489</v>
      </c>
    </row>
    <row r="1457" spans="1:15" x14ac:dyDescent="0.25">
      <c r="A1457" s="47">
        <v>1291080</v>
      </c>
      <c r="B1457" s="2">
        <v>0.44391000000000003</v>
      </c>
      <c r="C1457" s="2">
        <f>LOG('SNe Ia Data'!RedShift)</f>
        <v>-0.35270507147406627</v>
      </c>
      <c r="D1457">
        <v>0.29034700000000002</v>
      </c>
      <c r="E1457">
        <v>41.806899999999999</v>
      </c>
      <c r="F1457" s="2">
        <f t="shared" si="199"/>
        <v>2298.1586168340978</v>
      </c>
      <c r="G1457" s="1">
        <f t="shared" si="200"/>
        <v>6.907023974403937E+25</v>
      </c>
      <c r="H1457" s="2">
        <f t="shared" si="207"/>
        <v>2238.4140258762673</v>
      </c>
      <c r="I1457" s="2">
        <f t="shared" si="201"/>
        <v>41.74970209220227</v>
      </c>
      <c r="J1457" s="2">
        <f t="shared" si="202"/>
        <v>5.7197907797728931E-2</v>
      </c>
      <c r="K1457" s="2">
        <f t="shared" si="203"/>
        <v>3.8808387722299081E-2</v>
      </c>
      <c r="L1457" s="2">
        <v>2540.3689136544594</v>
      </c>
      <c r="M1457" s="2">
        <f t="shared" si="204"/>
        <v>42.024483948317126</v>
      </c>
      <c r="N1457" s="2">
        <f t="shared" si="205"/>
        <v>-0.21758394831712735</v>
      </c>
      <c r="O1457" s="2">
        <f t="shared" si="206"/>
        <v>0.56158955328584437</v>
      </c>
    </row>
    <row r="1458" spans="1:15" x14ac:dyDescent="0.25">
      <c r="A1458" s="47">
        <v>40137</v>
      </c>
      <c r="B1458" s="2">
        <v>0.44763999999999998</v>
      </c>
      <c r="C1458" s="2">
        <f>LOG('SNe Ia Data'!RedShift)</f>
        <v>-0.34907111293210702</v>
      </c>
      <c r="D1458">
        <v>0.22395399999999999</v>
      </c>
      <c r="E1458">
        <v>41.855200000000004</v>
      </c>
      <c r="F1458" s="2">
        <f t="shared" si="199"/>
        <v>2349.8492399949214</v>
      </c>
      <c r="G1458" s="1">
        <f t="shared" si="200"/>
        <v>6.9724119569160516E+25</v>
      </c>
      <c r="H1458" s="2">
        <f t="shared" si="207"/>
        <v>2259.6048278368903</v>
      </c>
      <c r="I1458" s="2">
        <f t="shared" si="201"/>
        <v>41.770162469860928</v>
      </c>
      <c r="J1458" s="2">
        <f t="shared" si="202"/>
        <v>8.5037530139075557E-2</v>
      </c>
      <c r="K1458" s="2">
        <f t="shared" si="203"/>
        <v>0.14417953760724836</v>
      </c>
      <c r="L1458" s="2">
        <v>2565.7016776369405</v>
      </c>
      <c r="M1458" s="2">
        <f t="shared" si="204"/>
        <v>42.046030790810335</v>
      </c>
      <c r="N1458" s="2">
        <f t="shared" si="205"/>
        <v>-0.19083079081033105</v>
      </c>
      <c r="O1458" s="2">
        <f t="shared" si="206"/>
        <v>0.7260712703617096</v>
      </c>
    </row>
    <row r="1459" spans="1:15" x14ac:dyDescent="0.25">
      <c r="A1459" s="47">
        <v>1328066</v>
      </c>
      <c r="B1459" s="2">
        <v>0.44885999999999998</v>
      </c>
      <c r="C1459" s="2">
        <f>LOG('SNe Ia Data'!RedShift)</f>
        <v>-0.34788909487300324</v>
      </c>
      <c r="D1459">
        <v>0.22181400000000001</v>
      </c>
      <c r="E1459">
        <v>41.885300000000001</v>
      </c>
      <c r="F1459" s="2">
        <f t="shared" si="199"/>
        <v>2382.6486216930207</v>
      </c>
      <c r="G1459" s="1">
        <f t="shared" si="200"/>
        <v>6.9938206249618342E+25</v>
      </c>
      <c r="H1459" s="2">
        <f t="shared" si="207"/>
        <v>2266.5429046419795</v>
      </c>
      <c r="I1459" s="2">
        <f t="shared" si="201"/>
        <v>41.776819722362674</v>
      </c>
      <c r="J1459" s="2">
        <f t="shared" si="202"/>
        <v>0.10848027763732659</v>
      </c>
      <c r="K1459" s="2">
        <f t="shared" si="203"/>
        <v>0.23917934316408498</v>
      </c>
      <c r="L1459" s="2">
        <v>2573.9992787286465</v>
      </c>
      <c r="M1459" s="2">
        <f t="shared" si="204"/>
        <v>42.053042104364351</v>
      </c>
      <c r="N1459" s="2">
        <f t="shared" si="205"/>
        <v>-0.16774210436435055</v>
      </c>
      <c r="O1459" s="2">
        <f t="shared" si="206"/>
        <v>0.57188178876311824</v>
      </c>
    </row>
    <row r="1460" spans="1:15" x14ac:dyDescent="0.25">
      <c r="A1460" s="47">
        <v>1320166</v>
      </c>
      <c r="B1460" s="2">
        <v>0.44890999999999998</v>
      </c>
      <c r="C1460" s="2">
        <f>LOG('SNe Ia Data'!RedShift)</f>
        <v>-0.34784072006850408</v>
      </c>
      <c r="D1460">
        <v>0.21564800000000001</v>
      </c>
      <c r="E1460">
        <v>41.987499999999997</v>
      </c>
      <c r="F1460" s="2">
        <f t="shared" si="199"/>
        <v>2497.4683891541422</v>
      </c>
      <c r="G1460" s="1">
        <f t="shared" si="200"/>
        <v>6.9946982572459642E+25</v>
      </c>
      <c r="H1460" s="2">
        <f t="shared" si="207"/>
        <v>2266.8273258951326</v>
      </c>
      <c r="I1460" s="2">
        <f t="shared" si="201"/>
        <v>41.77709219642648</v>
      </c>
      <c r="J1460" s="2">
        <f t="shared" si="202"/>
        <v>0.21040780357351707</v>
      </c>
      <c r="K1460" s="2">
        <f t="shared" si="203"/>
        <v>0.95199094221069891</v>
      </c>
      <c r="L1460" s="2">
        <v>2574.3394683461156</v>
      </c>
      <c r="M1460" s="2">
        <f t="shared" si="204"/>
        <v>42.053329075523671</v>
      </c>
      <c r="N1460" s="2">
        <f t="shared" si="205"/>
        <v>-6.5829075523673453E-2</v>
      </c>
      <c r="O1460" s="2">
        <f t="shared" si="206"/>
        <v>9.3184706738448975E-2</v>
      </c>
    </row>
    <row r="1461" spans="1:15" x14ac:dyDescent="0.25">
      <c r="A1461" s="47">
        <v>50580</v>
      </c>
      <c r="B1461" s="2">
        <v>0.45068000000000003</v>
      </c>
      <c r="C1461" s="2">
        <f>LOG('SNe Ia Data'!RedShift)</f>
        <v>-0.346131714354946</v>
      </c>
      <c r="D1461">
        <v>0.15768599999999999</v>
      </c>
      <c r="E1461">
        <v>41.644599999999997</v>
      </c>
      <c r="F1461" s="2">
        <f t="shared" si="199"/>
        <v>2132.652027940173</v>
      </c>
      <c r="G1461" s="1">
        <f t="shared" si="200"/>
        <v>7.0257779850628027E+25</v>
      </c>
      <c r="H1461" s="2">
        <f t="shared" si="207"/>
        <v>2276.8995797230386</v>
      </c>
      <c r="I1461" s="2">
        <f t="shared" si="201"/>
        <v>41.786719384665808</v>
      </c>
      <c r="J1461" s="2">
        <f t="shared" si="202"/>
        <v>-0.14211938466581131</v>
      </c>
      <c r="K1461" s="2">
        <f t="shared" si="203"/>
        <v>0.81230731407099366</v>
      </c>
      <c r="L1461" s="2">
        <v>2586.3884632365721</v>
      </c>
      <c r="M1461" s="2">
        <f t="shared" si="204"/>
        <v>42.06346877203724</v>
      </c>
      <c r="N1461" s="2">
        <f t="shared" si="205"/>
        <v>-0.41886877203724282</v>
      </c>
      <c r="O1461" s="2">
        <f t="shared" si="206"/>
        <v>7.056180698221274</v>
      </c>
    </row>
    <row r="1462" spans="1:15" x14ac:dyDescent="0.25">
      <c r="A1462" s="47">
        <v>520016</v>
      </c>
      <c r="B1462" s="2">
        <v>0.45106000000000002</v>
      </c>
      <c r="C1462" s="2">
        <f>LOG('SNe Ia Data'!RedShift)</f>
        <v>-0.34576568442859862</v>
      </c>
      <c r="D1462">
        <v>0.21343100000000001</v>
      </c>
      <c r="E1462">
        <v>41.928100000000001</v>
      </c>
      <c r="F1462" s="2">
        <f t="shared" si="199"/>
        <v>2430.076804298958</v>
      </c>
      <c r="G1462" s="1">
        <f t="shared" si="200"/>
        <v>7.0324533943641066E+25</v>
      </c>
      <c r="H1462" s="2">
        <f t="shared" si="207"/>
        <v>2279.0629325453074</v>
      </c>
      <c r="I1462" s="2">
        <f t="shared" si="201"/>
        <v>41.788781588341109</v>
      </c>
      <c r="J1462" s="2">
        <f t="shared" si="202"/>
        <v>0.13931841165889125</v>
      </c>
      <c r="K1462" s="2">
        <f t="shared" si="203"/>
        <v>0.42609067582491883</v>
      </c>
      <c r="L1462" s="2">
        <v>2588.9768449390026</v>
      </c>
      <c r="M1462" s="2">
        <f t="shared" si="204"/>
        <v>42.065640831239271</v>
      </c>
      <c r="N1462" s="2">
        <f t="shared" si="205"/>
        <v>-0.13754083123927074</v>
      </c>
      <c r="O1462" s="2">
        <f t="shared" si="206"/>
        <v>0.41528695666432774</v>
      </c>
    </row>
    <row r="1463" spans="1:15" x14ac:dyDescent="0.25">
      <c r="A1463" s="47" t="s">
        <v>49</v>
      </c>
      <c r="B1463" s="2">
        <v>0.45162000000000002</v>
      </c>
      <c r="C1463" s="2">
        <f>LOG('SNe Ia Data'!RedShift)</f>
        <v>-0.34522683358208339</v>
      </c>
      <c r="D1463">
        <v>0.22534599999999999</v>
      </c>
      <c r="E1463">
        <v>41.589199999999998</v>
      </c>
      <c r="F1463" s="2">
        <f t="shared" si="199"/>
        <v>2078.9306396491675</v>
      </c>
      <c r="G1463" s="1">
        <f t="shared" si="200"/>
        <v>7.04229272240299E+25</v>
      </c>
      <c r="H1463" s="2">
        <f t="shared" si="207"/>
        <v>2282.2516415998948</v>
      </c>
      <c r="I1463" s="2">
        <f t="shared" si="201"/>
        <v>41.791817640667446</v>
      </c>
      <c r="J1463" s="2">
        <f t="shared" si="202"/>
        <v>-0.20261764066744803</v>
      </c>
      <c r="K1463" s="2">
        <f t="shared" si="203"/>
        <v>0.80845304465827372</v>
      </c>
      <c r="L1463" s="2">
        <v>2592.7923266392336</v>
      </c>
      <c r="M1463" s="2">
        <f t="shared" si="204"/>
        <v>42.068838663664486</v>
      </c>
      <c r="N1463" s="2">
        <f t="shared" si="205"/>
        <v>-0.47963866366448826</v>
      </c>
      <c r="O1463" s="2">
        <f t="shared" si="206"/>
        <v>4.5303177256386631</v>
      </c>
    </row>
    <row r="1464" spans="1:15" x14ac:dyDescent="0.25">
      <c r="A1464" s="47">
        <v>120094</v>
      </c>
      <c r="B1464" s="2">
        <v>0.45162000000000002</v>
      </c>
      <c r="C1464" s="2">
        <f>LOG('SNe Ia Data'!RedShift)</f>
        <v>-0.34522683358208339</v>
      </c>
      <c r="D1464">
        <v>0.15471499999999999</v>
      </c>
      <c r="E1464">
        <v>41.9923</v>
      </c>
      <c r="F1464" s="2">
        <f t="shared" si="199"/>
        <v>2502.9951033978323</v>
      </c>
      <c r="G1464" s="1">
        <f t="shared" si="200"/>
        <v>7.04229272240299E+25</v>
      </c>
      <c r="H1464" s="2">
        <f t="shared" si="207"/>
        <v>2282.2516415998948</v>
      </c>
      <c r="I1464" s="2">
        <f t="shared" si="201"/>
        <v>41.791817640667446</v>
      </c>
      <c r="J1464" s="2">
        <f t="shared" si="202"/>
        <v>0.20048235933255398</v>
      </c>
      <c r="K1464" s="2">
        <f t="shared" si="203"/>
        <v>1.6791422364958815</v>
      </c>
      <c r="L1464" s="2">
        <v>2592.7923266392336</v>
      </c>
      <c r="M1464" s="2">
        <f t="shared" si="204"/>
        <v>42.068838663664486</v>
      </c>
      <c r="N1464" s="2">
        <f t="shared" si="205"/>
        <v>-7.6538663664486251E-2</v>
      </c>
      <c r="O1464" s="2">
        <f t="shared" si="206"/>
        <v>0.24473546452436923</v>
      </c>
    </row>
    <row r="1465" spans="1:15" x14ac:dyDescent="0.25">
      <c r="A1465" s="47" t="s">
        <v>50</v>
      </c>
      <c r="B1465" s="2">
        <v>0.45162999999999998</v>
      </c>
      <c r="C1465" s="2">
        <f>LOG('SNe Ia Data'!RedShift)</f>
        <v>-0.3452172173189908</v>
      </c>
      <c r="D1465">
        <v>0.30538500000000002</v>
      </c>
      <c r="E1465">
        <v>41.716200000000001</v>
      </c>
      <c r="F1465" s="2">
        <f t="shared" si="199"/>
        <v>2204.1441816428996</v>
      </c>
      <c r="G1465" s="1">
        <f t="shared" si="200"/>
        <v>7.0424684450684499E+25</v>
      </c>
      <c r="H1465" s="2">
        <f t="shared" si="207"/>
        <v>2282.308589437413</v>
      </c>
      <c r="I1465" s="2">
        <f t="shared" si="201"/>
        <v>41.791871823612439</v>
      </c>
      <c r="J1465" s="2">
        <f t="shared" si="202"/>
        <v>-7.5671823612438516E-2</v>
      </c>
      <c r="K1465" s="2">
        <f t="shared" si="203"/>
        <v>6.1400654061957619E-2</v>
      </c>
      <c r="L1465" s="2">
        <v>2592.8604713296131</v>
      </c>
      <c r="M1465" s="2">
        <f t="shared" si="204"/>
        <v>42.06889573432494</v>
      </c>
      <c r="N1465" s="2">
        <f t="shared" si="205"/>
        <v>-0.35269573432493928</v>
      </c>
      <c r="O1465" s="2">
        <f t="shared" si="206"/>
        <v>1.3338439135597371</v>
      </c>
    </row>
    <row r="1466" spans="1:15" x14ac:dyDescent="0.25">
      <c r="A1466" s="47">
        <v>1290127</v>
      </c>
      <c r="B1466" s="2">
        <v>0.45218000000000003</v>
      </c>
      <c r="C1466" s="2">
        <f>LOG('SNe Ia Data'!RedShift)</f>
        <v>-0.34468865048629027</v>
      </c>
      <c r="D1466">
        <v>0.32007600000000003</v>
      </c>
      <c r="E1466">
        <v>41.995899999999999</v>
      </c>
      <c r="F1466" s="2">
        <f t="shared" si="199"/>
        <v>2507.1481636787989</v>
      </c>
      <c r="G1466" s="1">
        <f t="shared" si="200"/>
        <v>7.0521342923495296E+25</v>
      </c>
      <c r="H1466" s="2">
        <f t="shared" si="207"/>
        <v>2285.4410772072724</v>
      </c>
      <c r="I1466" s="2">
        <f t="shared" si="201"/>
        <v>41.794850144373491</v>
      </c>
      <c r="J1466" s="2">
        <f t="shared" si="202"/>
        <v>0.20104985562650768</v>
      </c>
      <c r="K1466" s="2">
        <f t="shared" si="203"/>
        <v>0.39454932899570605</v>
      </c>
      <c r="L1466" s="2">
        <v>2596.6090281883526</v>
      </c>
      <c r="M1466" s="2">
        <f t="shared" si="204"/>
        <v>42.072032813832095</v>
      </c>
      <c r="N1466" s="2">
        <f t="shared" si="205"/>
        <v>-7.6132813832096247E-2</v>
      </c>
      <c r="O1466" s="2">
        <f t="shared" si="206"/>
        <v>5.6576690673547828E-2</v>
      </c>
    </row>
    <row r="1467" spans="1:15" x14ac:dyDescent="0.25">
      <c r="A1467" s="47">
        <v>1253101</v>
      </c>
      <c r="B1467" s="2">
        <v>0.45328000000000002</v>
      </c>
      <c r="C1467" s="2">
        <f>LOG('SNe Ia Data'!RedShift)</f>
        <v>-0.343633442823638</v>
      </c>
      <c r="D1467">
        <v>0.207786</v>
      </c>
      <c r="E1467">
        <v>41.795299999999997</v>
      </c>
      <c r="F1467" s="2">
        <f t="shared" si="199"/>
        <v>2285.9145923328474</v>
      </c>
      <c r="G1467" s="1">
        <f t="shared" si="200"/>
        <v>7.0714724686777587E+25</v>
      </c>
      <c r="H1467" s="2">
        <f t="shared" si="207"/>
        <v>2291.7081533443165</v>
      </c>
      <c r="I1467" s="2">
        <f t="shared" si="201"/>
        <v>41.800796549325028</v>
      </c>
      <c r="J1467" s="2">
        <f t="shared" si="202"/>
        <v>-5.4965493250307418E-3</v>
      </c>
      <c r="K1467" s="2">
        <f t="shared" si="203"/>
        <v>6.9975771234688608E-4</v>
      </c>
      <c r="L1467" s="2">
        <v>2604.1096685781499</v>
      </c>
      <c r="M1467" s="2">
        <f t="shared" si="204"/>
        <v>42.078296350047992</v>
      </c>
      <c r="N1467" s="2">
        <f t="shared" si="205"/>
        <v>-0.28299635004799484</v>
      </c>
      <c r="O1467" s="2">
        <f t="shared" si="206"/>
        <v>1.8549367390917446</v>
      </c>
    </row>
    <row r="1468" spans="1:15" x14ac:dyDescent="0.25">
      <c r="A1468" s="47">
        <v>1253039</v>
      </c>
      <c r="B1468" s="2">
        <v>0.45345999999999997</v>
      </c>
      <c r="C1468" s="2">
        <f>LOG('SNe Ia Data'!RedShift)</f>
        <v>-0.3434610163115851</v>
      </c>
      <c r="D1468">
        <v>0.14410999999999999</v>
      </c>
      <c r="E1468">
        <v>41.886299999999999</v>
      </c>
      <c r="F1468" s="2">
        <f t="shared" si="199"/>
        <v>2383.7461246226421</v>
      </c>
      <c r="G1468" s="1">
        <f t="shared" si="200"/>
        <v>7.0746377197270596E+25</v>
      </c>
      <c r="H1468" s="2">
        <f t="shared" si="207"/>
        <v>2292.7339413494587</v>
      </c>
      <c r="I1468" s="2">
        <f t="shared" si="201"/>
        <v>41.801768301325524</v>
      </c>
      <c r="J1468" s="2">
        <f t="shared" si="202"/>
        <v>8.4531698674474853E-2</v>
      </c>
      <c r="K1468" s="2">
        <f t="shared" si="203"/>
        <v>0.34407328683345684</v>
      </c>
      <c r="L1468" s="2">
        <v>2605.3374934318658</v>
      </c>
      <c r="M1468" s="2">
        <f t="shared" si="204"/>
        <v>42.079319947278194</v>
      </c>
      <c r="N1468" s="2">
        <f t="shared" si="205"/>
        <v>-0.19301994727819505</v>
      </c>
      <c r="O1468" s="2">
        <f t="shared" si="206"/>
        <v>1.793974018291479</v>
      </c>
    </row>
    <row r="1469" spans="1:15" x14ac:dyDescent="0.25">
      <c r="A1469" s="47">
        <v>1334302</v>
      </c>
      <c r="B1469" s="2">
        <v>0.45457999999999998</v>
      </c>
      <c r="C1469" s="2">
        <f>LOG('SNe Ia Data'!RedShift)</f>
        <v>-0.34238967569576051</v>
      </c>
      <c r="D1469">
        <v>0.20923600000000001</v>
      </c>
      <c r="E1469">
        <v>41.787300000000002</v>
      </c>
      <c r="F1469" s="2">
        <f t="shared" si="199"/>
        <v>2277.508465915224</v>
      </c>
      <c r="G1469" s="1">
        <f t="shared" si="200"/>
        <v>7.0943378058840054E+25</v>
      </c>
      <c r="H1469" s="2">
        <f t="shared" si="207"/>
        <v>2299.1183044743143</v>
      </c>
      <c r="I1469" s="2">
        <f t="shared" si="201"/>
        <v>41.807806595490518</v>
      </c>
      <c r="J1469" s="2">
        <f t="shared" si="202"/>
        <v>-2.0506595490516588E-2</v>
      </c>
      <c r="K1469" s="2">
        <f t="shared" si="203"/>
        <v>9.6053747081457919E-3</v>
      </c>
      <c r="L1469" s="2">
        <v>2612.9801165517492</v>
      </c>
      <c r="M1469" s="2">
        <f t="shared" si="204"/>
        <v>42.085680524900098</v>
      </c>
      <c r="N1469" s="2">
        <f t="shared" si="205"/>
        <v>-0.29838052490009659</v>
      </c>
      <c r="O1469" s="2">
        <f t="shared" si="206"/>
        <v>2.0336121563972944</v>
      </c>
    </row>
    <row r="1470" spans="1:15" x14ac:dyDescent="0.25">
      <c r="A1470" s="47">
        <v>1306360</v>
      </c>
      <c r="B1470" s="2">
        <v>0.45477000000000001</v>
      </c>
      <c r="C1470" s="2">
        <f>LOG('SNe Ia Data'!RedShift)</f>
        <v>-0.34220819232244465</v>
      </c>
      <c r="D1470">
        <v>0.28414899999999998</v>
      </c>
      <c r="E1470">
        <v>41.883899999999997</v>
      </c>
      <c r="F1470" s="2">
        <f t="shared" si="199"/>
        <v>2381.1129664474897</v>
      </c>
      <c r="G1470" s="1">
        <f t="shared" si="200"/>
        <v>7.0976806715924629E+25</v>
      </c>
      <c r="H1470" s="2">
        <f t="shared" si="207"/>
        <v>2300.2016534703744</v>
      </c>
      <c r="I1470" s="2">
        <f t="shared" si="201"/>
        <v>41.808829556502076</v>
      </c>
      <c r="J1470" s="2">
        <f t="shared" si="202"/>
        <v>7.5070443497921246E-2</v>
      </c>
      <c r="K1470" s="2">
        <f t="shared" si="203"/>
        <v>6.9798437264888907E-2</v>
      </c>
      <c r="L1470" s="2">
        <v>2614.277115430124</v>
      </c>
      <c r="M1470" s="2">
        <f t="shared" si="204"/>
        <v>42.086758106206076</v>
      </c>
      <c r="N1470" s="2">
        <f t="shared" si="205"/>
        <v>-0.20285810620607947</v>
      </c>
      <c r="O1470" s="2">
        <f t="shared" si="206"/>
        <v>0.50967398841075218</v>
      </c>
    </row>
    <row r="1471" spans="1:15" x14ac:dyDescent="0.25">
      <c r="A1471" s="47">
        <v>1345582</v>
      </c>
      <c r="B1471" s="2">
        <v>0.45884999999999998</v>
      </c>
      <c r="C1471" s="2">
        <f>LOG('SNe Ia Data'!RedShift)</f>
        <v>-0.33832926395964008</v>
      </c>
      <c r="D1471">
        <v>0.25218499999999999</v>
      </c>
      <c r="E1471">
        <v>41.9679</v>
      </c>
      <c r="F1471" s="2">
        <f t="shared" si="199"/>
        <v>2475.027336228824</v>
      </c>
      <c r="G1471" s="1">
        <f t="shared" si="200"/>
        <v>7.1695262495986421E+25</v>
      </c>
      <c r="H1471" s="2">
        <f t="shared" si="207"/>
        <v>2323.4852196056863</v>
      </c>
      <c r="I1471" s="2">
        <f t="shared" si="201"/>
        <v>41.830699570723652</v>
      </c>
      <c r="J1471" s="2">
        <f t="shared" si="202"/>
        <v>0.13720042927634779</v>
      </c>
      <c r="K1471" s="2">
        <f t="shared" si="203"/>
        <v>0.29598686457877216</v>
      </c>
      <c r="L1471" s="2">
        <v>2642.1621517897179</v>
      </c>
      <c r="M1471" s="2">
        <f t="shared" si="204"/>
        <v>42.109797335632777</v>
      </c>
      <c r="N1471" s="2">
        <f t="shared" si="205"/>
        <v>-0.14189733563277684</v>
      </c>
      <c r="O1471" s="2">
        <f t="shared" si="206"/>
        <v>0.3165993213552844</v>
      </c>
    </row>
    <row r="1472" spans="1:15" x14ac:dyDescent="0.25">
      <c r="A1472" s="47">
        <v>380199</v>
      </c>
      <c r="B1472" s="2">
        <v>0.46063999999999999</v>
      </c>
      <c r="C1472" s="2">
        <f>LOG('SNe Ia Data'!RedShift)</f>
        <v>-0.33663835246599322</v>
      </c>
      <c r="D1472">
        <v>0.190943</v>
      </c>
      <c r="E1472">
        <v>42.002099999999999</v>
      </c>
      <c r="F1472" s="2">
        <f t="shared" si="199"/>
        <v>2514.3168160613259</v>
      </c>
      <c r="G1472" s="1">
        <f t="shared" si="200"/>
        <v>7.2010839984708159E+25</v>
      </c>
      <c r="H1472" s="2">
        <f t="shared" si="207"/>
        <v>2333.7123895072718</v>
      </c>
      <c r="I1472" s="2">
        <f t="shared" si="201"/>
        <v>41.840236659261144</v>
      </c>
      <c r="J1472" s="2">
        <f t="shared" si="202"/>
        <v>0.16186334073885433</v>
      </c>
      <c r="K1472" s="2">
        <f t="shared" si="203"/>
        <v>0.71860381074460211</v>
      </c>
      <c r="L1472" s="2">
        <v>2654.4162961217044</v>
      </c>
      <c r="M1472" s="2">
        <f t="shared" si="204"/>
        <v>42.119845174651445</v>
      </c>
      <c r="N1472" s="2">
        <f t="shared" si="205"/>
        <v>-0.1177451746514464</v>
      </c>
      <c r="O1472" s="2">
        <f t="shared" si="206"/>
        <v>0.38025834443770845</v>
      </c>
    </row>
    <row r="1473" spans="1:15" x14ac:dyDescent="0.25">
      <c r="A1473" s="47">
        <v>510597</v>
      </c>
      <c r="B1473" s="2">
        <v>0.46104000000000001</v>
      </c>
      <c r="C1473" s="2">
        <f>LOG('SNe Ia Data'!RedShift)</f>
        <v>-0.33626139342670031</v>
      </c>
      <c r="D1473">
        <v>0.23025100000000001</v>
      </c>
      <c r="E1473">
        <v>42.016199999999998</v>
      </c>
      <c r="F1473" s="2">
        <f t="shared" si="199"/>
        <v>2530.6961244545719</v>
      </c>
      <c r="G1473" s="1">
        <f t="shared" si="200"/>
        <v>7.2081391080698616E+25</v>
      </c>
      <c r="H1473" s="2">
        <f t="shared" si="207"/>
        <v>2335.9987948157118</v>
      </c>
      <c r="I1473" s="2">
        <f t="shared" si="201"/>
        <v>41.842363071899968</v>
      </c>
      <c r="J1473" s="2">
        <f t="shared" si="202"/>
        <v>0.17383692810003026</v>
      </c>
      <c r="K1473" s="2">
        <f t="shared" si="203"/>
        <v>0.57000810065921781</v>
      </c>
      <c r="L1473" s="2">
        <v>2657.1563376655345</v>
      </c>
      <c r="M1473" s="2">
        <f t="shared" si="204"/>
        <v>42.122085537553872</v>
      </c>
      <c r="N1473" s="2">
        <f t="shared" si="205"/>
        <v>-0.10588553755387409</v>
      </c>
      <c r="O1473" s="2">
        <f t="shared" si="206"/>
        <v>0.21148045757959225</v>
      </c>
    </row>
    <row r="1474" spans="1:15" x14ac:dyDescent="0.25">
      <c r="A1474" s="47" t="s">
        <v>51</v>
      </c>
      <c r="B1474" s="2">
        <v>0.46163999999999999</v>
      </c>
      <c r="C1474" s="2">
        <f>LOG('SNe Ia Data'!RedShift)</f>
        <v>-0.33569656764555966</v>
      </c>
      <c r="D1474">
        <v>0.13844100000000001</v>
      </c>
      <c r="E1474">
        <v>41.983899999999998</v>
      </c>
      <c r="F1474" s="2">
        <f t="shared" si="199"/>
        <v>2493.3313633013317</v>
      </c>
      <c r="G1474" s="1">
        <f t="shared" si="200"/>
        <v>7.2187238924450562E+25</v>
      </c>
      <c r="H1474" s="2">
        <f t="shared" si="207"/>
        <v>2339.4290898160061</v>
      </c>
      <c r="I1474" s="2">
        <f t="shared" si="201"/>
        <v>41.845549429371403</v>
      </c>
      <c r="J1474" s="2">
        <f t="shared" si="202"/>
        <v>0.1383505706285959</v>
      </c>
      <c r="K1474" s="2">
        <f t="shared" si="203"/>
        <v>0.99869403085406705</v>
      </c>
      <c r="L1474" s="2">
        <v>2661.2675529083513</v>
      </c>
      <c r="M1474" s="2">
        <f t="shared" si="204"/>
        <v>42.125442694648243</v>
      </c>
      <c r="N1474" s="2">
        <f t="shared" si="205"/>
        <v>-0.14154269464824409</v>
      </c>
      <c r="O1474" s="2">
        <f t="shared" si="206"/>
        <v>1.0453108621240288</v>
      </c>
    </row>
    <row r="1475" spans="1:15" x14ac:dyDescent="0.25">
      <c r="A1475" s="47" t="s">
        <v>52</v>
      </c>
      <c r="B1475" s="2">
        <v>0.46643000000000001</v>
      </c>
      <c r="C1475" s="2">
        <f>LOG('SNe Ia Data'!RedShift)</f>
        <v>-0.33121352425364853</v>
      </c>
      <c r="D1475">
        <v>0.39649200000000001</v>
      </c>
      <c r="E1475">
        <v>42.342399999999998</v>
      </c>
      <c r="F1475" s="2">
        <f t="shared" si="199"/>
        <v>2940.8982572590462</v>
      </c>
      <c r="G1475" s="1">
        <f t="shared" si="200"/>
        <v>7.3033167631733722E+25</v>
      </c>
      <c r="H1475" s="2">
        <f t="shared" si="207"/>
        <v>2366.8437721783534</v>
      </c>
      <c r="I1475" s="2">
        <f t="shared" si="201"/>
        <v>41.870847962395615</v>
      </c>
      <c r="J1475" s="2">
        <f t="shared" si="202"/>
        <v>0.47155203760438269</v>
      </c>
      <c r="K1475" s="2">
        <f t="shared" si="203"/>
        <v>1.414459098491629</v>
      </c>
      <c r="L1475" s="2">
        <v>2694.1382435426153</v>
      </c>
      <c r="M1475" s="2">
        <f t="shared" si="204"/>
        <v>42.152099383934321</v>
      </c>
      <c r="N1475" s="2">
        <f t="shared" si="205"/>
        <v>0.19030061606567727</v>
      </c>
      <c r="O1475" s="2">
        <f t="shared" si="206"/>
        <v>0.23036236603116625</v>
      </c>
    </row>
    <row r="1476" spans="1:15" x14ac:dyDescent="0.25">
      <c r="A1476" s="47">
        <v>215</v>
      </c>
      <c r="B1476" s="2">
        <v>0.46654000000000001</v>
      </c>
      <c r="C1476" s="2">
        <f>LOG('SNe Ia Data'!RedShift)</f>
        <v>-0.3311111149731128</v>
      </c>
      <c r="D1476">
        <v>0.13592199999999999</v>
      </c>
      <c r="E1476">
        <v>42.048000000000002</v>
      </c>
      <c r="F1476" s="2">
        <f t="shared" si="199"/>
        <v>2568.0294506673517</v>
      </c>
      <c r="G1476" s="1">
        <f t="shared" si="200"/>
        <v>7.3052612926862188E+25</v>
      </c>
      <c r="H1476" s="2">
        <f t="shared" si="207"/>
        <v>2367.4739512759525</v>
      </c>
      <c r="I1476" s="2">
        <f t="shared" si="201"/>
        <v>41.871426046339913</v>
      </c>
      <c r="J1476" s="2">
        <f t="shared" si="202"/>
        <v>0.17657395366008899</v>
      </c>
      <c r="K1476" s="2">
        <f t="shared" si="203"/>
        <v>1.6876165287613809</v>
      </c>
      <c r="L1476" s="2">
        <v>2694.894133590195</v>
      </c>
      <c r="M1476" s="2">
        <f t="shared" si="204"/>
        <v>42.152708545015145</v>
      </c>
      <c r="N1476" s="2">
        <f t="shared" si="205"/>
        <v>-0.10470854501514282</v>
      </c>
      <c r="O1476" s="2">
        <f t="shared" si="206"/>
        <v>0.59345082403309179</v>
      </c>
    </row>
    <row r="1477" spans="1:15" x14ac:dyDescent="0.25">
      <c r="A1477" s="47" t="s">
        <v>54</v>
      </c>
      <c r="B1477" s="2">
        <v>0.46842</v>
      </c>
      <c r="C1477" s="2">
        <f>LOG('SNe Ia Data'!RedShift)</f>
        <v>-0.32936457025166871</v>
      </c>
      <c r="D1477">
        <v>0.206146</v>
      </c>
      <c r="E1477">
        <v>41.973300000000002</v>
      </c>
      <c r="F1477" s="2">
        <f t="shared" si="199"/>
        <v>2481.1898734599181</v>
      </c>
      <c r="G1477" s="1">
        <f t="shared" si="200"/>
        <v>7.3385081919959727E+25</v>
      </c>
      <c r="H1477" s="2">
        <f t="shared" si="207"/>
        <v>2378.2485375532892</v>
      </c>
      <c r="I1477" s="2">
        <f t="shared" si="201"/>
        <v>41.881286191799646</v>
      </c>
      <c r="J1477" s="2">
        <f t="shared" si="202"/>
        <v>9.2013808200356095E-2</v>
      </c>
      <c r="K1477" s="2">
        <f t="shared" si="203"/>
        <v>0.1992306657019452</v>
      </c>
      <c r="L1477" s="2">
        <v>2707.8201156546593</v>
      </c>
      <c r="M1477" s="2">
        <f t="shared" si="204"/>
        <v>42.163099050853184</v>
      </c>
      <c r="N1477" s="2">
        <f t="shared" si="205"/>
        <v>-0.18979905085318194</v>
      </c>
      <c r="O1477" s="2">
        <f t="shared" si="206"/>
        <v>0.84769231895064945</v>
      </c>
    </row>
    <row r="1478" spans="1:15" x14ac:dyDescent="0.25">
      <c r="A1478" s="47">
        <v>1339149</v>
      </c>
      <c r="B1478" s="2">
        <v>0.46887000000000001</v>
      </c>
      <c r="C1478" s="2">
        <f>LOG('SNe Ia Data'!RedShift)</f>
        <v>-0.32894755410539078</v>
      </c>
      <c r="D1478">
        <v>0.23403499999999999</v>
      </c>
      <c r="E1478">
        <v>41.763100000000001</v>
      </c>
      <c r="F1478" s="2">
        <f t="shared" ref="F1478:F1541" si="208">10^((ObservedDistanceModuli-25)/5)</f>
        <v>2252.2676553266565</v>
      </c>
      <c r="G1478" s="1">
        <f t="shared" ref="G1478:G1541" si="209">-(RedShift*Age*(-2*InitialTangentVelocity+UniverseAcceleration*Age))/(2+RedShift)*(1+RedShift)</f>
        <v>7.3464699003625492E+25</v>
      </c>
      <c r="H1478" s="2">
        <f t="shared" si="207"/>
        <v>2380.8287515128363</v>
      </c>
      <c r="I1478" s="2">
        <f t="shared" ref="I1478:I1541" si="210">(LOG10(T2LuminousDistance)*5+25)</f>
        <v>41.883640792757973</v>
      </c>
      <c r="J1478" s="2">
        <f t="shared" ref="J1478:J1541" si="211">ObservedDistanceModuli-T2DistanceModuli</f>
        <v>-0.12054079275797136</v>
      </c>
      <c r="K1478" s="2">
        <f t="shared" ref="K1478:K1541" si="212">(ObservedDistanceModuli-T2DistanceModuli)^2/TotalError^2</f>
        <v>0.26528119453181948</v>
      </c>
      <c r="L1478" s="2">
        <v>2710.9160980076617</v>
      </c>
      <c r="M1478" s="2">
        <f t="shared" ref="M1478:M1541" si="213">(LOG10(ΛCDMLuminousDistance)*5+25)</f>
        <v>42.165580382560925</v>
      </c>
      <c r="N1478" s="2">
        <f t="shared" ref="N1478:N1541" si="214">ObservedDistanceModuli-ΛCDMDistanceModuli</f>
        <v>-0.402480382560924</v>
      </c>
      <c r="O1478" s="2">
        <f t="shared" ref="O1478:O1541" si="215">(ObservedDistanceModuli-ΛCDMDistanceModuli)^2/TotalError^2</f>
        <v>2.9575208293564148</v>
      </c>
    </row>
    <row r="1479" spans="1:15" x14ac:dyDescent="0.25">
      <c r="A1479" s="47" t="s">
        <v>55</v>
      </c>
      <c r="B1479" s="2">
        <v>0.47042</v>
      </c>
      <c r="C1479" s="2">
        <f>LOG('SNe Ia Data'!RedShift)</f>
        <v>-0.32751422242300149</v>
      </c>
      <c r="D1479">
        <v>0.40451599999999999</v>
      </c>
      <c r="E1479">
        <v>42.2151</v>
      </c>
      <c r="F1479" s="2">
        <f t="shared" si="208"/>
        <v>2773.4478237032804</v>
      </c>
      <c r="G1479" s="1">
        <f t="shared" si="209"/>
        <v>7.3739044078931357E+25</v>
      </c>
      <c r="H1479" s="2">
        <f t="shared" si="207"/>
        <v>2389.7196698992561</v>
      </c>
      <c r="I1479" s="2">
        <f t="shared" si="210"/>
        <v>41.891734791442815</v>
      </c>
      <c r="J1479" s="2">
        <f t="shared" si="211"/>
        <v>0.32336520855718476</v>
      </c>
      <c r="K1479" s="2">
        <f t="shared" si="212"/>
        <v>0.6390210652591809</v>
      </c>
      <c r="L1479" s="2">
        <v>2721.5859326956247</v>
      </c>
      <c r="M1479" s="2">
        <f t="shared" si="213"/>
        <v>42.174110257488017</v>
      </c>
      <c r="N1479" s="2">
        <f t="shared" si="214"/>
        <v>4.0989742511982286E-2</v>
      </c>
      <c r="O1479" s="2">
        <f t="shared" si="215"/>
        <v>1.0267837151489214E-2</v>
      </c>
    </row>
    <row r="1480" spans="1:15" x14ac:dyDescent="0.25">
      <c r="A1480" s="47" t="s">
        <v>53</v>
      </c>
      <c r="B1480" s="2">
        <v>0.47065000000000001</v>
      </c>
      <c r="C1480" s="2">
        <f>LOG('SNe Ia Data'!RedShift)</f>
        <v>-0.32730193697595378</v>
      </c>
      <c r="D1480">
        <v>0.18063699999999999</v>
      </c>
      <c r="E1480">
        <v>42.013500000000001</v>
      </c>
      <c r="F1480" s="2">
        <f t="shared" si="208"/>
        <v>2527.5514226021269</v>
      </c>
      <c r="G1480" s="1">
        <f t="shared" si="209"/>
        <v>7.3779767658139847E+25</v>
      </c>
      <c r="H1480" s="2">
        <f t="shared" si="207"/>
        <v>2391.0394312208036</v>
      </c>
      <c r="I1480" s="2">
        <f t="shared" si="210"/>
        <v>41.892933691161069</v>
      </c>
      <c r="J1480" s="2">
        <f t="shared" si="211"/>
        <v>0.12056630883893149</v>
      </c>
      <c r="K1480" s="2">
        <f t="shared" si="212"/>
        <v>0.4454905606609425</v>
      </c>
      <c r="L1480" s="2">
        <v>2723.1699763348765</v>
      </c>
      <c r="M1480" s="2">
        <f t="shared" si="213"/>
        <v>42.175373751100082</v>
      </c>
      <c r="N1480" s="2">
        <f t="shared" si="214"/>
        <v>-0.16187375110008162</v>
      </c>
      <c r="O1480" s="2">
        <f t="shared" si="215"/>
        <v>0.8030441775917575</v>
      </c>
    </row>
    <row r="1481" spans="1:15" x14ac:dyDescent="0.25">
      <c r="A1481" s="47">
        <v>370367</v>
      </c>
      <c r="B1481" s="2">
        <v>0.47162999999999999</v>
      </c>
      <c r="C1481" s="2">
        <f>LOG('SNe Ia Data'!RedShift)</f>
        <v>-0.32639857758018948</v>
      </c>
      <c r="D1481">
        <v>0.21091299999999999</v>
      </c>
      <c r="E1481">
        <v>41.979799999999997</v>
      </c>
      <c r="F1481" s="2">
        <f t="shared" si="208"/>
        <v>2488.6280966082149</v>
      </c>
      <c r="G1481" s="1">
        <f t="shared" si="209"/>
        <v>7.3953326918971922E+25</v>
      </c>
      <c r="H1481" s="2">
        <f t="shared" si="207"/>
        <v>2396.6641038034804</v>
      </c>
      <c r="I1481" s="2">
        <f t="shared" si="210"/>
        <v>41.898035856261998</v>
      </c>
      <c r="J1481" s="2">
        <f t="shared" si="211"/>
        <v>8.1764143737999007E-2</v>
      </c>
      <c r="K1481" s="2">
        <f t="shared" si="212"/>
        <v>0.15028619462818749</v>
      </c>
      <c r="L1481" s="2">
        <v>2729.9216300144171</v>
      </c>
      <c r="M1481" s="2">
        <f t="shared" si="213"/>
        <v>42.180750897949522</v>
      </c>
      <c r="N1481" s="2">
        <f t="shared" si="214"/>
        <v>-0.20095089794952514</v>
      </c>
      <c r="O1481" s="2">
        <f t="shared" si="215"/>
        <v>0.90776451971940886</v>
      </c>
    </row>
    <row r="1482" spans="1:15" x14ac:dyDescent="0.25">
      <c r="A1482" s="47">
        <v>1316437</v>
      </c>
      <c r="B1482" s="2">
        <v>0.47204000000000002</v>
      </c>
      <c r="C1482" s="2">
        <f>LOG('SNe Ia Data'!RedShift)</f>
        <v>-0.32602119830823134</v>
      </c>
      <c r="D1482">
        <v>0.25691000000000003</v>
      </c>
      <c r="E1482">
        <v>42.037399999999998</v>
      </c>
      <c r="F1482" s="2">
        <f t="shared" si="208"/>
        <v>2555.5242121151596</v>
      </c>
      <c r="G1482" s="1">
        <f t="shared" si="209"/>
        <v>7.4025958331188108E+25</v>
      </c>
      <c r="H1482" s="2">
        <f t="shared" si="207"/>
        <v>2399.0179275693513</v>
      </c>
      <c r="I1482" s="2">
        <f t="shared" si="210"/>
        <v>41.900167467049144</v>
      </c>
      <c r="J1482" s="2">
        <f t="shared" si="211"/>
        <v>0.13723253295085414</v>
      </c>
      <c r="K1482" s="2">
        <f t="shared" si="212"/>
        <v>0.28533309054910794</v>
      </c>
      <c r="L1482" s="2">
        <v>2732.747382234727</v>
      </c>
      <c r="M1482" s="2">
        <f t="shared" si="213"/>
        <v>42.182997434767358</v>
      </c>
      <c r="N1482" s="2">
        <f t="shared" si="214"/>
        <v>-0.14559743476736031</v>
      </c>
      <c r="O1482" s="2">
        <f t="shared" si="215"/>
        <v>0.32117773306526515</v>
      </c>
    </row>
    <row r="1483" spans="1:15" x14ac:dyDescent="0.25">
      <c r="A1483" s="47" t="s">
        <v>56</v>
      </c>
      <c r="B1483" s="2">
        <v>0.47565000000000002</v>
      </c>
      <c r="C1483" s="2">
        <f>LOG('SNe Ia Data'!RedShift)</f>
        <v>-0.32271249891723003</v>
      </c>
      <c r="D1483">
        <v>0.17711199999999999</v>
      </c>
      <c r="E1483">
        <v>41.938000000000002</v>
      </c>
      <c r="F1483" s="2">
        <f t="shared" si="208"/>
        <v>2441.181106054893</v>
      </c>
      <c r="G1483" s="1">
        <f t="shared" si="209"/>
        <v>7.4665974389531609E+25</v>
      </c>
      <c r="H1483" s="2">
        <f t="shared" si="207"/>
        <v>2419.7594354472903</v>
      </c>
      <c r="I1483" s="2">
        <f t="shared" si="210"/>
        <v>41.918860959962203</v>
      </c>
      <c r="J1483" s="2">
        <f t="shared" si="211"/>
        <v>1.9139040037799759E-2</v>
      </c>
      <c r="K1483" s="2">
        <f t="shared" si="212"/>
        <v>1.1677350808610359E-2</v>
      </c>
      <c r="L1483" s="2">
        <v>2757.6552492495266</v>
      </c>
      <c r="M1483" s="2">
        <f t="shared" si="213"/>
        <v>42.202699857590972</v>
      </c>
      <c r="N1483" s="2">
        <f t="shared" si="214"/>
        <v>-0.26469985759096915</v>
      </c>
      <c r="O1483" s="2">
        <f t="shared" si="215"/>
        <v>2.2336310634111896</v>
      </c>
    </row>
    <row r="1484" spans="1:15" x14ac:dyDescent="0.25">
      <c r="A1484" s="47">
        <v>370329</v>
      </c>
      <c r="B1484" s="2">
        <v>0.47786000000000001</v>
      </c>
      <c r="C1484" s="2">
        <f>LOG('SNe Ia Data'!RedShift)</f>
        <v>-0.32069932123966111</v>
      </c>
      <c r="D1484">
        <v>0.22827800000000001</v>
      </c>
      <c r="E1484">
        <v>42.226900000000001</v>
      </c>
      <c r="F1484" s="2">
        <f t="shared" si="208"/>
        <v>2788.5600422665111</v>
      </c>
      <c r="G1484" s="1">
        <f t="shared" si="209"/>
        <v>7.5058231524595987E+25</v>
      </c>
      <c r="H1484" s="2">
        <f t="shared" si="207"/>
        <v>2432.4716234479688</v>
      </c>
      <c r="I1484" s="2">
        <f t="shared" si="210"/>
        <v>41.930238913043482</v>
      </c>
      <c r="J1484" s="2">
        <f t="shared" si="211"/>
        <v>0.29666108695651872</v>
      </c>
      <c r="K1484" s="2">
        <f t="shared" si="212"/>
        <v>1.6888576655125738</v>
      </c>
      <c r="L1484" s="2">
        <v>2772.9278323024196</v>
      </c>
      <c r="M1484" s="2">
        <f t="shared" si="213"/>
        <v>42.214692834292705</v>
      </c>
      <c r="N1484" s="2">
        <f t="shared" si="214"/>
        <v>1.2207165707295076E-2</v>
      </c>
      <c r="O1484" s="2">
        <f t="shared" si="215"/>
        <v>2.8595754644401071E-3</v>
      </c>
    </row>
    <row r="1485" spans="1:15" x14ac:dyDescent="0.25">
      <c r="A1485" s="47">
        <v>310146</v>
      </c>
      <c r="B1485" s="2">
        <v>0.47941</v>
      </c>
      <c r="C1485" s="2">
        <f>LOG('SNe Ia Data'!RedShift)</f>
        <v>-0.31929291127123433</v>
      </c>
      <c r="D1485">
        <v>0.20388300000000001</v>
      </c>
      <c r="E1485">
        <v>41.869500000000002</v>
      </c>
      <c r="F1485" s="2">
        <f t="shared" si="208"/>
        <v>2365.3749870576094</v>
      </c>
      <c r="G1485" s="1">
        <f t="shared" si="209"/>
        <v>7.5333545820511797E+25</v>
      </c>
      <c r="H1485" s="2">
        <f t="shared" si="207"/>
        <v>2441.3939521351999</v>
      </c>
      <c r="I1485" s="2">
        <f t="shared" si="210"/>
        <v>41.938189321980985</v>
      </c>
      <c r="J1485" s="2">
        <f t="shared" si="211"/>
        <v>-6.8689321980983209E-2</v>
      </c>
      <c r="K1485" s="2">
        <f t="shared" si="212"/>
        <v>0.1135053751687129</v>
      </c>
      <c r="L1485" s="2">
        <v>2783.650338168185</v>
      </c>
      <c r="M1485" s="2">
        <f t="shared" si="213"/>
        <v>42.223073407312555</v>
      </c>
      <c r="N1485" s="2">
        <f t="shared" si="214"/>
        <v>-0.35357340731255249</v>
      </c>
      <c r="O1485" s="2">
        <f t="shared" si="215"/>
        <v>3.0074412823625361</v>
      </c>
    </row>
    <row r="1486" spans="1:15" x14ac:dyDescent="0.25">
      <c r="A1486" s="47">
        <v>1306537</v>
      </c>
      <c r="B1486" s="2">
        <v>0.47946</v>
      </c>
      <c r="C1486" s="2">
        <f>LOG('SNe Ia Data'!RedShift)</f>
        <v>-0.31924761894982506</v>
      </c>
      <c r="D1486">
        <v>0.198987</v>
      </c>
      <c r="E1486">
        <v>42.0107</v>
      </c>
      <c r="F1486" s="2">
        <f t="shared" si="208"/>
        <v>2524.294377700483</v>
      </c>
      <c r="G1486" s="1">
        <f t="shared" si="209"/>
        <v>7.5342429693001747E+25</v>
      </c>
      <c r="H1486" s="2">
        <f t="shared" si="207"/>
        <v>2441.6818588350943</v>
      </c>
      <c r="I1486" s="2">
        <f t="shared" si="210"/>
        <v>41.938445382497044</v>
      </c>
      <c r="J1486" s="2">
        <f t="shared" si="211"/>
        <v>7.2254617502956364E-2</v>
      </c>
      <c r="K1486" s="2">
        <f t="shared" si="212"/>
        <v>0.13185050687453248</v>
      </c>
      <c r="L1486" s="2">
        <v>2783.9963757360297</v>
      </c>
      <c r="M1486" s="2">
        <f t="shared" si="213"/>
        <v>42.223343327826839</v>
      </c>
      <c r="N1486" s="2">
        <f t="shared" si="214"/>
        <v>-0.21264332782683937</v>
      </c>
      <c r="O1486" s="2">
        <f t="shared" si="215"/>
        <v>1.1419684659761866</v>
      </c>
    </row>
    <row r="1487" spans="1:15" x14ac:dyDescent="0.25">
      <c r="A1487" s="47">
        <v>560054</v>
      </c>
      <c r="B1487" s="2">
        <v>0.47987999999999997</v>
      </c>
      <c r="C1487" s="2">
        <f>LOG('SNe Ia Data'!RedShift)</f>
        <v>-0.31886734981885356</v>
      </c>
      <c r="D1487">
        <v>0.23779600000000001</v>
      </c>
      <c r="E1487">
        <v>41.895600000000002</v>
      </c>
      <c r="F1487" s="2">
        <f t="shared" si="208"/>
        <v>2393.9771453574676</v>
      </c>
      <c r="G1487" s="1">
        <f t="shared" si="209"/>
        <v>7.5417061041882353E+25</v>
      </c>
      <c r="H1487" s="2">
        <f t="shared" si="207"/>
        <v>2444.1004961342187</v>
      </c>
      <c r="I1487" s="2">
        <f t="shared" si="210"/>
        <v>41.94059529594432</v>
      </c>
      <c r="J1487" s="2">
        <f t="shared" si="211"/>
        <v>-4.4995295944318059E-2</v>
      </c>
      <c r="K1487" s="2">
        <f t="shared" si="212"/>
        <v>3.5803471283720051E-2</v>
      </c>
      <c r="L1487" s="2">
        <v>2786.9034618093283</v>
      </c>
      <c r="M1487" s="2">
        <f t="shared" si="213"/>
        <v>42.225609625178201</v>
      </c>
      <c r="N1487" s="2">
        <f t="shared" si="214"/>
        <v>-0.33000962517819943</v>
      </c>
      <c r="O1487" s="2">
        <f t="shared" si="215"/>
        <v>1.9259460777490542</v>
      </c>
    </row>
    <row r="1488" spans="1:15" x14ac:dyDescent="0.25">
      <c r="A1488" s="47" t="s">
        <v>58</v>
      </c>
      <c r="B1488" s="2">
        <v>0.48064000000000001</v>
      </c>
      <c r="C1488" s="2">
        <f>LOG('SNe Ia Data'!RedShift)</f>
        <v>-0.31818008901194444</v>
      </c>
      <c r="D1488">
        <v>0.160362</v>
      </c>
      <c r="E1488">
        <v>42.004100000000001</v>
      </c>
      <c r="F1488" s="2">
        <f t="shared" si="208"/>
        <v>2516.6336542088361</v>
      </c>
      <c r="G1488" s="1">
        <f t="shared" si="209"/>
        <v>7.5552139212764244E+25</v>
      </c>
      <c r="H1488" s="2">
        <f t="shared" si="207"/>
        <v>2448.4780815228351</v>
      </c>
      <c r="I1488" s="2">
        <f t="shared" si="210"/>
        <v>41.944481103102021</v>
      </c>
      <c r="J1488" s="2">
        <f t="shared" si="211"/>
        <v>5.9618896897980278E-2</v>
      </c>
      <c r="K1488" s="2">
        <f t="shared" si="212"/>
        <v>0.13821810816517119</v>
      </c>
      <c r="L1488" s="2">
        <v>2792.165585618171</v>
      </c>
      <c r="M1488" s="2">
        <f t="shared" si="213"/>
        <v>42.229705849819837</v>
      </c>
      <c r="N1488" s="2">
        <f t="shared" si="214"/>
        <v>-0.22560584981983567</v>
      </c>
      <c r="O1488" s="2">
        <f t="shared" si="215"/>
        <v>1.9792369257938507</v>
      </c>
    </row>
    <row r="1489" spans="1:15" x14ac:dyDescent="0.25">
      <c r="A1489" s="47" t="s">
        <v>57</v>
      </c>
      <c r="B1489" s="2">
        <v>0.48065000000000002</v>
      </c>
      <c r="C1489" s="2">
        <f>LOG('SNe Ia Data'!RedShift)</f>
        <v>-0.31817105335190593</v>
      </c>
      <c r="D1489">
        <v>0.13922100000000001</v>
      </c>
      <c r="E1489">
        <v>41.974800000000002</v>
      </c>
      <c r="F1489" s="2">
        <f t="shared" si="208"/>
        <v>2482.9044108166181</v>
      </c>
      <c r="G1489" s="1">
        <f t="shared" si="209"/>
        <v>7.5553916822885519E+25</v>
      </c>
      <c r="H1489" s="2">
        <f t="shared" si="207"/>
        <v>2448.5356899435205</v>
      </c>
      <c r="I1489" s="2">
        <f t="shared" si="210"/>
        <v>41.944532193461129</v>
      </c>
      <c r="J1489" s="2">
        <f t="shared" si="211"/>
        <v>3.0267806538873288E-2</v>
      </c>
      <c r="K1489" s="2">
        <f t="shared" si="212"/>
        <v>4.7266386413158223E-2</v>
      </c>
      <c r="L1489" s="2">
        <v>2792.2348385268019</v>
      </c>
      <c r="M1489" s="2">
        <f t="shared" si="213"/>
        <v>42.229759707268791</v>
      </c>
      <c r="N1489" s="2">
        <f t="shared" si="214"/>
        <v>-0.2549597072687888</v>
      </c>
      <c r="O1489" s="2">
        <f t="shared" si="215"/>
        <v>3.3537725506451417</v>
      </c>
    </row>
    <row r="1490" spans="1:15" x14ac:dyDescent="0.25">
      <c r="A1490" s="47">
        <v>120044</v>
      </c>
      <c r="B1490" s="2">
        <v>0.48164000000000001</v>
      </c>
      <c r="C1490" s="2">
        <f>LOG('SNe Ia Data'!RedShift)</f>
        <v>-0.31727745227785503</v>
      </c>
      <c r="D1490">
        <v>0.21088699999999999</v>
      </c>
      <c r="E1490">
        <v>42.305500000000002</v>
      </c>
      <c r="F1490" s="2">
        <f t="shared" si="208"/>
        <v>2891.3455626423906</v>
      </c>
      <c r="G1490" s="1">
        <f t="shared" si="209"/>
        <v>7.5729934370768009E+25</v>
      </c>
      <c r="H1490" s="2">
        <f t="shared" si="207"/>
        <v>2454.2400301838411</v>
      </c>
      <c r="I1490" s="2">
        <f t="shared" si="210"/>
        <v>41.949585177216804</v>
      </c>
      <c r="J1490" s="2">
        <f t="shared" si="211"/>
        <v>0.3559148227831983</v>
      </c>
      <c r="K1490" s="2">
        <f t="shared" si="212"/>
        <v>2.8483446209176808</v>
      </c>
      <c r="L1490" s="2">
        <v>2799.0927313438096</v>
      </c>
      <c r="M1490" s="2">
        <f t="shared" si="213"/>
        <v>42.235086432387632</v>
      </c>
      <c r="N1490" s="2">
        <f t="shared" si="214"/>
        <v>7.0413567612369832E-2</v>
      </c>
      <c r="O1490" s="2">
        <f t="shared" si="215"/>
        <v>0.11148413811394445</v>
      </c>
    </row>
    <row r="1491" spans="1:15" x14ac:dyDescent="0.25">
      <c r="A1491" s="47" t="s">
        <v>59</v>
      </c>
      <c r="B1491" s="2">
        <v>0.48887999999999998</v>
      </c>
      <c r="C1491" s="2">
        <f>LOG('SNe Ia Data'!RedShift)</f>
        <v>-0.31079772928822985</v>
      </c>
      <c r="D1491">
        <v>0.19973199999999999</v>
      </c>
      <c r="E1491">
        <v>42.084200000000003</v>
      </c>
      <c r="F1491" s="2">
        <f t="shared" si="208"/>
        <v>2611.1991758427139</v>
      </c>
      <c r="G1491" s="1">
        <f t="shared" si="209"/>
        <v>7.7019222148257417E+25</v>
      </c>
      <c r="H1491" s="2">
        <f t="shared" si="207"/>
        <v>2496.0230014782496</v>
      </c>
      <c r="I1491" s="2">
        <f t="shared" si="210"/>
        <v>41.986242915807239</v>
      </c>
      <c r="J1491" s="2">
        <f t="shared" si="211"/>
        <v>9.7957084192763944E-2</v>
      </c>
      <c r="K1491" s="2">
        <f t="shared" si="212"/>
        <v>0.24053395769254768</v>
      </c>
      <c r="L1491" s="2">
        <v>2849.3566524876856</v>
      </c>
      <c r="M1491" s="2">
        <f t="shared" si="213"/>
        <v>42.273734065279633</v>
      </c>
      <c r="N1491" s="2">
        <f t="shared" si="214"/>
        <v>-0.18953406527963068</v>
      </c>
      <c r="O1491" s="2">
        <f t="shared" si="215"/>
        <v>0.90049074581317889</v>
      </c>
    </row>
    <row r="1492" spans="1:15" x14ac:dyDescent="0.25">
      <c r="A1492" s="47">
        <v>1292145</v>
      </c>
      <c r="B1492" s="2">
        <v>0.49243999999999999</v>
      </c>
      <c r="C1492" s="2">
        <f>LOG('SNe Ia Data'!RedShift)</f>
        <v>-0.30764667736192741</v>
      </c>
      <c r="D1492">
        <v>0.33540300000000001</v>
      </c>
      <c r="E1492">
        <v>42.278300000000002</v>
      </c>
      <c r="F1492" s="2">
        <f t="shared" si="208"/>
        <v>2855.3542714226696</v>
      </c>
      <c r="G1492" s="1">
        <f t="shared" si="209"/>
        <v>7.7654496790969078E+25</v>
      </c>
      <c r="H1492" s="2">
        <f t="shared" si="207"/>
        <v>2516.6108505402913</v>
      </c>
      <c r="I1492" s="2">
        <f t="shared" si="210"/>
        <v>42.004080323810207</v>
      </c>
      <c r="J1492" s="2">
        <f t="shared" si="211"/>
        <v>0.27421967618979437</v>
      </c>
      <c r="K1492" s="2">
        <f t="shared" si="212"/>
        <v>0.66844140241185757</v>
      </c>
      <c r="L1492" s="2">
        <v>2874.1434897850318</v>
      </c>
      <c r="M1492" s="2">
        <f t="shared" si="213"/>
        <v>42.292542231075686</v>
      </c>
      <c r="N1492" s="2">
        <f t="shared" si="214"/>
        <v>-1.4242231075684231E-2</v>
      </c>
      <c r="O1492" s="2">
        <f t="shared" si="215"/>
        <v>1.8031097839088924E-3</v>
      </c>
    </row>
    <row r="1493" spans="1:15" x14ac:dyDescent="0.25">
      <c r="A1493" s="47">
        <v>1343208</v>
      </c>
      <c r="B1493" s="2">
        <v>0.49498999999999999</v>
      </c>
      <c r="C1493" s="2">
        <f>LOG('SNe Ia Data'!RedShift)</f>
        <v>-0.30540357478095198</v>
      </c>
      <c r="D1493">
        <v>0.16501099999999999</v>
      </c>
      <c r="E1493">
        <v>42.082099999999997</v>
      </c>
      <c r="F1493" s="2">
        <f t="shared" si="208"/>
        <v>2608.6751430326958</v>
      </c>
      <c r="G1493" s="1">
        <f t="shared" si="209"/>
        <v>7.8110069239683464E+25</v>
      </c>
      <c r="H1493" s="2">
        <f t="shared" si="207"/>
        <v>2531.3749481137775</v>
      </c>
      <c r="I1493" s="2">
        <f t="shared" si="210"/>
        <v>42.016782388842273</v>
      </c>
      <c r="J1493" s="2">
        <f t="shared" si="211"/>
        <v>6.5317611157723832E-2</v>
      </c>
      <c r="K1493" s="2">
        <f t="shared" si="212"/>
        <v>0.15668765958450359</v>
      </c>
      <c r="L1493" s="2">
        <v>2891.9268888098745</v>
      </c>
      <c r="M1493" s="2">
        <f t="shared" si="213"/>
        <v>42.305936546522226</v>
      </c>
      <c r="N1493" s="2">
        <f t="shared" si="214"/>
        <v>-0.22383654652222873</v>
      </c>
      <c r="O1493" s="2">
        <f t="shared" si="215"/>
        <v>1.8400778642314521</v>
      </c>
    </row>
    <row r="1494" spans="1:15" x14ac:dyDescent="0.25">
      <c r="A1494" s="47">
        <v>1305504</v>
      </c>
      <c r="B1494" s="2">
        <v>0.49565999999999999</v>
      </c>
      <c r="C1494" s="2">
        <f>LOG('SNe Ia Data'!RedShift)</f>
        <v>-0.30481612745396297</v>
      </c>
      <c r="D1494">
        <v>0.120919</v>
      </c>
      <c r="E1494">
        <v>42.145299999999999</v>
      </c>
      <c r="F1494" s="2">
        <f t="shared" si="208"/>
        <v>2685.7154653324569</v>
      </c>
      <c r="G1494" s="1">
        <f t="shared" si="209"/>
        <v>7.8229841886225768E+25</v>
      </c>
      <c r="H1494" s="2">
        <f t="shared" si="207"/>
        <v>2535.2565152392162</v>
      </c>
      <c r="I1494" s="2">
        <f t="shared" si="210"/>
        <v>42.020109537314987</v>
      </c>
      <c r="J1494" s="2">
        <f t="shared" si="211"/>
        <v>0.12519046268501199</v>
      </c>
      <c r="K1494" s="2">
        <f t="shared" si="212"/>
        <v>1.0718978386721749</v>
      </c>
      <c r="L1494" s="2">
        <v>2896.6033637695732</v>
      </c>
      <c r="M1494" s="2">
        <f t="shared" si="213"/>
        <v>42.309445153410323</v>
      </c>
      <c r="N1494" s="2">
        <f t="shared" si="214"/>
        <v>-0.16414515341032399</v>
      </c>
      <c r="O1494" s="2">
        <f t="shared" si="215"/>
        <v>1.842752608047393</v>
      </c>
    </row>
    <row r="1495" spans="1:15" x14ac:dyDescent="0.25">
      <c r="A1495" s="47" t="s">
        <v>60</v>
      </c>
      <c r="B1495" s="2">
        <v>0.49579000000000001</v>
      </c>
      <c r="C1495" s="2">
        <f>LOG('SNe Ia Data'!RedShift)</f>
        <v>-0.30470223712571443</v>
      </c>
      <c r="D1495">
        <v>0.153945</v>
      </c>
      <c r="E1495">
        <v>42.081699999999998</v>
      </c>
      <c r="F1495" s="2">
        <f t="shared" si="208"/>
        <v>2608.1946515692084</v>
      </c>
      <c r="G1495" s="1">
        <f t="shared" si="209"/>
        <v>7.8253084879820413E+25</v>
      </c>
      <c r="H1495" s="2">
        <f t="shared" si="207"/>
        <v>2536.0097693622424</v>
      </c>
      <c r="I1495" s="2">
        <f t="shared" si="210"/>
        <v>42.020754611135111</v>
      </c>
      <c r="J1495" s="2">
        <f t="shared" si="211"/>
        <v>6.0945388864887207E-2</v>
      </c>
      <c r="K1495" s="2">
        <f t="shared" si="212"/>
        <v>0.15672942090470338</v>
      </c>
      <c r="L1495" s="2">
        <v>2897.5109308103119</v>
      </c>
      <c r="M1495" s="2">
        <f t="shared" si="213"/>
        <v>42.310125415036055</v>
      </c>
      <c r="N1495" s="2">
        <f t="shared" si="214"/>
        <v>-0.22842541503605673</v>
      </c>
      <c r="O1495" s="2">
        <f t="shared" si="215"/>
        <v>2.2016976021099373</v>
      </c>
    </row>
    <row r="1496" spans="1:15" x14ac:dyDescent="0.25">
      <c r="A1496" s="47" t="s">
        <v>61</v>
      </c>
      <c r="B1496" s="2">
        <v>0.49739</v>
      </c>
      <c r="C1496" s="2">
        <f>LOG('SNe Ia Data'!RedShift)</f>
        <v>-0.30330295044621164</v>
      </c>
      <c r="D1496">
        <v>0.225856</v>
      </c>
      <c r="E1496">
        <v>42.126800000000003</v>
      </c>
      <c r="F1496" s="2">
        <f t="shared" si="208"/>
        <v>2662.9315306874546</v>
      </c>
      <c r="G1496" s="1">
        <f t="shared" si="209"/>
        <v>7.853924621870818E+25</v>
      </c>
      <c r="H1496" s="2">
        <f t="shared" si="207"/>
        <v>2545.2836267717958</v>
      </c>
      <c r="I1496" s="2">
        <f t="shared" si="210"/>
        <v>42.028680918980157</v>
      </c>
      <c r="J1496" s="2">
        <f t="shared" si="211"/>
        <v>9.8119081019845567E-2</v>
      </c>
      <c r="K1496" s="2">
        <f t="shared" si="212"/>
        <v>0.1887311904293939</v>
      </c>
      <c r="L1496" s="2">
        <v>2908.6860731231441</v>
      </c>
      <c r="M1496" s="2">
        <f t="shared" si="213"/>
        <v>42.318484257546217</v>
      </c>
      <c r="N1496" s="2">
        <f t="shared" si="214"/>
        <v>-0.1916842575462141</v>
      </c>
      <c r="O1496" s="2">
        <f t="shared" si="215"/>
        <v>0.72029372176354589</v>
      </c>
    </row>
    <row r="1497" spans="1:15" x14ac:dyDescent="0.25">
      <c r="A1497" s="47" t="s">
        <v>62</v>
      </c>
      <c r="B1497" s="2">
        <v>0.50066999999999995</v>
      </c>
      <c r="C1497" s="2">
        <f>LOG('SNe Ia Data'!RedShift)</f>
        <v>-0.30044843061984722</v>
      </c>
      <c r="D1497">
        <v>0.25381599999999999</v>
      </c>
      <c r="E1497">
        <v>42.256999999999998</v>
      </c>
      <c r="F1497" s="2">
        <f t="shared" si="208"/>
        <v>2827.4829840696057</v>
      </c>
      <c r="G1497" s="1">
        <f t="shared" si="209"/>
        <v>7.9126417859699776E+25</v>
      </c>
      <c r="H1497" s="2">
        <f t="shared" si="207"/>
        <v>2564.3125637157391</v>
      </c>
      <c r="I1497" s="2">
        <f t="shared" si="210"/>
        <v>42.044854800847986</v>
      </c>
      <c r="J1497" s="2">
        <f t="shared" si="211"/>
        <v>0.2121451991520118</v>
      </c>
      <c r="K1497" s="2">
        <f t="shared" si="212"/>
        <v>0.69859974870054242</v>
      </c>
      <c r="L1497" s="2">
        <v>2931.6244658088171</v>
      </c>
      <c r="M1497" s="2">
        <f t="shared" si="213"/>
        <v>42.335541687157132</v>
      </c>
      <c r="N1497" s="2">
        <f t="shared" si="214"/>
        <v>-7.8541687157134277E-2</v>
      </c>
      <c r="O1497" s="2">
        <f t="shared" si="215"/>
        <v>9.5755220589921641E-2</v>
      </c>
    </row>
    <row r="1498" spans="1:15" x14ac:dyDescent="0.25">
      <c r="A1498" s="47">
        <v>350374</v>
      </c>
      <c r="B1498" s="2">
        <v>0.50097999999999998</v>
      </c>
      <c r="C1498" s="2">
        <f>LOG('SNe Ia Data'!RedShift)</f>
        <v>-0.30017961158387951</v>
      </c>
      <c r="D1498">
        <v>0.28313300000000002</v>
      </c>
      <c r="E1498">
        <v>42.116500000000002</v>
      </c>
      <c r="F1498" s="2">
        <f t="shared" si="208"/>
        <v>2650.3302897271183</v>
      </c>
      <c r="G1498" s="1">
        <f t="shared" si="209"/>
        <v>7.9181950270033535E+25</v>
      </c>
      <c r="H1498" s="2">
        <f t="shared" si="207"/>
        <v>2566.1122465696349</v>
      </c>
      <c r="I1498" s="2">
        <f t="shared" si="210"/>
        <v>42.046378246553907</v>
      </c>
      <c r="J1498" s="2">
        <f t="shared" si="211"/>
        <v>7.012175344609517E-2</v>
      </c>
      <c r="K1498" s="2">
        <f t="shared" si="212"/>
        <v>6.1337285684275877E-2</v>
      </c>
      <c r="L1498" s="2">
        <v>2933.7944599131829</v>
      </c>
      <c r="M1498" s="2">
        <f t="shared" si="213"/>
        <v>42.337148420657712</v>
      </c>
      <c r="N1498" s="2">
        <f t="shared" si="214"/>
        <v>-0.22064842065771018</v>
      </c>
      <c r="O1498" s="2">
        <f t="shared" si="215"/>
        <v>0.60732430966049611</v>
      </c>
    </row>
    <row r="1499" spans="1:15" x14ac:dyDescent="0.25">
      <c r="A1499" s="47">
        <v>1337272</v>
      </c>
      <c r="B1499" s="2">
        <v>0.50282000000000004</v>
      </c>
      <c r="C1499" s="2">
        <f>LOG('SNe Ia Data'!RedShift)</f>
        <v>-0.29858745629059008</v>
      </c>
      <c r="D1499">
        <v>0.21854899999999999</v>
      </c>
      <c r="E1499">
        <v>42.161000000000001</v>
      </c>
      <c r="F1499" s="2">
        <f t="shared" si="208"/>
        <v>2705.2038697193561</v>
      </c>
      <c r="G1499" s="1">
        <f t="shared" si="209"/>
        <v>7.9511695112167334E+25</v>
      </c>
      <c r="H1499" s="2">
        <f t="shared" si="207"/>
        <v>2576.7985491266827</v>
      </c>
      <c r="I1499" s="2">
        <f t="shared" si="210"/>
        <v>42.055402336405166</v>
      </c>
      <c r="J1499" s="2">
        <f t="shared" si="211"/>
        <v>0.10559766359483547</v>
      </c>
      <c r="K1499" s="2">
        <f t="shared" si="212"/>
        <v>0.23345918834057033</v>
      </c>
      <c r="L1499" s="2">
        <v>2946.6816465946595</v>
      </c>
      <c r="M1499" s="2">
        <f t="shared" si="213"/>
        <v>42.346666090522817</v>
      </c>
      <c r="N1499" s="2">
        <f t="shared" si="214"/>
        <v>-0.18566609052281535</v>
      </c>
      <c r="O1499" s="2">
        <f t="shared" si="215"/>
        <v>0.72171800218047233</v>
      </c>
    </row>
    <row r="1500" spans="1:15" x14ac:dyDescent="0.25">
      <c r="A1500" s="47">
        <v>30006</v>
      </c>
      <c r="B1500" s="2">
        <v>0.50285000000000002</v>
      </c>
      <c r="C1500" s="2">
        <f>LOG('SNe Ia Data'!RedShift)</f>
        <v>-0.29856154553564868</v>
      </c>
      <c r="D1500">
        <v>0.31287399999999999</v>
      </c>
      <c r="E1500">
        <v>42.070300000000003</v>
      </c>
      <c r="F1500" s="2">
        <f t="shared" si="208"/>
        <v>2594.5377860009608</v>
      </c>
      <c r="G1500" s="1">
        <f t="shared" si="209"/>
        <v>7.9517073272843905E+25</v>
      </c>
      <c r="H1500" s="2">
        <f t="shared" si="207"/>
        <v>2576.9728434441263</v>
      </c>
      <c r="I1500" s="2">
        <f t="shared" si="210"/>
        <v>42.055549209548261</v>
      </c>
      <c r="J1500" s="2">
        <f t="shared" si="211"/>
        <v>1.4750790451742546E-2</v>
      </c>
      <c r="K1500" s="2">
        <f t="shared" si="212"/>
        <v>2.2227552154572535E-3</v>
      </c>
      <c r="L1500" s="2">
        <v>2946.8918660851759</v>
      </c>
      <c r="M1500" s="2">
        <f t="shared" si="213"/>
        <v>42.346821000213112</v>
      </c>
      <c r="N1500" s="2">
        <f t="shared" si="214"/>
        <v>-0.27652100021310844</v>
      </c>
      <c r="O1500" s="2">
        <f t="shared" si="215"/>
        <v>0.78111915720742342</v>
      </c>
    </row>
    <row r="1501" spans="1:15" x14ac:dyDescent="0.25">
      <c r="A1501" s="47">
        <v>510457</v>
      </c>
      <c r="B1501" s="2">
        <v>0.50305999999999995</v>
      </c>
      <c r="C1501" s="2">
        <f>LOG('SNe Ia Data'!RedShift)</f>
        <v>-0.29838021352279542</v>
      </c>
      <c r="D1501">
        <v>0.311282</v>
      </c>
      <c r="E1501">
        <v>42.148400000000002</v>
      </c>
      <c r="F1501" s="2">
        <f t="shared" si="208"/>
        <v>2689.5523382505839</v>
      </c>
      <c r="G1501" s="1">
        <f t="shared" si="209"/>
        <v>7.9554722090614934E+25</v>
      </c>
      <c r="H1501" s="2">
        <f t="shared" si="207"/>
        <v>2578.1929585337602</v>
      </c>
      <c r="I1501" s="2">
        <f t="shared" si="210"/>
        <v>42.056577089699871</v>
      </c>
      <c r="J1501" s="2">
        <f t="shared" si="211"/>
        <v>9.18229103001309E-2</v>
      </c>
      <c r="K1501" s="2">
        <f t="shared" si="212"/>
        <v>8.7014993210744587E-2</v>
      </c>
      <c r="L1501" s="2">
        <v>2948.3634943587558</v>
      </c>
      <c r="M1501" s="2">
        <f t="shared" si="213"/>
        <v>42.347905126366825</v>
      </c>
      <c r="N1501" s="2">
        <f t="shared" si="214"/>
        <v>-0.19950512636682305</v>
      </c>
      <c r="O1501" s="2">
        <f t="shared" si="215"/>
        <v>0.41077130974297449</v>
      </c>
    </row>
    <row r="1502" spans="1:15" x14ac:dyDescent="0.25">
      <c r="A1502" s="47" t="s">
        <v>63</v>
      </c>
      <c r="B1502" s="2">
        <v>0.50316000000000005</v>
      </c>
      <c r="C1502" s="2">
        <f>LOG('SNe Ia Data'!RedShift)</f>
        <v>-0.29829389154880692</v>
      </c>
      <c r="D1502">
        <v>0.228687</v>
      </c>
      <c r="E1502">
        <v>42.144399999999997</v>
      </c>
      <c r="F1502" s="2">
        <f t="shared" si="208"/>
        <v>2684.6025600676926</v>
      </c>
      <c r="G1502" s="1">
        <f t="shared" si="209"/>
        <v>7.957265114028684E+25</v>
      </c>
      <c r="H1502" s="2">
        <f t="shared" si="207"/>
        <v>2578.7739994626027</v>
      </c>
      <c r="I1502" s="2">
        <f t="shared" si="210"/>
        <v>42.057066413894262</v>
      </c>
      <c r="J1502" s="2">
        <f t="shared" si="211"/>
        <v>8.7333586105735606E-2</v>
      </c>
      <c r="K1502" s="2">
        <f t="shared" si="212"/>
        <v>0.14584099969224307</v>
      </c>
      <c r="L1502" s="2">
        <v>2949.0643262078888</v>
      </c>
      <c r="M1502" s="2">
        <f t="shared" si="213"/>
        <v>42.348421228327737</v>
      </c>
      <c r="N1502" s="2">
        <f t="shared" si="214"/>
        <v>-0.20402122832773983</v>
      </c>
      <c r="O1502" s="2">
        <f t="shared" si="215"/>
        <v>0.79591696408612156</v>
      </c>
    </row>
    <row r="1503" spans="1:15" x14ac:dyDescent="0.25">
      <c r="A1503" s="47">
        <v>1335472</v>
      </c>
      <c r="B1503" s="2">
        <v>0.50592999999999999</v>
      </c>
      <c r="C1503" s="2">
        <f>LOG('SNe Ia Data'!RedShift)</f>
        <v>-0.29590956758062864</v>
      </c>
      <c r="D1503">
        <v>0.16670299999999999</v>
      </c>
      <c r="E1503">
        <v>42.079000000000001</v>
      </c>
      <c r="F1503" s="2">
        <f t="shared" si="208"/>
        <v>2604.9536482448366</v>
      </c>
      <c r="G1503" s="1">
        <f t="shared" si="209"/>
        <v>8.0069552504505498E+25</v>
      </c>
      <c r="H1503" s="2">
        <f t="shared" si="207"/>
        <v>2594.8774759709504</v>
      </c>
      <c r="I1503" s="2">
        <f t="shared" si="210"/>
        <v>42.070584281508204</v>
      </c>
      <c r="J1503" s="2">
        <f t="shared" si="211"/>
        <v>8.4157184917970085E-3</v>
      </c>
      <c r="K1503" s="2">
        <f t="shared" si="212"/>
        <v>2.5485641433098233E-3</v>
      </c>
      <c r="L1503" s="2">
        <v>2968.4918340323311</v>
      </c>
      <c r="M1503" s="2">
        <f t="shared" si="213"/>
        <v>42.362679292856498</v>
      </c>
      <c r="N1503" s="2">
        <f t="shared" si="214"/>
        <v>-0.28367929285649751</v>
      </c>
      <c r="O1503" s="2">
        <f t="shared" si="215"/>
        <v>2.8957991769791267</v>
      </c>
    </row>
    <row r="1504" spans="1:15" x14ac:dyDescent="0.25">
      <c r="A1504" s="47">
        <v>1343759</v>
      </c>
      <c r="B1504" s="2">
        <v>0.50614999999999999</v>
      </c>
      <c r="C1504" s="2">
        <f>LOG('SNe Ia Data'!RedShift)</f>
        <v>-0.29572075881546461</v>
      </c>
      <c r="D1504">
        <v>0.15170900000000001</v>
      </c>
      <c r="E1504">
        <v>42.104300000000002</v>
      </c>
      <c r="F1504" s="2">
        <f t="shared" si="208"/>
        <v>2635.4816699618709</v>
      </c>
      <c r="G1504" s="1">
        <f t="shared" si="209"/>
        <v>8.0109039634235413E+25</v>
      </c>
      <c r="H1504" s="2">
        <f t="shared" si="207"/>
        <v>2596.1571666938521</v>
      </c>
      <c r="I1504" s="2">
        <f t="shared" si="210"/>
        <v>42.071654901662015</v>
      </c>
      <c r="J1504" s="2">
        <f t="shared" si="211"/>
        <v>3.2645098337987122E-2</v>
      </c>
      <c r="K1504" s="2">
        <f t="shared" si="212"/>
        <v>4.6303441487311907E-2</v>
      </c>
      <c r="L1504" s="2">
        <v>2970.0360083646578</v>
      </c>
      <c r="M1504" s="2">
        <f t="shared" si="213"/>
        <v>42.36380857341986</v>
      </c>
      <c r="N1504" s="2">
        <f t="shared" si="214"/>
        <v>-0.25950857341985767</v>
      </c>
      <c r="O1504" s="2">
        <f t="shared" si="215"/>
        <v>2.92604316919441</v>
      </c>
    </row>
    <row r="1505" spans="1:15" x14ac:dyDescent="0.25">
      <c r="A1505" s="47">
        <v>310091</v>
      </c>
      <c r="B1505" s="2">
        <v>0.50724999999999998</v>
      </c>
      <c r="C1505" s="2">
        <f>LOG('SNe Ia Data'!RedShift)</f>
        <v>-0.2947779442946164</v>
      </c>
      <c r="D1505">
        <v>0.180974</v>
      </c>
      <c r="E1505">
        <v>42.235799999999998</v>
      </c>
      <c r="F1505" s="2">
        <f t="shared" si="208"/>
        <v>2800.01269243453</v>
      </c>
      <c r="G1505" s="1">
        <f t="shared" si="209"/>
        <v>8.030652385243667E+25</v>
      </c>
      <c r="H1505" s="2">
        <f t="shared" si="207"/>
        <v>2602.5571943403329</v>
      </c>
      <c r="I1505" s="2">
        <f t="shared" si="210"/>
        <v>42.077001412168329</v>
      </c>
      <c r="J1505" s="2">
        <f t="shared" si="211"/>
        <v>0.15879858783166867</v>
      </c>
      <c r="K1505" s="2">
        <f t="shared" si="212"/>
        <v>0.76994712368902352</v>
      </c>
      <c r="L1505" s="2">
        <v>2977.7595140925082</v>
      </c>
      <c r="M1505" s="2">
        <f t="shared" si="213"/>
        <v>42.369448104555808</v>
      </c>
      <c r="N1505" s="2">
        <f t="shared" si="214"/>
        <v>-0.13364810455581022</v>
      </c>
      <c r="O1505" s="2">
        <f t="shared" si="215"/>
        <v>0.54537250171469454</v>
      </c>
    </row>
    <row r="1506" spans="1:15" x14ac:dyDescent="0.25">
      <c r="A1506" s="47" t="s">
        <v>64</v>
      </c>
      <c r="B1506" s="2">
        <v>0.50739000000000001</v>
      </c>
      <c r="C1506" s="2">
        <f>LOG('SNe Ia Data'!RedShift)</f>
        <v>-0.29465809641191454</v>
      </c>
      <c r="D1506">
        <v>0.28882200000000002</v>
      </c>
      <c r="E1506">
        <v>42.241900000000001</v>
      </c>
      <c r="F1506" s="2">
        <f t="shared" si="208"/>
        <v>2807.8894170528765</v>
      </c>
      <c r="G1506" s="1">
        <f t="shared" si="209"/>
        <v>8.0331664011037347E+25</v>
      </c>
      <c r="H1506" s="2">
        <f t="shared" ref="H1506:H1569" si="216">G1506/Mpc</f>
        <v>2603.3719313939905</v>
      </c>
      <c r="I1506" s="2">
        <f t="shared" si="210"/>
        <v>42.07768109066749</v>
      </c>
      <c r="J1506" s="2">
        <f t="shared" si="211"/>
        <v>0.16421890933251149</v>
      </c>
      <c r="K1506" s="2">
        <f t="shared" si="212"/>
        <v>0.32328517152547837</v>
      </c>
      <c r="L1506" s="2">
        <v>2978.7428204637777</v>
      </c>
      <c r="M1506" s="2">
        <f t="shared" si="213"/>
        <v>42.370165042971941</v>
      </c>
      <c r="N1506" s="2">
        <f t="shared" si="214"/>
        <v>-0.12826504297193964</v>
      </c>
      <c r="O1506" s="2">
        <f t="shared" si="215"/>
        <v>0.19722232757931496</v>
      </c>
    </row>
    <row r="1507" spans="1:15" x14ac:dyDescent="0.25">
      <c r="A1507" s="47">
        <v>90201</v>
      </c>
      <c r="B1507" s="2">
        <v>0.50824999999999998</v>
      </c>
      <c r="C1507" s="2">
        <f>LOG('SNe Ia Data'!RedShift)</f>
        <v>-0.29392261268992381</v>
      </c>
      <c r="D1507">
        <v>0.184312</v>
      </c>
      <c r="E1507">
        <v>42.019300000000001</v>
      </c>
      <c r="F1507" s="2">
        <f t="shared" si="208"/>
        <v>2534.3115332904194</v>
      </c>
      <c r="G1507" s="1">
        <f t="shared" si="209"/>
        <v>8.0486125140138582E+25</v>
      </c>
      <c r="H1507" s="2">
        <f t="shared" si="216"/>
        <v>2608.3776756785646</v>
      </c>
      <c r="I1507" s="2">
        <f t="shared" si="210"/>
        <v>42.081852372776211</v>
      </c>
      <c r="J1507" s="2">
        <f t="shared" si="211"/>
        <v>-6.2552372776210063E-2</v>
      </c>
      <c r="K1507" s="2">
        <f t="shared" si="212"/>
        <v>0.11518086959604903</v>
      </c>
      <c r="L1507" s="2">
        <v>2984.7846888128461</v>
      </c>
      <c r="M1507" s="2">
        <f t="shared" si="213"/>
        <v>42.374565041090648</v>
      </c>
      <c r="N1507" s="2">
        <f t="shared" si="214"/>
        <v>-0.3552650410906466</v>
      </c>
      <c r="O1507" s="2">
        <f t="shared" si="215"/>
        <v>3.7153328243802082</v>
      </c>
    </row>
    <row r="1508" spans="1:15" x14ac:dyDescent="0.25">
      <c r="A1508" s="47">
        <v>180313</v>
      </c>
      <c r="B1508" s="2">
        <v>0.51015999999999995</v>
      </c>
      <c r="C1508" s="2">
        <f>LOG('SNe Ia Data'!RedShift)</f>
        <v>-0.29229359602080141</v>
      </c>
      <c r="D1508">
        <v>0.14440500000000001</v>
      </c>
      <c r="E1508">
        <v>42.094499999999996</v>
      </c>
      <c r="F1508" s="2">
        <f t="shared" si="208"/>
        <v>2623.6143642959223</v>
      </c>
      <c r="G1508" s="1">
        <f t="shared" si="209"/>
        <v>8.0829349049977101E+25</v>
      </c>
      <c r="H1508" s="2">
        <f t="shared" si="216"/>
        <v>2619.5008050704087</v>
      </c>
      <c r="I1508" s="2">
        <f t="shared" si="210"/>
        <v>42.091092681294484</v>
      </c>
      <c r="J1508" s="2">
        <f t="shared" si="211"/>
        <v>3.4073187055128074E-3</v>
      </c>
      <c r="K1508" s="2">
        <f t="shared" si="212"/>
        <v>5.567510607695107E-4</v>
      </c>
      <c r="L1508" s="2">
        <v>2998.2128285913886</v>
      </c>
      <c r="M1508" s="2">
        <f t="shared" si="213"/>
        <v>42.384312290330087</v>
      </c>
      <c r="N1508" s="2">
        <f t="shared" si="214"/>
        <v>-0.28981229033009015</v>
      </c>
      <c r="O1508" s="2">
        <f t="shared" si="215"/>
        <v>4.0278114888375285</v>
      </c>
    </row>
    <row r="1509" spans="1:15" x14ac:dyDescent="0.25">
      <c r="A1509" s="47">
        <v>110484</v>
      </c>
      <c r="B1509" s="2">
        <v>0.51095000000000002</v>
      </c>
      <c r="C1509" s="2">
        <f>LOG('SNe Ia Data'!RedShift)</f>
        <v>-0.29162159651211439</v>
      </c>
      <c r="D1509">
        <v>0.23908499999999999</v>
      </c>
      <c r="E1509">
        <v>42.058300000000003</v>
      </c>
      <c r="F1509" s="2">
        <f t="shared" si="208"/>
        <v>2580.2393846618193</v>
      </c>
      <c r="G1509" s="1">
        <f t="shared" si="209"/>
        <v>8.097138183617977E+25</v>
      </c>
      <c r="H1509" s="2">
        <f t="shared" si="216"/>
        <v>2624.1037741921104</v>
      </c>
      <c r="I1509" s="2">
        <f t="shared" si="210"/>
        <v>42.09490502940956</v>
      </c>
      <c r="J1509" s="2">
        <f t="shared" si="211"/>
        <v>-3.6605029409557233E-2</v>
      </c>
      <c r="K1509" s="2">
        <f t="shared" si="212"/>
        <v>2.3441039185079952E-2</v>
      </c>
      <c r="L1509" s="2">
        <v>3003.7707290802805</v>
      </c>
      <c r="M1509" s="2">
        <f t="shared" si="213"/>
        <v>42.388333904484867</v>
      </c>
      <c r="N1509" s="2">
        <f t="shared" si="214"/>
        <v>-0.33003390448486414</v>
      </c>
      <c r="O1509" s="2">
        <f t="shared" si="215"/>
        <v>1.9055153665522819</v>
      </c>
    </row>
    <row r="1510" spans="1:15" x14ac:dyDescent="0.25">
      <c r="A1510" s="47" t="s">
        <v>65</v>
      </c>
      <c r="B1510" s="2">
        <v>0.51168999999999998</v>
      </c>
      <c r="C1510" s="2">
        <f>LOG('SNe Ia Data'!RedShift)</f>
        <v>-0.29099307039793554</v>
      </c>
      <c r="D1510">
        <v>0.22728100000000001</v>
      </c>
      <c r="E1510">
        <v>42.388500000000001</v>
      </c>
      <c r="F1510" s="2">
        <f t="shared" si="208"/>
        <v>3004.0004957242304</v>
      </c>
      <c r="G1510" s="1">
        <f t="shared" si="209"/>
        <v>8.1104462874939099E+25</v>
      </c>
      <c r="H1510" s="2">
        <f t="shared" si="216"/>
        <v>2628.4166369364848</v>
      </c>
      <c r="I1510" s="2">
        <f t="shared" si="210"/>
        <v>42.098471037278976</v>
      </c>
      <c r="J1510" s="2">
        <f t="shared" si="211"/>
        <v>0.29002896272102419</v>
      </c>
      <c r="K1510" s="2">
        <f t="shared" si="212"/>
        <v>1.6283826844247951</v>
      </c>
      <c r="L1510" s="2">
        <v>3008.9789060099938</v>
      </c>
      <c r="M1510" s="2">
        <f t="shared" si="213"/>
        <v>42.392095715975955</v>
      </c>
      <c r="N1510" s="2">
        <f t="shared" si="214"/>
        <v>-3.5957159759547608E-3</v>
      </c>
      <c r="O1510" s="2">
        <f t="shared" si="215"/>
        <v>2.5029057514619908E-4</v>
      </c>
    </row>
    <row r="1511" spans="1:15" x14ac:dyDescent="0.25">
      <c r="A1511" s="47" t="s">
        <v>67</v>
      </c>
      <c r="B1511" s="2">
        <v>0.51387000000000005</v>
      </c>
      <c r="C1511" s="2">
        <f>LOG('SNe Ia Data'!RedShift)</f>
        <v>-0.28914673591429152</v>
      </c>
      <c r="D1511">
        <v>0.35965999999999998</v>
      </c>
      <c r="E1511">
        <v>42.256700000000002</v>
      </c>
      <c r="F1511" s="2">
        <f t="shared" si="208"/>
        <v>2827.0923798420272</v>
      </c>
      <c r="G1511" s="1">
        <f t="shared" si="209"/>
        <v>8.1496723898750404E+25</v>
      </c>
      <c r="H1511" s="2">
        <f t="shared" si="216"/>
        <v>2641.1289509628677</v>
      </c>
      <c r="I1511" s="2">
        <f t="shared" si="210"/>
        <v>42.108948028988891</v>
      </c>
      <c r="J1511" s="2">
        <f t="shared" si="211"/>
        <v>0.14775197101111104</v>
      </c>
      <c r="K1511" s="2">
        <f t="shared" si="212"/>
        <v>0.16876496212319703</v>
      </c>
      <c r="L1511" s="2">
        <v>3024.3333782493423</v>
      </c>
      <c r="M1511" s="2">
        <f t="shared" si="213"/>
        <v>42.403148313037796</v>
      </c>
      <c r="N1511" s="2">
        <f t="shared" si="214"/>
        <v>-0.14644831303779426</v>
      </c>
      <c r="O1511" s="2">
        <f t="shared" si="215"/>
        <v>0.16579997731160714</v>
      </c>
    </row>
    <row r="1512" spans="1:15" x14ac:dyDescent="0.25">
      <c r="A1512" s="47" t="s">
        <v>68</v>
      </c>
      <c r="B1512" s="2">
        <v>0.51436999999999999</v>
      </c>
      <c r="C1512" s="2">
        <f>LOG('SNe Ia Data'!RedShift)</f>
        <v>-0.28872436903872378</v>
      </c>
      <c r="D1512">
        <v>0.196162</v>
      </c>
      <c r="E1512">
        <v>42.225900000000003</v>
      </c>
      <c r="F1512" s="2">
        <f t="shared" si="208"/>
        <v>2787.276158557504</v>
      </c>
      <c r="G1512" s="1">
        <f t="shared" si="209"/>
        <v>8.1586736480244599E+25</v>
      </c>
      <c r="H1512" s="2">
        <f t="shared" si="216"/>
        <v>2644.0460600632359</v>
      </c>
      <c r="I1512" s="2">
        <f t="shared" si="210"/>
        <v>42.111345082088178</v>
      </c>
      <c r="J1512" s="2">
        <f t="shared" si="211"/>
        <v>0.11455491791182482</v>
      </c>
      <c r="K1512" s="2">
        <f t="shared" si="212"/>
        <v>0.34103402860098914</v>
      </c>
      <c r="L1512" s="2">
        <v>3027.8574560787456</v>
      </c>
      <c r="M1512" s="2">
        <f t="shared" si="213"/>
        <v>42.405677129081397</v>
      </c>
      <c r="N1512" s="2">
        <f t="shared" si="214"/>
        <v>-0.17977712908139409</v>
      </c>
      <c r="O1512" s="2">
        <f t="shared" si="215"/>
        <v>0.83992231547025631</v>
      </c>
    </row>
    <row r="1513" spans="1:15" x14ac:dyDescent="0.25">
      <c r="A1513" s="47" t="s">
        <v>66</v>
      </c>
      <c r="B1513" s="2">
        <v>0.51468999999999998</v>
      </c>
      <c r="C1513" s="2">
        <f>LOG('SNe Ia Data'!RedShift)</f>
        <v>-0.28845426964959475</v>
      </c>
      <c r="D1513">
        <v>0.402924</v>
      </c>
      <c r="E1513">
        <v>42.325899999999997</v>
      </c>
      <c r="F1513" s="2">
        <f t="shared" si="208"/>
        <v>2918.6364369271996</v>
      </c>
      <c r="G1513" s="1">
        <f t="shared" si="209"/>
        <v>8.1644353227579142E+25</v>
      </c>
      <c r="H1513" s="2">
        <f t="shared" si="216"/>
        <v>2645.9132916790077</v>
      </c>
      <c r="I1513" s="2">
        <f t="shared" si="210"/>
        <v>42.112878039842528</v>
      </c>
      <c r="J1513" s="2">
        <f t="shared" si="211"/>
        <v>0.21302196015746944</v>
      </c>
      <c r="K1513" s="2">
        <f t="shared" si="212"/>
        <v>0.27951330136661257</v>
      </c>
      <c r="L1513" s="2">
        <v>3030.1133371996284</v>
      </c>
      <c r="M1513" s="2">
        <f t="shared" si="213"/>
        <v>42.407294364953515</v>
      </c>
      <c r="N1513" s="2">
        <f t="shared" si="214"/>
        <v>-8.1394364953517595E-2</v>
      </c>
      <c r="O1513" s="2">
        <f t="shared" si="215"/>
        <v>4.0807726964662859E-2</v>
      </c>
    </row>
    <row r="1514" spans="1:15" x14ac:dyDescent="0.25">
      <c r="A1514" s="47">
        <v>1338430</v>
      </c>
      <c r="B1514" s="2">
        <v>0.51726000000000005</v>
      </c>
      <c r="C1514" s="2">
        <f>LOG('SNe Ia Data'!RedShift)</f>
        <v>-0.28629110452334233</v>
      </c>
      <c r="D1514">
        <v>0.190441</v>
      </c>
      <c r="E1514">
        <v>42.093200000000003</v>
      </c>
      <c r="F1514" s="2">
        <f t="shared" si="208"/>
        <v>2622.0441495802206</v>
      </c>
      <c r="G1514" s="1">
        <f t="shared" si="209"/>
        <v>8.2107333517433924E+25</v>
      </c>
      <c r="H1514" s="2">
        <f t="shared" si="216"/>
        <v>2660.9174610340829</v>
      </c>
      <c r="I1514" s="2">
        <f t="shared" si="210"/>
        <v>42.125157016925698</v>
      </c>
      <c r="J1514" s="2">
        <f t="shared" si="211"/>
        <v>-3.1957016925694859E-2</v>
      </c>
      <c r="K1514" s="2">
        <f t="shared" si="212"/>
        <v>2.8158632433433754E-2</v>
      </c>
      <c r="L1514" s="2">
        <v>3048.2442039904417</v>
      </c>
      <c r="M1514" s="2">
        <f t="shared" si="213"/>
        <v>42.42024878347749</v>
      </c>
      <c r="N1514" s="2">
        <f t="shared" si="214"/>
        <v>-0.32704878347748689</v>
      </c>
      <c r="O1514" s="2">
        <f t="shared" si="215"/>
        <v>2.9491996215576699</v>
      </c>
    </row>
    <row r="1515" spans="1:15" x14ac:dyDescent="0.25">
      <c r="A1515" s="47">
        <v>1334470</v>
      </c>
      <c r="B1515" s="2">
        <v>0.51883000000000001</v>
      </c>
      <c r="C1515" s="2">
        <f>LOG('SNe Ia Data'!RedShift)</f>
        <v>-0.28497491990913998</v>
      </c>
      <c r="D1515">
        <v>0.250421</v>
      </c>
      <c r="E1515">
        <v>42.194899999999997</v>
      </c>
      <c r="F1515" s="2">
        <f t="shared" si="208"/>
        <v>2747.7676108138799</v>
      </c>
      <c r="G1515" s="1">
        <f t="shared" si="209"/>
        <v>8.2390380548265601E+25</v>
      </c>
      <c r="H1515" s="2">
        <f t="shared" si="216"/>
        <v>2670.0903905930963</v>
      </c>
      <c r="I1515" s="2">
        <f t="shared" si="210"/>
        <v>42.132629818941453</v>
      </c>
      <c r="J1515" s="2">
        <f t="shared" si="211"/>
        <v>6.2270181058543983E-2</v>
      </c>
      <c r="K1515" s="2">
        <f t="shared" si="212"/>
        <v>6.1832779036369676E-2</v>
      </c>
      <c r="L1515" s="2">
        <v>3059.3318949303371</v>
      </c>
      <c r="M1515" s="2">
        <f t="shared" si="213"/>
        <v>42.428132972236135</v>
      </c>
      <c r="N1515" s="2">
        <f t="shared" si="214"/>
        <v>-0.23323297223613793</v>
      </c>
      <c r="O1515" s="2">
        <f t="shared" si="215"/>
        <v>0.86743791857087649</v>
      </c>
    </row>
    <row r="1516" spans="1:15" x14ac:dyDescent="0.25">
      <c r="A1516" s="47">
        <v>310260</v>
      </c>
      <c r="B1516" s="2">
        <v>0.51885000000000003</v>
      </c>
      <c r="C1516" s="2">
        <f>LOG('SNe Ia Data'!RedShift)</f>
        <v>-0.28495817892995728</v>
      </c>
      <c r="D1516">
        <v>0.20955799999999999</v>
      </c>
      <c r="E1516">
        <v>42.182400000000001</v>
      </c>
      <c r="F1516" s="2">
        <f t="shared" si="208"/>
        <v>2731.9956279333546</v>
      </c>
      <c r="G1516" s="1">
        <f t="shared" si="209"/>
        <v>8.2393987291668692E+25</v>
      </c>
      <c r="H1516" s="2">
        <f t="shared" si="216"/>
        <v>2670.2072771863836</v>
      </c>
      <c r="I1516" s="2">
        <f t="shared" si="210"/>
        <v>42.132724875819626</v>
      </c>
      <c r="J1516" s="2">
        <f t="shared" si="211"/>
        <v>4.9675124180375008E-2</v>
      </c>
      <c r="K1516" s="2">
        <f t="shared" si="212"/>
        <v>5.6191345714012769E-2</v>
      </c>
      <c r="L1516" s="2">
        <v>3059.4731962306273</v>
      </c>
      <c r="M1516" s="2">
        <f t="shared" si="213"/>
        <v>42.428233263672283</v>
      </c>
      <c r="N1516" s="2">
        <f t="shared" si="214"/>
        <v>-0.24583326367228153</v>
      </c>
      <c r="O1516" s="2">
        <f t="shared" si="215"/>
        <v>1.3761722742457208</v>
      </c>
    </row>
    <row r="1517" spans="1:15" x14ac:dyDescent="0.25">
      <c r="A1517" s="47">
        <v>450175</v>
      </c>
      <c r="B1517" s="2">
        <v>0.51941000000000004</v>
      </c>
      <c r="C1517" s="2">
        <f>LOG('SNe Ia Data'!RedShift)</f>
        <v>-0.28448969332240293</v>
      </c>
      <c r="D1517">
        <v>0.31511099999999997</v>
      </c>
      <c r="E1517">
        <v>42.2438</v>
      </c>
      <c r="F1517" s="2">
        <f t="shared" si="208"/>
        <v>2810.3473458577064</v>
      </c>
      <c r="G1517" s="1">
        <f t="shared" si="209"/>
        <v>8.2494986809501675E+25</v>
      </c>
      <c r="H1517" s="2">
        <f t="shared" si="216"/>
        <v>2673.4804486443359</v>
      </c>
      <c r="I1517" s="2">
        <f t="shared" si="210"/>
        <v>42.135385062105257</v>
      </c>
      <c r="J1517" s="2">
        <f t="shared" si="211"/>
        <v>0.10841493789474299</v>
      </c>
      <c r="K1517" s="2">
        <f t="shared" si="212"/>
        <v>0.11837258257045341</v>
      </c>
      <c r="L1517" s="2">
        <v>3063.430212563544</v>
      </c>
      <c r="M1517" s="2">
        <f t="shared" si="213"/>
        <v>42.431039955992418</v>
      </c>
      <c r="N1517" s="2">
        <f t="shared" si="214"/>
        <v>-0.18723995599241761</v>
      </c>
      <c r="O1517" s="2">
        <f t="shared" si="215"/>
        <v>0.35307741059665093</v>
      </c>
    </row>
    <row r="1518" spans="1:15" x14ac:dyDescent="0.25">
      <c r="A1518" s="47" t="s">
        <v>69</v>
      </c>
      <c r="B1518" s="2">
        <v>0.51968000000000003</v>
      </c>
      <c r="C1518" s="2">
        <f>LOG('SNe Ia Data'!RedShift)</f>
        <v>-0.28426399677493752</v>
      </c>
      <c r="D1518">
        <v>0.19645499999999999</v>
      </c>
      <c r="E1518">
        <v>42.290500000000002</v>
      </c>
      <c r="F1518" s="2">
        <f t="shared" si="208"/>
        <v>2871.4416797908116</v>
      </c>
      <c r="G1518" s="1">
        <f t="shared" si="209"/>
        <v>8.2543690387470312E+25</v>
      </c>
      <c r="H1518" s="2">
        <f t="shared" si="216"/>
        <v>2675.0588241131245</v>
      </c>
      <c r="I1518" s="2">
        <f t="shared" si="210"/>
        <v>42.136666682640154</v>
      </c>
      <c r="J1518" s="2">
        <f t="shared" si="211"/>
        <v>0.1538333173598474</v>
      </c>
      <c r="K1518" s="2">
        <f t="shared" si="212"/>
        <v>0.61316116111903785</v>
      </c>
      <c r="L1518" s="2">
        <v>3065.338459707747</v>
      </c>
      <c r="M1518" s="2">
        <f t="shared" si="213"/>
        <v>42.432392170892228</v>
      </c>
      <c r="N1518" s="2">
        <f t="shared" si="214"/>
        <v>-0.14189217089222694</v>
      </c>
      <c r="O1518" s="2">
        <f t="shared" si="215"/>
        <v>0.52166379136906349</v>
      </c>
    </row>
    <row r="1519" spans="1:15" x14ac:dyDescent="0.25">
      <c r="A1519" s="47" t="s">
        <v>70</v>
      </c>
      <c r="B1519" s="2">
        <v>0.52271000000000001</v>
      </c>
      <c r="C1519" s="2">
        <f>LOG('SNe Ia Data'!RedShift)</f>
        <v>-0.28173919130596825</v>
      </c>
      <c r="D1519">
        <v>0.27392699999999998</v>
      </c>
      <c r="E1519">
        <v>42.349600000000002</v>
      </c>
      <c r="F1519" s="2">
        <f t="shared" si="208"/>
        <v>2950.6656439040221</v>
      </c>
      <c r="G1519" s="1">
        <f t="shared" si="209"/>
        <v>8.3090581626286744E+25</v>
      </c>
      <c r="H1519" s="2">
        <f t="shared" si="216"/>
        <v>2692.7823621250391</v>
      </c>
      <c r="I1519" s="2">
        <f t="shared" si="210"/>
        <v>42.151006269939685</v>
      </c>
      <c r="J1519" s="2">
        <f t="shared" si="211"/>
        <v>0.19859373006031689</v>
      </c>
      <c r="K1519" s="2">
        <f t="shared" si="212"/>
        <v>0.5256072941086668</v>
      </c>
      <c r="L1519" s="2">
        <v>3086.7710509452072</v>
      </c>
      <c r="M1519" s="2">
        <f t="shared" si="213"/>
        <v>42.447522092991129</v>
      </c>
      <c r="N1519" s="2">
        <f t="shared" si="214"/>
        <v>-9.7922092991126419E-2</v>
      </c>
      <c r="O1519" s="2">
        <f t="shared" si="215"/>
        <v>0.12778847654368472</v>
      </c>
    </row>
    <row r="1520" spans="1:15" x14ac:dyDescent="0.25">
      <c r="A1520" s="47">
        <v>1295921</v>
      </c>
      <c r="B1520" s="2">
        <v>0.52400000000000002</v>
      </c>
      <c r="C1520" s="2">
        <f>LOG('SNe Ia Data'!RedShift)</f>
        <v>-0.28066871301627333</v>
      </c>
      <c r="D1520">
        <v>0.36923600000000001</v>
      </c>
      <c r="E1520">
        <v>42.177399999999999</v>
      </c>
      <c r="F1520" s="2">
        <f t="shared" si="208"/>
        <v>2725.712212352038</v>
      </c>
      <c r="G1520" s="1">
        <f t="shared" si="209"/>
        <v>8.3323599464389852E+25</v>
      </c>
      <c r="H1520" s="2">
        <f t="shared" si="216"/>
        <v>2700.3339559666456</v>
      </c>
      <c r="I1520" s="2">
        <f t="shared" si="210"/>
        <v>42.157087387951862</v>
      </c>
      <c r="J1520" s="2">
        <f t="shared" si="211"/>
        <v>2.0312612048137169E-2</v>
      </c>
      <c r="K1520" s="2">
        <f t="shared" si="212"/>
        <v>3.0263801021674836E-3</v>
      </c>
      <c r="L1520" s="2">
        <v>3095.9057288313525</v>
      </c>
      <c r="M1520" s="2">
        <f t="shared" si="213"/>
        <v>42.453938639137476</v>
      </c>
      <c r="N1520" s="2">
        <f t="shared" si="214"/>
        <v>-0.27653863913747756</v>
      </c>
      <c r="O1520" s="2">
        <f t="shared" si="215"/>
        <v>0.56092341262100209</v>
      </c>
    </row>
    <row r="1521" spans="1:15" x14ac:dyDescent="0.25">
      <c r="A1521" s="47">
        <v>1322229</v>
      </c>
      <c r="B1521" s="2">
        <v>0.5262</v>
      </c>
      <c r="C1521" s="2">
        <f>LOG('SNe Ia Data'!RedShift)</f>
        <v>-0.27884915625031587</v>
      </c>
      <c r="D1521">
        <v>0.223271</v>
      </c>
      <c r="E1521">
        <v>42.170200000000001</v>
      </c>
      <c r="F1521" s="2">
        <f t="shared" si="208"/>
        <v>2716.6894736639274</v>
      </c>
      <c r="G1521" s="1">
        <f t="shared" si="209"/>
        <v>8.3721245644146214E+25</v>
      </c>
      <c r="H1521" s="2">
        <f t="shared" si="216"/>
        <v>2713.2207910116849</v>
      </c>
      <c r="I1521" s="2">
        <f t="shared" si="210"/>
        <v>42.167425681702227</v>
      </c>
      <c r="J1521" s="2">
        <f t="shared" si="211"/>
        <v>2.7743182977744141E-3</v>
      </c>
      <c r="K1521" s="2">
        <f t="shared" si="212"/>
        <v>1.5440022803790037E-4</v>
      </c>
      <c r="L1521" s="2">
        <v>3111.4978673489254</v>
      </c>
      <c r="M1521" s="2">
        <f t="shared" si="213"/>
        <v>42.464847538254531</v>
      </c>
      <c r="N1521" s="2">
        <f t="shared" si="214"/>
        <v>-0.29464753825453016</v>
      </c>
      <c r="O1521" s="2">
        <f t="shared" si="215"/>
        <v>1.7415702561124968</v>
      </c>
    </row>
    <row r="1522" spans="1:15" x14ac:dyDescent="0.25">
      <c r="A1522" s="47">
        <v>50005</v>
      </c>
      <c r="B1522" s="2">
        <v>0.52859</v>
      </c>
      <c r="C1522" s="2">
        <f>LOG('SNe Ia Data'!RedShift)</f>
        <v>-0.27688105722000889</v>
      </c>
      <c r="D1522">
        <v>0.188829</v>
      </c>
      <c r="E1522">
        <v>42.085500000000003</v>
      </c>
      <c r="F1522" s="2">
        <f t="shared" si="208"/>
        <v>2612.7628960311063</v>
      </c>
      <c r="G1522" s="1">
        <f t="shared" si="209"/>
        <v>8.4153592375984933E+25</v>
      </c>
      <c r="H1522" s="2">
        <f t="shared" si="216"/>
        <v>2727.2321943624756</v>
      </c>
      <c r="I1522" s="2">
        <f t="shared" si="210"/>
        <v>42.178610574998729</v>
      </c>
      <c r="J1522" s="2">
        <f t="shared" si="211"/>
        <v>-9.3110574998725326E-2</v>
      </c>
      <c r="K1522" s="2">
        <f t="shared" si="212"/>
        <v>0.24314236171563031</v>
      </c>
      <c r="L1522" s="2">
        <v>3128.4560087897139</v>
      </c>
      <c r="M1522" s="2">
        <f t="shared" si="213"/>
        <v>42.476650262327325</v>
      </c>
      <c r="N1522" s="2">
        <f t="shared" si="214"/>
        <v>-0.3911502623273222</v>
      </c>
      <c r="O1522" s="2">
        <f t="shared" si="215"/>
        <v>4.2909145427708193</v>
      </c>
    </row>
    <row r="1523" spans="1:15" x14ac:dyDescent="0.25">
      <c r="A1523" s="47">
        <v>1322979</v>
      </c>
      <c r="B1523" s="2">
        <v>0.52937000000000001</v>
      </c>
      <c r="C1523" s="2">
        <f>LOG('SNe Ia Data'!RedShift)</f>
        <v>-0.27624067429955451</v>
      </c>
      <c r="D1523">
        <v>0.14102300000000001</v>
      </c>
      <c r="E1523">
        <v>42.2913</v>
      </c>
      <c r="F1523" s="2">
        <f t="shared" si="208"/>
        <v>2872.4997528922759</v>
      </c>
      <c r="G1523" s="1">
        <f t="shared" si="209"/>
        <v>8.4294773588861393E+25</v>
      </c>
      <c r="H1523" s="2">
        <f t="shared" si="216"/>
        <v>2731.8075658721737</v>
      </c>
      <c r="I1523" s="2">
        <f t="shared" si="210"/>
        <v>42.18225051746456</v>
      </c>
      <c r="J1523" s="2">
        <f t="shared" si="211"/>
        <v>0.10904948253543978</v>
      </c>
      <c r="K1523" s="2">
        <f t="shared" si="212"/>
        <v>0.59795337253435898</v>
      </c>
      <c r="L1523" s="2">
        <v>3133.9948298521244</v>
      </c>
      <c r="M1523" s="2">
        <f t="shared" si="213"/>
        <v>42.480491378390127</v>
      </c>
      <c r="N1523" s="2">
        <f t="shared" si="214"/>
        <v>-0.18919137839012734</v>
      </c>
      <c r="O1523" s="2">
        <f t="shared" si="215"/>
        <v>1.7997939359990169</v>
      </c>
    </row>
    <row r="1524" spans="1:15" x14ac:dyDescent="0.25">
      <c r="A1524" s="47">
        <v>330106</v>
      </c>
      <c r="B1524" s="2">
        <v>0.53098999999999996</v>
      </c>
      <c r="C1524" s="2">
        <f>LOG('SNe Ia Data'!RedShift)</f>
        <v>-0.27491365779934746</v>
      </c>
      <c r="D1524">
        <v>0.23430999999999999</v>
      </c>
      <c r="E1524">
        <v>41.880200000000002</v>
      </c>
      <c r="F1524" s="2">
        <f t="shared" si="208"/>
        <v>2377.0592117870997</v>
      </c>
      <c r="G1524" s="1">
        <f t="shared" si="209"/>
        <v>8.4588122615380174E+25</v>
      </c>
      <c r="H1524" s="2">
        <f t="shared" si="216"/>
        <v>2741.3143603739759</v>
      </c>
      <c r="I1524" s="2">
        <f t="shared" si="210"/>
        <v>42.189794205693559</v>
      </c>
      <c r="J1524" s="2">
        <f t="shared" si="211"/>
        <v>-0.309594205693557</v>
      </c>
      <c r="K1524" s="2">
        <f t="shared" si="212"/>
        <v>1.7458382316699494</v>
      </c>
      <c r="L1524" s="2">
        <v>3145.5053848040156</v>
      </c>
      <c r="M1524" s="2">
        <f t="shared" si="213"/>
        <v>42.488452164961139</v>
      </c>
      <c r="N1524" s="2">
        <f t="shared" si="214"/>
        <v>-0.60825216496113654</v>
      </c>
      <c r="O1524" s="2">
        <f t="shared" si="215"/>
        <v>6.7388482808824506</v>
      </c>
    </row>
    <row r="1525" spans="1:15" x14ac:dyDescent="0.25">
      <c r="A1525" s="47">
        <v>160066</v>
      </c>
      <c r="B1525" s="2">
        <v>0.53110999999999997</v>
      </c>
      <c r="C1525" s="2">
        <f>LOG('SNe Ia Data'!RedShift)</f>
        <v>-0.2748155213940181</v>
      </c>
      <c r="D1525">
        <v>0.28926800000000003</v>
      </c>
      <c r="E1525">
        <v>42.510899999999999</v>
      </c>
      <c r="F1525" s="2">
        <f t="shared" si="208"/>
        <v>3178.1910476694984</v>
      </c>
      <c r="G1525" s="1">
        <f t="shared" si="209"/>
        <v>8.4609858960055558E+25</v>
      </c>
      <c r="H1525" s="2">
        <f t="shared" si="216"/>
        <v>2742.0187873308387</v>
      </c>
      <c r="I1525" s="2">
        <f t="shared" si="210"/>
        <v>42.190352130469805</v>
      </c>
      <c r="J1525" s="2">
        <f t="shared" si="211"/>
        <v>0.32054786953019487</v>
      </c>
      <c r="K1525" s="2">
        <f t="shared" si="212"/>
        <v>1.2279622155404337</v>
      </c>
      <c r="L1525" s="2">
        <v>3146.3583859679402</v>
      </c>
      <c r="M1525" s="2">
        <f t="shared" si="213"/>
        <v>42.489040947099973</v>
      </c>
      <c r="N1525" s="2">
        <f t="shared" si="214"/>
        <v>2.1859052900026654E-2</v>
      </c>
      <c r="O1525" s="2">
        <f t="shared" si="215"/>
        <v>5.7103390666298683E-3</v>
      </c>
    </row>
    <row r="1526" spans="1:15" x14ac:dyDescent="0.25">
      <c r="A1526" s="47">
        <v>1338471</v>
      </c>
      <c r="B1526" s="2">
        <v>0.53124000000000005</v>
      </c>
      <c r="C1526" s="2">
        <f>LOG('SNe Ia Data'!RedShift)</f>
        <v>-0.2747092319735272</v>
      </c>
      <c r="D1526">
        <v>0.38092999999999999</v>
      </c>
      <c r="E1526">
        <v>42.525300000000001</v>
      </c>
      <c r="F1526" s="2">
        <f t="shared" si="208"/>
        <v>3199.337083912817</v>
      </c>
      <c r="G1526" s="1">
        <f t="shared" si="209"/>
        <v>8.4633407722436609E+25</v>
      </c>
      <c r="H1526" s="2">
        <f t="shared" si="216"/>
        <v>2742.7819507453728</v>
      </c>
      <c r="I1526" s="2">
        <f t="shared" si="210"/>
        <v>42.190956414340249</v>
      </c>
      <c r="J1526" s="2">
        <f t="shared" si="211"/>
        <v>0.33434358565975231</v>
      </c>
      <c r="K1526" s="2">
        <f t="shared" si="212"/>
        <v>0.77036339430350886</v>
      </c>
      <c r="L1526" s="2">
        <v>3147.2825277135616</v>
      </c>
      <c r="M1526" s="2">
        <f t="shared" si="213"/>
        <v>42.489678653745472</v>
      </c>
      <c r="N1526" s="2">
        <f t="shared" si="214"/>
        <v>3.562134625452984E-2</v>
      </c>
      <c r="O1526" s="2">
        <f t="shared" si="215"/>
        <v>8.7444058166020917E-3</v>
      </c>
    </row>
    <row r="1527" spans="1:15" x14ac:dyDescent="0.25">
      <c r="A1527" s="47">
        <v>1337703</v>
      </c>
      <c r="B1527" s="2">
        <v>0.53225</v>
      </c>
      <c r="C1527" s="2">
        <f>LOG('SNe Ia Data'!RedShift)</f>
        <v>-0.27388432988963984</v>
      </c>
      <c r="D1527">
        <v>0.22197900000000001</v>
      </c>
      <c r="E1527">
        <v>41.982100000000003</v>
      </c>
      <c r="F1527" s="2">
        <f t="shared" si="208"/>
        <v>2491.2654209346383</v>
      </c>
      <c r="G1527" s="1">
        <f t="shared" si="209"/>
        <v>8.4816400872317461E+25</v>
      </c>
      <c r="H1527" s="2">
        <f t="shared" si="216"/>
        <v>2748.7123548506797</v>
      </c>
      <c r="I1527" s="2">
        <f t="shared" si="210"/>
        <v>42.19564647252168</v>
      </c>
      <c r="J1527" s="2">
        <f t="shared" si="211"/>
        <v>-0.2135464725216778</v>
      </c>
      <c r="K1527" s="2">
        <f t="shared" si="212"/>
        <v>0.92546718152587459</v>
      </c>
      <c r="L1527" s="2">
        <v>3154.4644218701328</v>
      </c>
      <c r="M1527" s="2">
        <f t="shared" si="213"/>
        <v>42.494628167550374</v>
      </c>
      <c r="N1527" s="2">
        <f t="shared" si="214"/>
        <v>-0.51252816755037145</v>
      </c>
      <c r="O1527" s="2">
        <f t="shared" si="215"/>
        <v>5.3310369850337382</v>
      </c>
    </row>
    <row r="1528" spans="1:15" x14ac:dyDescent="0.25">
      <c r="A1528" s="47" t="s">
        <v>71</v>
      </c>
      <c r="B1528" s="2">
        <v>0.53271000000000002</v>
      </c>
      <c r="C1528" s="2">
        <f>LOG('SNe Ia Data'!RedShift)</f>
        <v>-0.27350915058882147</v>
      </c>
      <c r="D1528">
        <v>0.294354</v>
      </c>
      <c r="E1528">
        <v>42.247199999999999</v>
      </c>
      <c r="F1528" s="2">
        <f t="shared" si="208"/>
        <v>2814.7511160321083</v>
      </c>
      <c r="G1528" s="1">
        <f t="shared" si="209"/>
        <v>8.4899766226320963E+25</v>
      </c>
      <c r="H1528" s="2">
        <f t="shared" si="216"/>
        <v>2751.4140419791029</v>
      </c>
      <c r="I1528" s="2">
        <f t="shared" si="210"/>
        <v>42.19777974696197</v>
      </c>
      <c r="J1528" s="2">
        <f t="shared" si="211"/>
        <v>4.9420253038029216E-2</v>
      </c>
      <c r="K1528" s="2">
        <f t="shared" si="212"/>
        <v>2.8188375343420651E-2</v>
      </c>
      <c r="L1528" s="2">
        <v>3157.7365712398469</v>
      </c>
      <c r="M1528" s="2">
        <f t="shared" si="213"/>
        <v>42.496879484553865</v>
      </c>
      <c r="N1528" s="2">
        <f t="shared" si="214"/>
        <v>-0.2496794845538659</v>
      </c>
      <c r="O1528" s="2">
        <f t="shared" si="215"/>
        <v>0.7194917764704154</v>
      </c>
    </row>
    <row r="1529" spans="1:15" x14ac:dyDescent="0.25">
      <c r="A1529" s="47" t="s">
        <v>72</v>
      </c>
      <c r="B1529" s="2">
        <v>0.53371999999999997</v>
      </c>
      <c r="C1529" s="2">
        <f>LOG('SNe Ia Data'!RedShift)</f>
        <v>-0.27268652264723964</v>
      </c>
      <c r="D1529">
        <v>0.27381899999999998</v>
      </c>
      <c r="E1529">
        <v>42.164900000000003</v>
      </c>
      <c r="F1529" s="2">
        <f t="shared" si="208"/>
        <v>2710.0668258276214</v>
      </c>
      <c r="G1529" s="1">
        <f t="shared" si="209"/>
        <v>8.5082855670784162E+25</v>
      </c>
      <c r="H1529" s="2">
        <f t="shared" si="216"/>
        <v>2757.3475667792927</v>
      </c>
      <c r="I1529" s="2">
        <f t="shared" si="210"/>
        <v>42.202457564334566</v>
      </c>
      <c r="J1529" s="2">
        <f t="shared" si="211"/>
        <v>-3.7557564334562699E-2</v>
      </c>
      <c r="K1529" s="2">
        <f t="shared" si="212"/>
        <v>1.8813416905462253E-2</v>
      </c>
      <c r="L1529" s="2">
        <v>3164.9236781264763</v>
      </c>
      <c r="M1529" s="2">
        <f t="shared" si="213"/>
        <v>42.50181620752015</v>
      </c>
      <c r="N1529" s="2">
        <f t="shared" si="214"/>
        <v>-0.33691620752014728</v>
      </c>
      <c r="O1529" s="2">
        <f t="shared" si="215"/>
        <v>1.5139678290223773</v>
      </c>
    </row>
    <row r="1530" spans="1:15" x14ac:dyDescent="0.25">
      <c r="A1530" s="47" t="s">
        <v>74</v>
      </c>
      <c r="B1530" s="2">
        <v>0.53434999999999999</v>
      </c>
      <c r="C1530" s="2">
        <f>LOG('SNe Ia Data'!RedShift)</f>
        <v>-0.27217418627353718</v>
      </c>
      <c r="D1530">
        <v>0.225295</v>
      </c>
      <c r="E1530">
        <v>42.143300000000004</v>
      </c>
      <c r="F1530" s="2">
        <f t="shared" si="208"/>
        <v>2683.2429687761924</v>
      </c>
      <c r="G1530" s="1">
        <f t="shared" si="209"/>
        <v>8.5197093439182694E+25</v>
      </c>
      <c r="H1530" s="2">
        <f t="shared" si="216"/>
        <v>2761.0497607200655</v>
      </c>
      <c r="I1530" s="2">
        <f t="shared" si="210"/>
        <v>42.205371168675129</v>
      </c>
      <c r="J1530" s="2">
        <f t="shared" si="211"/>
        <v>-6.2071168675124966E-2</v>
      </c>
      <c r="K1530" s="2">
        <f t="shared" si="212"/>
        <v>7.5906110396275608E-2</v>
      </c>
      <c r="L1530" s="2">
        <v>3169.4085362222331</v>
      </c>
      <c r="M1530" s="2">
        <f t="shared" si="213"/>
        <v>42.504891116417667</v>
      </c>
      <c r="N1530" s="2">
        <f t="shared" si="214"/>
        <v>-0.36159111641766373</v>
      </c>
      <c r="O1530" s="2">
        <f t="shared" si="215"/>
        <v>2.5759201560888907</v>
      </c>
    </row>
    <row r="1531" spans="1:15" x14ac:dyDescent="0.25">
      <c r="A1531" s="47" t="s">
        <v>75</v>
      </c>
      <c r="B1531" s="2">
        <v>0.53534000000000004</v>
      </c>
      <c r="C1531" s="2">
        <f>LOG('SNe Ia Data'!RedShift)</f>
        <v>-0.27137030541115065</v>
      </c>
      <c r="D1531">
        <v>0.204703</v>
      </c>
      <c r="E1531">
        <v>42.320500000000003</v>
      </c>
      <c r="F1531" s="2">
        <f t="shared" si="208"/>
        <v>2911.3874126187593</v>
      </c>
      <c r="G1531" s="1">
        <f t="shared" si="209"/>
        <v>8.5376661819540815E+25</v>
      </c>
      <c r="H1531" s="2">
        <f t="shared" si="216"/>
        <v>2766.8691756039148</v>
      </c>
      <c r="I1531" s="2">
        <f t="shared" si="210"/>
        <v>42.209943125562901</v>
      </c>
      <c r="J1531" s="2">
        <f t="shared" si="211"/>
        <v>0.11055687443710127</v>
      </c>
      <c r="K1531" s="2">
        <f t="shared" si="212"/>
        <v>0.29169104041683641</v>
      </c>
      <c r="L1531" s="2">
        <v>3176.4589787766413</v>
      </c>
      <c r="M1531" s="2">
        <f t="shared" si="213"/>
        <v>42.509716255847387</v>
      </c>
      <c r="N1531" s="2">
        <f t="shared" si="214"/>
        <v>-0.18921625584738422</v>
      </c>
      <c r="O1531" s="2">
        <f t="shared" si="215"/>
        <v>0.85441423274238537</v>
      </c>
    </row>
    <row r="1532" spans="1:15" x14ac:dyDescent="0.25">
      <c r="A1532" s="47" t="s">
        <v>73</v>
      </c>
      <c r="B1532" s="2">
        <v>0.53571999999999997</v>
      </c>
      <c r="C1532" s="2">
        <f>LOG('SNe Ia Data'!RedShift)</f>
        <v>-0.27106213983677074</v>
      </c>
      <c r="D1532">
        <v>0.209507</v>
      </c>
      <c r="E1532">
        <v>42.2134</v>
      </c>
      <c r="F1532" s="2">
        <f t="shared" si="208"/>
        <v>2771.2773995346943</v>
      </c>
      <c r="G1532" s="1">
        <f t="shared" si="209"/>
        <v>8.544560388594475E+25</v>
      </c>
      <c r="H1532" s="2">
        <f t="shared" si="216"/>
        <v>2769.1034358147281</v>
      </c>
      <c r="I1532" s="2">
        <f t="shared" si="210"/>
        <v>42.211695892423371</v>
      </c>
      <c r="J1532" s="2">
        <f t="shared" si="211"/>
        <v>1.704107576628644E-3</v>
      </c>
      <c r="K1532" s="2">
        <f t="shared" si="212"/>
        <v>6.616021967423276E-5</v>
      </c>
      <c r="L1532" s="2">
        <v>3179.1661201074503</v>
      </c>
      <c r="M1532" s="2">
        <f t="shared" si="213"/>
        <v>42.511566107898929</v>
      </c>
      <c r="N1532" s="2">
        <f t="shared" si="214"/>
        <v>-0.29816610789892906</v>
      </c>
      <c r="O1532" s="2">
        <f t="shared" si="215"/>
        <v>2.0254404379912305</v>
      </c>
    </row>
    <row r="1533" spans="1:15" x14ac:dyDescent="0.25">
      <c r="A1533" s="47">
        <v>1289656</v>
      </c>
      <c r="B1533" s="2">
        <v>0.53942000000000001</v>
      </c>
      <c r="C1533" s="2">
        <f>LOG('SNe Ia Data'!RedShift)</f>
        <v>-0.26807295530876102</v>
      </c>
      <c r="D1533">
        <v>0.244476</v>
      </c>
      <c r="E1533">
        <v>42.333799999999997</v>
      </c>
      <c r="F1533" s="2">
        <f t="shared" si="208"/>
        <v>2929.2740212366948</v>
      </c>
      <c r="G1533" s="1">
        <f t="shared" si="209"/>
        <v>8.6117368936816018E+25</v>
      </c>
      <c r="H1533" s="2">
        <f t="shared" si="216"/>
        <v>2790.8738584676116</v>
      </c>
      <c r="I1533" s="2">
        <f t="shared" si="210"/>
        <v>42.228701038750103</v>
      </c>
      <c r="J1533" s="2">
        <f t="shared" si="211"/>
        <v>0.10509896124989382</v>
      </c>
      <c r="K1533" s="2">
        <f t="shared" si="212"/>
        <v>0.18480953950697834</v>
      </c>
      <c r="L1533" s="2">
        <v>3205.5514841195672</v>
      </c>
      <c r="M1533" s="2">
        <f t="shared" si="213"/>
        <v>42.529513782232705</v>
      </c>
      <c r="N1533" s="2">
        <f t="shared" si="214"/>
        <v>-0.19571378223270841</v>
      </c>
      <c r="O1533" s="2">
        <f t="shared" si="215"/>
        <v>0.64087061268899104</v>
      </c>
    </row>
    <row r="1534" spans="1:15" x14ac:dyDescent="0.25">
      <c r="A1534" s="47">
        <v>110426</v>
      </c>
      <c r="B1534" s="2">
        <v>0.54096999999999995</v>
      </c>
      <c r="C1534" s="2">
        <f>LOG('SNe Ia Data'!RedShift)</f>
        <v>-0.2668268184344908</v>
      </c>
      <c r="D1534">
        <v>0.23344699999999999</v>
      </c>
      <c r="E1534">
        <v>42.2791</v>
      </c>
      <c r="F1534" s="2">
        <f t="shared" si="208"/>
        <v>2856.4064166119683</v>
      </c>
      <c r="G1534" s="1">
        <f t="shared" si="209"/>
        <v>8.6399045980727528E+25</v>
      </c>
      <c r="H1534" s="2">
        <f t="shared" si="216"/>
        <v>2800.0023897742271</v>
      </c>
      <c r="I1534" s="2">
        <f t="shared" si="210"/>
        <v>42.235792010042019</v>
      </c>
      <c r="J1534" s="2">
        <f t="shared" si="211"/>
        <v>4.3307989957980908E-2</v>
      </c>
      <c r="K1534" s="2">
        <f t="shared" si="212"/>
        <v>3.4415926087291437E-2</v>
      </c>
      <c r="L1534" s="2">
        <v>3216.6189861988951</v>
      </c>
      <c r="M1534" s="2">
        <f t="shared" si="213"/>
        <v>42.536998105269582</v>
      </c>
      <c r="N1534" s="2">
        <f t="shared" si="214"/>
        <v>-0.25789810526958235</v>
      </c>
      <c r="O1534" s="2">
        <f t="shared" si="215"/>
        <v>1.2204492039790444</v>
      </c>
    </row>
    <row r="1535" spans="1:15" x14ac:dyDescent="0.25">
      <c r="A1535" s="47">
        <v>1324542</v>
      </c>
      <c r="B1535" s="2">
        <v>0.54152</v>
      </c>
      <c r="C1535" s="2">
        <f>LOG('SNe Ia Data'!RedShift)</f>
        <v>-0.26638549891079794</v>
      </c>
      <c r="D1535">
        <v>0.24246999999999999</v>
      </c>
      <c r="E1535">
        <v>42.53</v>
      </c>
      <c r="F1535" s="2">
        <f t="shared" si="208"/>
        <v>3206.2693245054688</v>
      </c>
      <c r="G1535" s="1">
        <f t="shared" si="209"/>
        <v>8.6499032995399138E+25</v>
      </c>
      <c r="H1535" s="2">
        <f t="shared" si="216"/>
        <v>2803.2427482394041</v>
      </c>
      <c r="I1535" s="2">
        <f t="shared" si="210"/>
        <v>42.238303536707427</v>
      </c>
      <c r="J1535" s="2">
        <f t="shared" si="211"/>
        <v>0.29169646329257404</v>
      </c>
      <c r="K1535" s="2">
        <f t="shared" si="212"/>
        <v>1.4472591436352882</v>
      </c>
      <c r="L1535" s="2">
        <v>3220.548171255286</v>
      </c>
      <c r="M1535" s="2">
        <f t="shared" si="213"/>
        <v>42.539648997437752</v>
      </c>
      <c r="N1535" s="2">
        <f t="shared" si="214"/>
        <v>-9.648997437750495E-3</v>
      </c>
      <c r="O1535" s="2">
        <f t="shared" si="215"/>
        <v>1.5836104437950633E-3</v>
      </c>
    </row>
    <row r="1536" spans="1:15" x14ac:dyDescent="0.25">
      <c r="A1536" s="47">
        <v>520041</v>
      </c>
      <c r="B1536" s="2">
        <v>0.54544999999999999</v>
      </c>
      <c r="C1536" s="2">
        <f>LOG('SNe Ia Data'!RedShift)</f>
        <v>-0.2632450539103437</v>
      </c>
      <c r="D1536">
        <v>0.19140399999999999</v>
      </c>
      <c r="E1536">
        <v>42.563299999999998</v>
      </c>
      <c r="F1536" s="2">
        <f t="shared" si="208"/>
        <v>3255.8171014015688</v>
      </c>
      <c r="G1536" s="1">
        <f t="shared" si="209"/>
        <v>8.7214049800162454E+25</v>
      </c>
      <c r="H1536" s="2">
        <f t="shared" si="216"/>
        <v>2826.41486477542</v>
      </c>
      <c r="I1536" s="2">
        <f t="shared" si="210"/>
        <v>42.256179542444173</v>
      </c>
      <c r="J1536" s="2">
        <f t="shared" si="211"/>
        <v>0.30712045755582551</v>
      </c>
      <c r="K1536" s="2">
        <f t="shared" si="212"/>
        <v>2.5746338405339979</v>
      </c>
      <c r="L1536" s="2">
        <v>3248.6544998268546</v>
      </c>
      <c r="M1536" s="2">
        <f t="shared" si="213"/>
        <v>42.558517629058883</v>
      </c>
      <c r="N1536" s="2">
        <f t="shared" si="214"/>
        <v>4.7823709411147775E-3</v>
      </c>
      <c r="O1536" s="2">
        <f t="shared" si="215"/>
        <v>6.2428729789845011E-4</v>
      </c>
    </row>
    <row r="1537" spans="1:15" x14ac:dyDescent="0.25">
      <c r="A1537" s="47" t="s">
        <v>76</v>
      </c>
      <c r="B1537" s="2">
        <v>0.54834000000000005</v>
      </c>
      <c r="C1537" s="2">
        <f>LOG('SNe Ia Data'!RedShift)</f>
        <v>-0.26095007228969558</v>
      </c>
      <c r="D1537">
        <v>0.36322199999999999</v>
      </c>
      <c r="E1537">
        <v>42.023499999999999</v>
      </c>
      <c r="F1537" s="2">
        <f t="shared" si="208"/>
        <v>2539.2180698867141</v>
      </c>
      <c r="G1537" s="1">
        <f t="shared" si="209"/>
        <v>8.7740480667974672E+25</v>
      </c>
      <c r="H1537" s="2">
        <f t="shared" si="216"/>
        <v>2843.4753273209667</v>
      </c>
      <c r="I1537" s="2">
        <f t="shared" si="210"/>
        <v>42.269247321275998</v>
      </c>
      <c r="J1537" s="2">
        <f t="shared" si="211"/>
        <v>-0.2457473212759993</v>
      </c>
      <c r="K1537" s="2">
        <f t="shared" si="212"/>
        <v>0.45775520821970533</v>
      </c>
      <c r="L1537" s="2">
        <v>3269.3570771697396</v>
      </c>
      <c r="M1537" s="2">
        <f t="shared" si="213"/>
        <v>42.572311782735795</v>
      </c>
      <c r="N1537" s="2">
        <f t="shared" si="214"/>
        <v>-0.54881178273579678</v>
      </c>
      <c r="O1537" s="2">
        <f t="shared" si="215"/>
        <v>2.2829823973483405</v>
      </c>
    </row>
    <row r="1538" spans="1:15" x14ac:dyDescent="0.25">
      <c r="A1538" s="47">
        <v>1306980</v>
      </c>
      <c r="B1538" s="2">
        <v>0.54881000000000002</v>
      </c>
      <c r="C1538" s="2">
        <f>LOG('SNe Ia Data'!RedShift)</f>
        <v>-0.2605779838442131</v>
      </c>
      <c r="D1538">
        <v>0.37855499999999997</v>
      </c>
      <c r="E1538">
        <v>42.169499999999999</v>
      </c>
      <c r="F1538" s="2">
        <f t="shared" si="208"/>
        <v>2715.8138575883345</v>
      </c>
      <c r="G1538" s="1">
        <f t="shared" si="209"/>
        <v>8.7826144301863942E+25</v>
      </c>
      <c r="H1538" s="2">
        <f t="shared" si="216"/>
        <v>2846.2514966279773</v>
      </c>
      <c r="I1538" s="2">
        <f t="shared" si="210"/>
        <v>42.27136635992909</v>
      </c>
      <c r="J1538" s="2">
        <f t="shared" si="211"/>
        <v>-0.10186635992909032</v>
      </c>
      <c r="K1538" s="2">
        <f t="shared" si="212"/>
        <v>7.2410842638077677E-2</v>
      </c>
      <c r="L1538" s="2">
        <v>3272.7266526409799</v>
      </c>
      <c r="M1538" s="2">
        <f t="shared" si="213"/>
        <v>42.574548666614632</v>
      </c>
      <c r="N1538" s="2">
        <f t="shared" si="214"/>
        <v>-0.40504866661463268</v>
      </c>
      <c r="O1538" s="2">
        <f t="shared" si="215"/>
        <v>1.144870698118603</v>
      </c>
    </row>
    <row r="1539" spans="1:15" x14ac:dyDescent="0.25">
      <c r="A1539" s="47">
        <v>50201</v>
      </c>
      <c r="B1539" s="2">
        <v>0.55020999999999998</v>
      </c>
      <c r="C1539" s="2">
        <f>LOG('SNe Ia Data'!RedShift)</f>
        <v>-0.25947152062508383</v>
      </c>
      <c r="D1539">
        <v>0.19588</v>
      </c>
      <c r="E1539">
        <v>42.325299999999999</v>
      </c>
      <c r="F1539" s="2">
        <f t="shared" si="208"/>
        <v>2917.8300992818126</v>
      </c>
      <c r="G1539" s="1">
        <f t="shared" si="209"/>
        <v>8.8081395820289438E+25</v>
      </c>
      <c r="H1539" s="2">
        <f t="shared" si="216"/>
        <v>2854.5236349771012</v>
      </c>
      <c r="I1539" s="2">
        <f t="shared" si="210"/>
        <v>42.277668216215417</v>
      </c>
      <c r="J1539" s="2">
        <f t="shared" si="211"/>
        <v>4.7631783784581216E-2</v>
      </c>
      <c r="K1539" s="2">
        <f t="shared" si="212"/>
        <v>5.913076546818239E-2</v>
      </c>
      <c r="L1539" s="2">
        <v>3282.768186766375</v>
      </c>
      <c r="M1539" s="2">
        <f t="shared" si="213"/>
        <v>42.581201080167091</v>
      </c>
      <c r="N1539" s="2">
        <f t="shared" si="214"/>
        <v>-0.25590108016709223</v>
      </c>
      <c r="O1539" s="2">
        <f t="shared" si="215"/>
        <v>1.7067269546481434</v>
      </c>
    </row>
    <row r="1540" spans="1:15" x14ac:dyDescent="0.25">
      <c r="A1540" s="47" t="s">
        <v>79</v>
      </c>
      <c r="B1540" s="2">
        <v>0.55032999999999999</v>
      </c>
      <c r="C1540" s="2">
        <f>LOG('SNe Ia Data'!RedShift)</f>
        <v>-0.25937681195836582</v>
      </c>
      <c r="D1540">
        <v>0.208456</v>
      </c>
      <c r="E1540">
        <v>42.372799999999998</v>
      </c>
      <c r="F1540" s="2">
        <f t="shared" si="208"/>
        <v>2982.3595476631931</v>
      </c>
      <c r="G1540" s="1">
        <f t="shared" si="209"/>
        <v>8.8103280317305419E+25</v>
      </c>
      <c r="H1540" s="2">
        <f t="shared" si="216"/>
        <v>2855.2328632243366</v>
      </c>
      <c r="I1540" s="2">
        <f t="shared" si="210"/>
        <v>42.278207668144525</v>
      </c>
      <c r="J1540" s="2">
        <f t="shared" si="211"/>
        <v>9.4592331855473333E-2</v>
      </c>
      <c r="K1540" s="2">
        <f t="shared" si="212"/>
        <v>0.20591266688107945</v>
      </c>
      <c r="L1540" s="2">
        <v>3283.6292030087616</v>
      </c>
      <c r="M1540" s="2">
        <f t="shared" si="213"/>
        <v>42.581770547079991</v>
      </c>
      <c r="N1540" s="2">
        <f t="shared" si="214"/>
        <v>-0.20897054707999274</v>
      </c>
      <c r="O1540" s="2">
        <f t="shared" si="215"/>
        <v>1.0049428380756722</v>
      </c>
    </row>
    <row r="1541" spans="1:15" x14ac:dyDescent="0.25">
      <c r="A1541" s="47">
        <v>1339450</v>
      </c>
      <c r="B1541" s="2">
        <v>0.55045999999999995</v>
      </c>
      <c r="C1541" s="2">
        <f>LOG('SNe Ia Data'!RedShift)</f>
        <v>-0.25927423420437118</v>
      </c>
      <c r="D1541">
        <v>0.37626100000000001</v>
      </c>
      <c r="E1541">
        <v>42.410400000000003</v>
      </c>
      <c r="F1541" s="2">
        <f t="shared" si="208"/>
        <v>3034.4500990798188</v>
      </c>
      <c r="G1541" s="1">
        <f t="shared" si="209"/>
        <v>8.8126989554367867E+25</v>
      </c>
      <c r="H1541" s="2">
        <f t="shared" si="216"/>
        <v>2856.0012272691133</v>
      </c>
      <c r="I1541" s="2">
        <f t="shared" si="210"/>
        <v>42.278791948637085</v>
      </c>
      <c r="J1541" s="2">
        <f t="shared" si="211"/>
        <v>0.13160805136291742</v>
      </c>
      <c r="K1541" s="2">
        <f t="shared" si="212"/>
        <v>0.12234507933357995</v>
      </c>
      <c r="L1541" s="2">
        <v>3284.5620263930373</v>
      </c>
      <c r="M1541" s="2">
        <f t="shared" si="213"/>
        <v>42.582387337969529</v>
      </c>
      <c r="N1541" s="2">
        <f t="shared" si="214"/>
        <v>-0.17198733796952581</v>
      </c>
      <c r="O1541" s="2">
        <f t="shared" si="215"/>
        <v>0.20893660722541257</v>
      </c>
    </row>
    <row r="1542" spans="1:15" x14ac:dyDescent="0.25">
      <c r="A1542" s="47" t="s">
        <v>77</v>
      </c>
      <c r="B1542" s="2">
        <v>0.55266999999999999</v>
      </c>
      <c r="C1542" s="2">
        <f>LOG('SNe Ia Data'!RedShift)</f>
        <v>-0.25753410912559938</v>
      </c>
      <c r="D1542">
        <v>0.24415100000000001</v>
      </c>
      <c r="E1542">
        <v>42.193800000000003</v>
      </c>
      <c r="F1542" s="2">
        <f t="shared" ref="F1542:F1605" si="217">10^((ObservedDistanceModuli-25)/5)</f>
        <v>2746.3760301865286</v>
      </c>
      <c r="G1542" s="1">
        <f t="shared" ref="G1542:G1605" si="218">-(RedShift*Age*(-2*InitialTangentVelocity+UniverseAcceleration*Age))/(2+RedShift)*(1+RedShift)</f>
        <v>8.8530210631952153E+25</v>
      </c>
      <c r="H1542" s="2">
        <f t="shared" si="216"/>
        <v>2869.0687324484547</v>
      </c>
      <c r="I1542" s="2">
        <f t="shared" ref="I1542:I1605" si="219">(LOG10(T2LuminousDistance)*5+25)</f>
        <v>42.288704762431692</v>
      </c>
      <c r="J1542" s="2">
        <f t="shared" ref="J1542:J1605" si="220">ObservedDistanceModuli-T2DistanceModuli</f>
        <v>-9.4904762431688994E-2</v>
      </c>
      <c r="K1542" s="2">
        <f t="shared" ref="K1542:K1605" si="221">(ObservedDistanceModuli-T2DistanceModuli)^2/TotalError^2</f>
        <v>0.15109809813175989</v>
      </c>
      <c r="L1542" s="2">
        <v>3300.4288918545899</v>
      </c>
      <c r="M1542" s="2">
        <f t="shared" ref="M1542:M1605" si="222">(LOG10(ΛCDMLuminousDistance)*5+25)</f>
        <v>42.592851901302517</v>
      </c>
      <c r="N1542" s="2">
        <f t="shared" ref="N1542:N1605" si="223">ObservedDistanceModuli-ΛCDMDistanceModuli</f>
        <v>-0.39905190130251356</v>
      </c>
      <c r="O1542" s="2">
        <f t="shared" ref="O1542:O1605" si="224">(ObservedDistanceModuli-ΛCDMDistanceModuli)^2/TotalError^2</f>
        <v>2.6714174216473401</v>
      </c>
    </row>
    <row r="1543" spans="1:15" x14ac:dyDescent="0.25">
      <c r="A1543" s="47" t="s">
        <v>78</v>
      </c>
      <c r="B1543" s="2">
        <v>0.55374999999999996</v>
      </c>
      <c r="C1543" s="2">
        <f>LOG('SNe Ia Data'!RedShift)</f>
        <v>-0.25668626076887407</v>
      </c>
      <c r="D1543">
        <v>0.20713300000000001</v>
      </c>
      <c r="E1543">
        <v>42.49</v>
      </c>
      <c r="F1543" s="2">
        <f t="shared" si="217"/>
        <v>3147.7483141013181</v>
      </c>
      <c r="G1543" s="1">
        <f t="shared" si="218"/>
        <v>8.8727372410254272E+25</v>
      </c>
      <c r="H1543" s="2">
        <f t="shared" si="216"/>
        <v>2875.4583105294582</v>
      </c>
      <c r="I1543" s="2">
        <f t="shared" si="219"/>
        <v>42.293535377077419</v>
      </c>
      <c r="J1543" s="2">
        <f t="shared" si="220"/>
        <v>0.19646462292258349</v>
      </c>
      <c r="K1543" s="2">
        <f t="shared" si="221"/>
        <v>0.89964283909366749</v>
      </c>
      <c r="L1543" s="2">
        <v>3308.1889194979399</v>
      </c>
      <c r="M1543" s="2">
        <f t="shared" si="222"/>
        <v>42.59795151340002</v>
      </c>
      <c r="N1543" s="2">
        <f t="shared" si="223"/>
        <v>-0.10795151340001752</v>
      </c>
      <c r="O1543" s="2">
        <f t="shared" si="224"/>
        <v>0.27161820810112752</v>
      </c>
    </row>
    <row r="1544" spans="1:15" x14ac:dyDescent="0.25">
      <c r="A1544" s="47">
        <v>1337117</v>
      </c>
      <c r="B1544" s="2">
        <v>0.55384</v>
      </c>
      <c r="C1544" s="2">
        <f>LOG('SNe Ia Data'!RedShift)</f>
        <v>-0.25661568139662017</v>
      </c>
      <c r="D1544">
        <v>0.17740900000000001</v>
      </c>
      <c r="E1544">
        <v>42.082700000000003</v>
      </c>
      <c r="F1544" s="2">
        <f t="shared" si="217"/>
        <v>2609.396046204185</v>
      </c>
      <c r="G1544" s="1">
        <f t="shared" si="218"/>
        <v>8.8743805889891893E+25</v>
      </c>
      <c r="H1544" s="2">
        <f t="shared" si="216"/>
        <v>2875.990883334347</v>
      </c>
      <c r="I1544" s="2">
        <f t="shared" si="219"/>
        <v>42.29393752516782</v>
      </c>
      <c r="J1544" s="2">
        <f t="shared" si="220"/>
        <v>-0.21123752516781735</v>
      </c>
      <c r="K1544" s="2">
        <f t="shared" si="221"/>
        <v>1.4177212389128431</v>
      </c>
      <c r="L1544" s="2">
        <v>3308.8357685249052</v>
      </c>
      <c r="M1544" s="2">
        <f t="shared" si="222"/>
        <v>42.598376059139497</v>
      </c>
      <c r="N1544" s="2">
        <f t="shared" si="223"/>
        <v>-0.51567605913949421</v>
      </c>
      <c r="O1544" s="2">
        <f t="shared" si="224"/>
        <v>8.448948106247876</v>
      </c>
    </row>
    <row r="1545" spans="1:15" x14ac:dyDescent="0.25">
      <c r="A1545" s="47" t="s">
        <v>80</v>
      </c>
      <c r="B1545" s="2">
        <v>0.55781999999999998</v>
      </c>
      <c r="C1545" s="2">
        <f>LOG('SNe Ia Data'!RedShift)</f>
        <v>-0.2535059186574109</v>
      </c>
      <c r="D1545">
        <v>0.195189</v>
      </c>
      <c r="E1545">
        <v>42.438899999999997</v>
      </c>
      <c r="F1545" s="2">
        <f t="shared" si="217"/>
        <v>3074.538954928094</v>
      </c>
      <c r="G1545" s="1">
        <f t="shared" si="218"/>
        <v>8.9471042332278981E+25</v>
      </c>
      <c r="H1545" s="2">
        <f t="shared" si="216"/>
        <v>2899.5590113559106</v>
      </c>
      <c r="I1545" s="2">
        <f t="shared" si="219"/>
        <v>42.311659759326062</v>
      </c>
      <c r="J1545" s="2">
        <f t="shared" si="220"/>
        <v>0.12724024067393458</v>
      </c>
      <c r="K1545" s="2">
        <f t="shared" si="221"/>
        <v>0.42495044234059492</v>
      </c>
      <c r="L1545" s="2">
        <v>3337.4685091245997</v>
      </c>
      <c r="M1545" s="2">
        <f t="shared" si="222"/>
        <v>42.617085882907446</v>
      </c>
      <c r="N1545" s="2">
        <f t="shared" si="223"/>
        <v>-0.17818588290744941</v>
      </c>
      <c r="O1545" s="2">
        <f t="shared" si="224"/>
        <v>0.83336625042767687</v>
      </c>
    </row>
    <row r="1546" spans="1:15" x14ac:dyDescent="0.25">
      <c r="A1546" s="47" t="s">
        <v>82</v>
      </c>
      <c r="B1546" s="2">
        <v>0.55881999999999998</v>
      </c>
      <c r="C1546" s="2">
        <f>LOG('SNe Ia Data'!RedShift)</f>
        <v>-0.2527280590106053</v>
      </c>
      <c r="D1546">
        <v>0.38329999999999997</v>
      </c>
      <c r="E1546">
        <v>42.7331</v>
      </c>
      <c r="F1546" s="2">
        <f t="shared" si="217"/>
        <v>3520.6268760203293</v>
      </c>
      <c r="G1546" s="1">
        <f t="shared" si="218"/>
        <v>8.9653921983274613E+25</v>
      </c>
      <c r="H1546" s="2">
        <f t="shared" si="216"/>
        <v>2905.4857372128495</v>
      </c>
      <c r="I1546" s="2">
        <f t="shared" si="219"/>
        <v>42.316093739323179</v>
      </c>
      <c r="J1546" s="2">
        <f t="shared" si="220"/>
        <v>0.41700626067682123</v>
      </c>
      <c r="K1546" s="2">
        <f t="shared" si="221"/>
        <v>1.1836069646569274</v>
      </c>
      <c r="L1546" s="2">
        <v>3344.6711443268855</v>
      </c>
      <c r="M1546" s="2">
        <f t="shared" si="222"/>
        <v>42.621767116909119</v>
      </c>
      <c r="N1546" s="2">
        <f t="shared" si="223"/>
        <v>0.1113328830908813</v>
      </c>
      <c r="O1546" s="2">
        <f t="shared" si="224"/>
        <v>8.4366352463783559E-2</v>
      </c>
    </row>
    <row r="1547" spans="1:15" x14ac:dyDescent="0.25">
      <c r="A1547" s="47" t="s">
        <v>81</v>
      </c>
      <c r="B1547" s="2">
        <v>0.55881999999999998</v>
      </c>
      <c r="C1547" s="2">
        <f>LOG('SNe Ia Data'!RedShift)</f>
        <v>-0.2527280590106053</v>
      </c>
      <c r="D1547">
        <v>0.356215</v>
      </c>
      <c r="E1547">
        <v>42.297499999999999</v>
      </c>
      <c r="F1547" s="2">
        <f t="shared" si="217"/>
        <v>2880.7130497750431</v>
      </c>
      <c r="G1547" s="1">
        <f t="shared" si="218"/>
        <v>8.9653921983274613E+25</v>
      </c>
      <c r="H1547" s="2">
        <f t="shared" si="216"/>
        <v>2905.4857372128495</v>
      </c>
      <c r="I1547" s="2">
        <f t="shared" si="219"/>
        <v>42.316093739323179</v>
      </c>
      <c r="J1547" s="2">
        <f t="shared" si="220"/>
        <v>-1.8593739323179648E-2</v>
      </c>
      <c r="K1547" s="2">
        <f t="shared" si="221"/>
        <v>2.7246396307065209E-3</v>
      </c>
      <c r="L1547" s="2">
        <v>3344.6711443268855</v>
      </c>
      <c r="M1547" s="2">
        <f t="shared" si="222"/>
        <v>42.621767116909119</v>
      </c>
      <c r="N1547" s="2">
        <f t="shared" si="223"/>
        <v>-0.32426711690911958</v>
      </c>
      <c r="O1547" s="2">
        <f t="shared" si="224"/>
        <v>0.82866961288788421</v>
      </c>
    </row>
    <row r="1548" spans="1:15" x14ac:dyDescent="0.25">
      <c r="A1548" s="47">
        <v>1289555</v>
      </c>
      <c r="B1548" s="2">
        <v>0.56181000000000003</v>
      </c>
      <c r="C1548" s="2">
        <f>LOG('SNe Ia Data'!RedShift)</f>
        <v>-0.25041053479238401</v>
      </c>
      <c r="D1548">
        <v>0.227829</v>
      </c>
      <c r="E1548">
        <v>42.293700000000001</v>
      </c>
      <c r="F1548" s="2">
        <f t="shared" si="217"/>
        <v>2875.6763120534838</v>
      </c>
      <c r="G1548" s="1">
        <f t="shared" si="218"/>
        <v>9.0201106904356622E+25</v>
      </c>
      <c r="H1548" s="2">
        <f t="shared" si="216"/>
        <v>2923.2187928188087</v>
      </c>
      <c r="I1548" s="2">
        <f t="shared" si="219"/>
        <v>42.329306610071171</v>
      </c>
      <c r="J1548" s="2">
        <f t="shared" si="220"/>
        <v>-3.5606610071170053E-2</v>
      </c>
      <c r="K1548" s="2">
        <f t="shared" si="221"/>
        <v>2.4425488003755672E-2</v>
      </c>
      <c r="L1548" s="2">
        <v>3366.2272691459102</v>
      </c>
      <c r="M1548" s="2">
        <f t="shared" si="222"/>
        <v>42.635717169018989</v>
      </c>
      <c r="N1548" s="2">
        <f t="shared" si="223"/>
        <v>-0.34201716901898749</v>
      </c>
      <c r="O1548" s="2">
        <f t="shared" si="224"/>
        <v>2.2536050537428425</v>
      </c>
    </row>
    <row r="1549" spans="1:15" x14ac:dyDescent="0.25">
      <c r="A1549" s="47">
        <v>1303952</v>
      </c>
      <c r="B1549" s="2">
        <v>0.56269000000000002</v>
      </c>
      <c r="C1549" s="2">
        <f>LOG('SNe Ia Data'!RedShift)</f>
        <v>-0.24973080296118363</v>
      </c>
      <c r="D1549">
        <v>0.26524199999999998</v>
      </c>
      <c r="E1549">
        <v>42.601599999999998</v>
      </c>
      <c r="F1549" s="2">
        <f t="shared" si="217"/>
        <v>3313.7519781952278</v>
      </c>
      <c r="G1549" s="1">
        <f t="shared" si="218"/>
        <v>9.036225807390528E+25</v>
      </c>
      <c r="H1549" s="2">
        <f t="shared" si="216"/>
        <v>2928.4413465487632</v>
      </c>
      <c r="I1549" s="2">
        <f t="shared" si="219"/>
        <v>42.333182650057367</v>
      </c>
      <c r="J1549" s="2">
        <f t="shared" si="220"/>
        <v>0.26841734994263078</v>
      </c>
      <c r="K1549" s="2">
        <f t="shared" si="221"/>
        <v>1.0240863575565835</v>
      </c>
      <c r="L1549" s="2">
        <v>3372.5773143222591</v>
      </c>
      <c r="M1549" s="2">
        <f t="shared" si="222"/>
        <v>42.639809571999407</v>
      </c>
      <c r="N1549" s="2">
        <f t="shared" si="223"/>
        <v>-3.8209571999409775E-2</v>
      </c>
      <c r="O1549" s="2">
        <f t="shared" si="224"/>
        <v>2.0751990413216292E-2</v>
      </c>
    </row>
    <row r="1550" spans="1:15" x14ac:dyDescent="0.25">
      <c r="A1550" s="47" t="s">
        <v>83</v>
      </c>
      <c r="B1550" s="2">
        <v>0.56283000000000005</v>
      </c>
      <c r="C1550" s="2">
        <f>LOG('SNe Ia Data'!RedShift)</f>
        <v>-0.24962276182858709</v>
      </c>
      <c r="D1550">
        <v>0.234712</v>
      </c>
      <c r="E1550">
        <v>42.429600000000001</v>
      </c>
      <c r="F1550" s="2">
        <f t="shared" si="217"/>
        <v>3061.3994511283722</v>
      </c>
      <c r="G1550" s="1">
        <f t="shared" si="218"/>
        <v>9.0387900230268424E+25</v>
      </c>
      <c r="H1550" s="2">
        <f t="shared" si="216"/>
        <v>2929.2723522419483</v>
      </c>
      <c r="I1550" s="2">
        <f t="shared" si="219"/>
        <v>42.333798762772943</v>
      </c>
      <c r="J1550" s="2">
        <f t="shared" si="220"/>
        <v>9.5801237227057356E-2</v>
      </c>
      <c r="K1550" s="2">
        <f t="shared" si="221"/>
        <v>0.16659871503736634</v>
      </c>
      <c r="L1550" s="2">
        <v>3373.5877902207512</v>
      </c>
      <c r="M1550" s="2">
        <f t="shared" si="222"/>
        <v>42.64046008099718</v>
      </c>
      <c r="N1550" s="2">
        <f t="shared" si="223"/>
        <v>-0.21086008099717901</v>
      </c>
      <c r="O1550" s="2">
        <f t="shared" si="224"/>
        <v>0.80708290733887944</v>
      </c>
    </row>
    <row r="1551" spans="1:15" x14ac:dyDescent="0.25">
      <c r="A1551" s="47">
        <v>1285317</v>
      </c>
      <c r="B1551" s="2">
        <v>0.56437000000000004</v>
      </c>
      <c r="C1551" s="2">
        <f>LOG('SNe Ia Data'!RedShift)</f>
        <v>-0.24843607992962338</v>
      </c>
      <c r="D1551">
        <v>0.221111</v>
      </c>
      <c r="E1551">
        <v>42.392800000000001</v>
      </c>
      <c r="F1551" s="2">
        <f t="shared" si="217"/>
        <v>3009.9549807974358</v>
      </c>
      <c r="G1551" s="1">
        <f t="shared" si="218"/>
        <v>9.067004486070186E+25</v>
      </c>
      <c r="H1551" s="2">
        <f t="shared" si="216"/>
        <v>2938.416036995734</v>
      </c>
      <c r="I1551" s="2">
        <f t="shared" si="219"/>
        <v>42.340566427965364</v>
      </c>
      <c r="J1551" s="2">
        <f t="shared" si="220"/>
        <v>5.2233572034637632E-2</v>
      </c>
      <c r="K1551" s="2">
        <f t="shared" si="221"/>
        <v>5.5805725096346563E-2</v>
      </c>
      <c r="L1551" s="2">
        <v>3384.7073947426525</v>
      </c>
      <c r="M1551" s="2">
        <f t="shared" si="222"/>
        <v>42.647605651159978</v>
      </c>
      <c r="N1551" s="2">
        <f t="shared" si="223"/>
        <v>-0.25480565115997678</v>
      </c>
      <c r="O1551" s="2">
        <f t="shared" si="224"/>
        <v>1.3279979784193499</v>
      </c>
    </row>
    <row r="1552" spans="1:15" x14ac:dyDescent="0.25">
      <c r="A1552" s="47">
        <v>1330903</v>
      </c>
      <c r="B1552" s="2">
        <v>0.56437000000000004</v>
      </c>
      <c r="C1552" s="2">
        <f>LOG('SNe Ia Data'!RedShift)</f>
        <v>-0.24843607992962338</v>
      </c>
      <c r="D1552">
        <v>0.20758699999999999</v>
      </c>
      <c r="E1552">
        <v>42.488100000000003</v>
      </c>
      <c r="F1552" s="2">
        <f t="shared" si="217"/>
        <v>3144.9952945277842</v>
      </c>
      <c r="G1552" s="1">
        <f t="shared" si="218"/>
        <v>9.067004486070186E+25</v>
      </c>
      <c r="H1552" s="2">
        <f t="shared" si="216"/>
        <v>2938.416036995734</v>
      </c>
      <c r="I1552" s="2">
        <f t="shared" si="219"/>
        <v>42.340566427965364</v>
      </c>
      <c r="J1552" s="2">
        <f t="shared" si="220"/>
        <v>0.14753357203463935</v>
      </c>
      <c r="K1552" s="2">
        <f t="shared" si="221"/>
        <v>0.50510470022264142</v>
      </c>
      <c r="L1552" s="2">
        <v>3384.7073947426525</v>
      </c>
      <c r="M1552" s="2">
        <f t="shared" si="222"/>
        <v>42.647605651159978</v>
      </c>
      <c r="N1552" s="2">
        <f t="shared" si="223"/>
        <v>-0.15950565115997506</v>
      </c>
      <c r="O1552" s="2">
        <f t="shared" si="224"/>
        <v>0.59040746979768266</v>
      </c>
    </row>
    <row r="1553" spans="1:15" x14ac:dyDescent="0.25">
      <c r="A1553" s="47">
        <v>1338278</v>
      </c>
      <c r="B1553" s="2">
        <v>0.56437000000000004</v>
      </c>
      <c r="C1553" s="2">
        <f>LOG('SNe Ia Data'!RedShift)</f>
        <v>-0.24843607992962338</v>
      </c>
      <c r="D1553">
        <v>0.29651499999999997</v>
      </c>
      <c r="E1553">
        <v>42.396900000000002</v>
      </c>
      <c r="F1553" s="2">
        <f t="shared" si="217"/>
        <v>3015.6435049398206</v>
      </c>
      <c r="G1553" s="1">
        <f t="shared" si="218"/>
        <v>9.067004486070186E+25</v>
      </c>
      <c r="H1553" s="2">
        <f t="shared" si="216"/>
        <v>2938.416036995734</v>
      </c>
      <c r="I1553" s="2">
        <f t="shared" si="219"/>
        <v>42.340566427965364</v>
      </c>
      <c r="J1553" s="2">
        <f t="shared" si="220"/>
        <v>5.6333572034638735E-2</v>
      </c>
      <c r="K1553" s="2">
        <f t="shared" si="221"/>
        <v>3.6094517764305334E-2</v>
      </c>
      <c r="L1553" s="2">
        <v>3384.7073947426525</v>
      </c>
      <c r="M1553" s="2">
        <f t="shared" si="222"/>
        <v>42.647605651159978</v>
      </c>
      <c r="N1553" s="2">
        <f t="shared" si="223"/>
        <v>-0.25070565115997567</v>
      </c>
      <c r="O1553" s="2">
        <f t="shared" si="224"/>
        <v>0.71488290288643053</v>
      </c>
    </row>
    <row r="1554" spans="1:15" x14ac:dyDescent="0.25">
      <c r="A1554" s="47" t="s">
        <v>84</v>
      </c>
      <c r="B1554" s="2">
        <v>0.56481000000000003</v>
      </c>
      <c r="C1554" s="2">
        <f>LOG('SNe Ia Data'!RedShift)</f>
        <v>-0.24809762267443122</v>
      </c>
      <c r="D1554">
        <v>0.19275</v>
      </c>
      <c r="E1554">
        <v>42.487299999999998</v>
      </c>
      <c r="F1554" s="2">
        <f t="shared" si="217"/>
        <v>3143.836848849221</v>
      </c>
      <c r="G1554" s="1">
        <f t="shared" si="218"/>
        <v>9.0750684835085884E+25</v>
      </c>
      <c r="H1554" s="2">
        <f t="shared" si="216"/>
        <v>2941.0294005858477</v>
      </c>
      <c r="I1554" s="2">
        <f t="shared" si="219"/>
        <v>42.342496830200048</v>
      </c>
      <c r="J1554" s="2">
        <f t="shared" si="220"/>
        <v>0.14480316979994967</v>
      </c>
      <c r="K1554" s="2">
        <f t="shared" si="221"/>
        <v>0.56437447576094002</v>
      </c>
      <c r="L1554" s="2">
        <v>3387.8858947165591</v>
      </c>
      <c r="M1554" s="2">
        <f t="shared" si="222"/>
        <v>42.649643873509604</v>
      </c>
      <c r="N1554" s="2">
        <f t="shared" si="223"/>
        <v>-0.16234387350960588</v>
      </c>
      <c r="O1554" s="2">
        <f t="shared" si="224"/>
        <v>0.70938668809460759</v>
      </c>
    </row>
    <row r="1555" spans="1:15" x14ac:dyDescent="0.25">
      <c r="A1555" s="47">
        <v>1317454</v>
      </c>
      <c r="B1555" s="2">
        <v>0.56879000000000002</v>
      </c>
      <c r="C1555" s="2">
        <f>LOG('SNe Ia Data'!RedShift)</f>
        <v>-0.24504804762110982</v>
      </c>
      <c r="D1555">
        <v>0.26233699999999999</v>
      </c>
      <c r="E1555">
        <v>42.240699999999997</v>
      </c>
      <c r="F1555" s="2">
        <f t="shared" si="217"/>
        <v>2806.3381486881635</v>
      </c>
      <c r="G1555" s="1">
        <f t="shared" si="218"/>
        <v>9.1480658476261442E+25</v>
      </c>
      <c r="H1555" s="2">
        <f t="shared" si="216"/>
        <v>2964.6862351789018</v>
      </c>
      <c r="I1555" s="2">
        <f t="shared" si="219"/>
        <v>42.359893684890991</v>
      </c>
      <c r="J1555" s="2">
        <f t="shared" si="220"/>
        <v>-0.11919368489099469</v>
      </c>
      <c r="K1555" s="2">
        <f t="shared" si="221"/>
        <v>0.20643693240542729</v>
      </c>
      <c r="L1555" s="2">
        <v>3416.6664832435076</v>
      </c>
      <c r="M1555" s="2">
        <f t="shared" si="222"/>
        <v>42.668012936785431</v>
      </c>
      <c r="N1555" s="2">
        <f t="shared" si="223"/>
        <v>-0.42731293678543381</v>
      </c>
      <c r="O1555" s="2">
        <f t="shared" si="224"/>
        <v>2.6532183163102467</v>
      </c>
    </row>
    <row r="1556" spans="1:15" x14ac:dyDescent="0.25">
      <c r="A1556" s="47">
        <v>1306785</v>
      </c>
      <c r="B1556" s="2">
        <v>0.57542000000000004</v>
      </c>
      <c r="C1556" s="2">
        <f>LOG('SNe Ia Data'!RedShift)</f>
        <v>-0.2400150473141536</v>
      </c>
      <c r="D1556">
        <v>0.45286700000000002</v>
      </c>
      <c r="E1556">
        <v>42.191200000000002</v>
      </c>
      <c r="F1556" s="2">
        <f t="shared" si="217"/>
        <v>2743.0896405054705</v>
      </c>
      <c r="G1556" s="1">
        <f t="shared" si="218"/>
        <v>9.2698853418594747E+25</v>
      </c>
      <c r="H1556" s="2">
        <f t="shared" si="216"/>
        <v>3004.1652445941795</v>
      </c>
      <c r="I1556" s="2">
        <f t="shared" si="219"/>
        <v>42.388619087136121</v>
      </c>
      <c r="J1556" s="2">
        <f t="shared" si="220"/>
        <v>-0.19741908713611878</v>
      </c>
      <c r="K1556" s="2">
        <f t="shared" si="221"/>
        <v>0.19003645852415235</v>
      </c>
      <c r="L1556" s="2">
        <v>3464.7278925714613</v>
      </c>
      <c r="M1556" s="2">
        <f t="shared" si="222"/>
        <v>42.698345661701481</v>
      </c>
      <c r="N1556" s="2">
        <f t="shared" si="223"/>
        <v>-0.5071456617014789</v>
      </c>
      <c r="O1556" s="2">
        <f t="shared" si="224"/>
        <v>1.2540766424792997</v>
      </c>
    </row>
    <row r="1557" spans="1:15" x14ac:dyDescent="0.25">
      <c r="A1557" s="47" t="s">
        <v>85</v>
      </c>
      <c r="B1557" s="2">
        <v>0.57577</v>
      </c>
      <c r="C1557" s="2">
        <f>LOG('SNe Ia Data'!RedShift)</f>
        <v>-0.23975096740840449</v>
      </c>
      <c r="D1557">
        <v>0.21315799999999999</v>
      </c>
      <c r="E1557">
        <v>42.591500000000003</v>
      </c>
      <c r="F1557" s="2">
        <f t="shared" si="217"/>
        <v>3298.3747715856898</v>
      </c>
      <c r="G1557" s="1">
        <f t="shared" si="218"/>
        <v>9.2763237863308775E+25</v>
      </c>
      <c r="H1557" s="2">
        <f t="shared" si="216"/>
        <v>3006.2518023451039</v>
      </c>
      <c r="I1557" s="2">
        <f t="shared" si="219"/>
        <v>42.390126770457812</v>
      </c>
      <c r="J1557" s="2">
        <f t="shared" si="220"/>
        <v>0.20137322954219172</v>
      </c>
      <c r="K1557" s="2">
        <f t="shared" si="221"/>
        <v>0.89248350231920448</v>
      </c>
      <c r="L1557" s="2">
        <v>3467.2691458248592</v>
      </c>
      <c r="M1557" s="2">
        <f t="shared" si="222"/>
        <v>42.699937774779997</v>
      </c>
      <c r="N1557" s="2">
        <f t="shared" si="223"/>
        <v>-0.10843777477999339</v>
      </c>
      <c r="O1557" s="2">
        <f t="shared" si="224"/>
        <v>0.25879621510286133</v>
      </c>
    </row>
    <row r="1558" spans="1:15" x14ac:dyDescent="0.25">
      <c r="A1558" s="47">
        <v>50203</v>
      </c>
      <c r="B1558" s="2">
        <v>0.57618999999999998</v>
      </c>
      <c r="C1558" s="2">
        <f>LOG('SNe Ia Data'!RedShift)</f>
        <v>-0.23943428333867695</v>
      </c>
      <c r="D1558">
        <v>0.202103</v>
      </c>
      <c r="E1558">
        <v>42.488700000000001</v>
      </c>
      <c r="F1558" s="2">
        <f t="shared" si="217"/>
        <v>3145.8644089087697</v>
      </c>
      <c r="G1558" s="1">
        <f t="shared" si="218"/>
        <v>9.2840509164278564E+25</v>
      </c>
      <c r="H1558" s="2">
        <f t="shared" si="216"/>
        <v>3008.7559946648271</v>
      </c>
      <c r="I1558" s="2">
        <f t="shared" si="219"/>
        <v>42.391934842875358</v>
      </c>
      <c r="J1558" s="2">
        <f t="shared" si="220"/>
        <v>9.6765157124643508E-2</v>
      </c>
      <c r="K1558" s="2">
        <f t="shared" si="221"/>
        <v>0.22924110431588271</v>
      </c>
      <c r="L1558" s="2">
        <v>3470.3191874848858</v>
      </c>
      <c r="M1558" s="2">
        <f t="shared" si="222"/>
        <v>42.701847107366817</v>
      </c>
      <c r="N1558" s="2">
        <f t="shared" si="223"/>
        <v>-0.21314710736681519</v>
      </c>
      <c r="O1558" s="2">
        <f t="shared" si="224"/>
        <v>1.1122780478520637</v>
      </c>
    </row>
    <row r="1559" spans="1:15" x14ac:dyDescent="0.25">
      <c r="A1559" s="47" t="s">
        <v>86</v>
      </c>
      <c r="B1559" s="2">
        <v>0.57667999999999997</v>
      </c>
      <c r="C1559" s="2">
        <f>LOG('SNe Ia Data'!RedShift)</f>
        <v>-0.23906511021604079</v>
      </c>
      <c r="D1559">
        <v>0.16684299999999999</v>
      </c>
      <c r="E1559">
        <v>42.426299999999998</v>
      </c>
      <c r="F1559" s="2">
        <f t="shared" si="217"/>
        <v>3056.7505568913812</v>
      </c>
      <c r="G1559" s="1">
        <f t="shared" si="218"/>
        <v>9.2930672751500066E+25</v>
      </c>
      <c r="H1559" s="2">
        <f t="shared" si="216"/>
        <v>3011.677997527534</v>
      </c>
      <c r="I1559" s="2">
        <f t="shared" si="219"/>
        <v>42.394042680650294</v>
      </c>
      <c r="J1559" s="2">
        <f t="shared" si="220"/>
        <v>3.225731934970355E-2</v>
      </c>
      <c r="K1559" s="2">
        <f t="shared" si="221"/>
        <v>3.7380109305396439E-2</v>
      </c>
      <c r="L1559" s="2">
        <v>3473.8783104852346</v>
      </c>
      <c r="M1559" s="2">
        <f t="shared" si="222"/>
        <v>42.704073005485725</v>
      </c>
      <c r="N1559" s="2">
        <f t="shared" si="223"/>
        <v>-0.27777300548572725</v>
      </c>
      <c r="O1559" s="2">
        <f t="shared" si="224"/>
        <v>2.7718140715124528</v>
      </c>
    </row>
    <row r="1560" spans="1:15" x14ac:dyDescent="0.25">
      <c r="A1560" s="47">
        <v>1337228</v>
      </c>
      <c r="B1560" s="2">
        <v>0.57737000000000005</v>
      </c>
      <c r="C1560" s="2">
        <f>LOG('SNe Ia Data'!RedShift)</f>
        <v>-0.23854578570112217</v>
      </c>
      <c r="D1560">
        <v>0.29094900000000001</v>
      </c>
      <c r="E1560">
        <v>42.645000000000003</v>
      </c>
      <c r="F1560" s="2">
        <f t="shared" si="217"/>
        <v>3380.6483620598256</v>
      </c>
      <c r="G1560" s="1">
        <f t="shared" si="218"/>
        <v>9.3057662869010917E+25</v>
      </c>
      <c r="H1560" s="2">
        <f t="shared" si="216"/>
        <v>3015.7934669574556</v>
      </c>
      <c r="I1560" s="2">
        <f t="shared" si="219"/>
        <v>42.397007980365331</v>
      </c>
      <c r="J1560" s="2">
        <f t="shared" si="220"/>
        <v>0.24799201963467254</v>
      </c>
      <c r="K1560" s="2">
        <f t="shared" si="221"/>
        <v>0.72651012844042151</v>
      </c>
      <c r="L1560" s="2">
        <v>3478.8914890126125</v>
      </c>
      <c r="M1560" s="2">
        <f t="shared" si="222"/>
        <v>42.70720441384718</v>
      </c>
      <c r="N1560" s="2">
        <f t="shared" si="223"/>
        <v>-6.2204413847176454E-2</v>
      </c>
      <c r="O1560" s="2">
        <f t="shared" si="224"/>
        <v>4.5709731101644363E-2</v>
      </c>
    </row>
    <row r="1561" spans="1:15" x14ac:dyDescent="0.25">
      <c r="A1561" s="47" t="s">
        <v>89</v>
      </c>
      <c r="B1561" s="2">
        <v>0.57830000000000004</v>
      </c>
      <c r="C1561" s="2">
        <f>LOG('SNe Ia Data'!RedShift)</f>
        <v>-0.23784680769640534</v>
      </c>
      <c r="D1561">
        <v>0.24485000000000001</v>
      </c>
      <c r="E1561">
        <v>42.417400000000001</v>
      </c>
      <c r="F1561" s="2">
        <f t="shared" si="217"/>
        <v>3044.2477940026406</v>
      </c>
      <c r="G1561" s="1">
        <f t="shared" si="218"/>
        <v>9.3228869806696095E+25</v>
      </c>
      <c r="H1561" s="2">
        <f t="shared" si="216"/>
        <v>3021.3419059387306</v>
      </c>
      <c r="I1561" s="2">
        <f t="shared" si="219"/>
        <v>42.400999371915049</v>
      </c>
      <c r="J1561" s="2">
        <f t="shared" si="220"/>
        <v>1.6400628084952018E-2</v>
      </c>
      <c r="K1561" s="2">
        <f t="shared" si="221"/>
        <v>4.4866350405182269E-3</v>
      </c>
      <c r="L1561" s="2">
        <v>3485.6508818522266</v>
      </c>
      <c r="M1561" s="2">
        <f t="shared" si="222"/>
        <v>42.711419432977891</v>
      </c>
      <c r="N1561" s="2">
        <f t="shared" si="223"/>
        <v>-0.29401943297789046</v>
      </c>
      <c r="O1561" s="2">
        <f t="shared" si="224"/>
        <v>1.4419554894313187</v>
      </c>
    </row>
    <row r="1562" spans="1:15" x14ac:dyDescent="0.25">
      <c r="A1562" s="47">
        <v>110721</v>
      </c>
      <c r="B1562" s="2">
        <v>0.57830999999999999</v>
      </c>
      <c r="C1562" s="2">
        <f>LOG('SNe Ia Data'!RedShift)</f>
        <v>-0.23783929791381811</v>
      </c>
      <c r="D1562">
        <v>0.241176</v>
      </c>
      <c r="E1562">
        <v>42.4512</v>
      </c>
      <c r="F1562" s="2">
        <f t="shared" si="217"/>
        <v>3092.0036648391588</v>
      </c>
      <c r="G1562" s="1">
        <f t="shared" si="218"/>
        <v>9.3230711030480492E+25</v>
      </c>
      <c r="H1562" s="2">
        <f t="shared" si="216"/>
        <v>3021.4015759378367</v>
      </c>
      <c r="I1562" s="2">
        <f t="shared" si="219"/>
        <v>42.401042256991047</v>
      </c>
      <c r="J1562" s="2">
        <f t="shared" si="220"/>
        <v>5.0157743008952593E-2</v>
      </c>
      <c r="K1562" s="2">
        <f t="shared" si="221"/>
        <v>4.3252159514768733E-2</v>
      </c>
      <c r="L1562" s="2">
        <v>3485.723579083412</v>
      </c>
      <c r="M1562" s="2">
        <f t="shared" si="222"/>
        <v>42.711464721043441</v>
      </c>
      <c r="N1562" s="2">
        <f t="shared" si="223"/>
        <v>-0.26026472104344123</v>
      </c>
      <c r="O1562" s="2">
        <f t="shared" si="224"/>
        <v>1.1645615065965713</v>
      </c>
    </row>
    <row r="1563" spans="1:15" x14ac:dyDescent="0.25">
      <c r="A1563" s="47" t="s">
        <v>90</v>
      </c>
      <c r="B1563" s="2">
        <v>0.57882</v>
      </c>
      <c r="C1563" s="2">
        <f>LOG('SNe Ia Data'!RedShift)</f>
        <v>-0.23745647109209081</v>
      </c>
      <c r="D1563">
        <v>0.214391</v>
      </c>
      <c r="E1563">
        <v>42.427199999999999</v>
      </c>
      <c r="F1563" s="2">
        <f t="shared" si="217"/>
        <v>3058.0177365620129</v>
      </c>
      <c r="G1563" s="1">
        <f t="shared" si="218"/>
        <v>9.3324621591559545E+25</v>
      </c>
      <c r="H1563" s="2">
        <f t="shared" si="216"/>
        <v>3024.4450099533583</v>
      </c>
      <c r="I1563" s="2">
        <f t="shared" si="219"/>
        <v>42.403228463160602</v>
      </c>
      <c r="J1563" s="2">
        <f t="shared" si="220"/>
        <v>2.3971536839397345E-2</v>
      </c>
      <c r="K1563" s="2">
        <f t="shared" si="221"/>
        <v>1.2501975859722243E-2</v>
      </c>
      <c r="L1563" s="2">
        <v>3489.431577382848</v>
      </c>
      <c r="M1563" s="2">
        <f t="shared" si="222"/>
        <v>42.713773434349342</v>
      </c>
      <c r="N1563" s="2">
        <f t="shared" si="223"/>
        <v>-0.2865734343493429</v>
      </c>
      <c r="O1563" s="2">
        <f t="shared" si="224"/>
        <v>1.7867292895595124</v>
      </c>
    </row>
    <row r="1564" spans="1:15" x14ac:dyDescent="0.25">
      <c r="A1564" s="47">
        <v>1332059</v>
      </c>
      <c r="B1564" s="2">
        <v>0.57891000000000004</v>
      </c>
      <c r="C1564" s="2">
        <f>LOG('SNe Ia Data'!RedShift)</f>
        <v>-0.23738894843404437</v>
      </c>
      <c r="D1564">
        <v>0.231686</v>
      </c>
      <c r="E1564">
        <v>42.531700000000001</v>
      </c>
      <c r="F1564" s="2">
        <f t="shared" si="217"/>
        <v>3208.7804280254841</v>
      </c>
      <c r="G1564" s="1">
        <f t="shared" si="218"/>
        <v>9.3341195702232558E+25</v>
      </c>
      <c r="H1564" s="2">
        <f t="shared" si="216"/>
        <v>3024.9821402997186</v>
      </c>
      <c r="I1564" s="2">
        <f t="shared" si="219"/>
        <v>42.403614074459497</v>
      </c>
      <c r="J1564" s="2">
        <f t="shared" si="220"/>
        <v>0.12808592554050335</v>
      </c>
      <c r="K1564" s="2">
        <f t="shared" si="221"/>
        <v>0.30563510701024305</v>
      </c>
      <c r="L1564" s="2">
        <v>3490.0860194940615</v>
      </c>
      <c r="M1564" s="2">
        <f t="shared" si="222"/>
        <v>42.714180655327745</v>
      </c>
      <c r="N1564" s="2">
        <f t="shared" si="223"/>
        <v>-0.18248065532774405</v>
      </c>
      <c r="O1564" s="2">
        <f t="shared" si="224"/>
        <v>0.62034613472876166</v>
      </c>
    </row>
    <row r="1565" spans="1:15" x14ac:dyDescent="0.25">
      <c r="A1565" s="47" t="s">
        <v>87</v>
      </c>
      <c r="B1565" s="2">
        <v>0.57967000000000002</v>
      </c>
      <c r="C1565" s="2">
        <f>LOG('SNe Ia Data'!RedShift)</f>
        <v>-0.23681917534355595</v>
      </c>
      <c r="D1565">
        <v>0.23116</v>
      </c>
      <c r="E1565">
        <v>42.392299999999999</v>
      </c>
      <c r="F1565" s="2">
        <f t="shared" si="217"/>
        <v>3009.261992836743</v>
      </c>
      <c r="G1565" s="1">
        <f t="shared" si="218"/>
        <v>9.3481174691746065E+25</v>
      </c>
      <c r="H1565" s="2">
        <f t="shared" si="216"/>
        <v>3029.5185504036385</v>
      </c>
      <c r="I1565" s="2">
        <f t="shared" si="219"/>
        <v>42.406868080603203</v>
      </c>
      <c r="J1565" s="2">
        <f t="shared" si="220"/>
        <v>-1.4568080603204692E-2</v>
      </c>
      <c r="K1565" s="2">
        <f t="shared" si="221"/>
        <v>3.971726181779228E-3</v>
      </c>
      <c r="L1565" s="2">
        <v>3495.6134892685618</v>
      </c>
      <c r="M1565" s="2">
        <f t="shared" si="222"/>
        <v>42.717617032915882</v>
      </c>
      <c r="N1565" s="2">
        <f t="shared" si="223"/>
        <v>-0.32531703291588343</v>
      </c>
      <c r="O1565" s="2">
        <f t="shared" si="224"/>
        <v>1.9805610488952006</v>
      </c>
    </row>
    <row r="1566" spans="1:15" x14ac:dyDescent="0.25">
      <c r="A1566" s="47" t="s">
        <v>88</v>
      </c>
      <c r="B1566" s="2">
        <v>0.58067000000000002</v>
      </c>
      <c r="C1566" s="2">
        <f>LOG('SNe Ia Data'!RedShift)</f>
        <v>-0.23607061097548435</v>
      </c>
      <c r="D1566">
        <v>0.26249600000000001</v>
      </c>
      <c r="E1566">
        <v>42.573</v>
      </c>
      <c r="F1566" s="2">
        <f t="shared" si="217"/>
        <v>3270.3934175664003</v>
      </c>
      <c r="G1566" s="1">
        <f t="shared" si="218"/>
        <v>9.3665411567364714E+25</v>
      </c>
      <c r="H1566" s="2">
        <f t="shared" si="216"/>
        <v>3035.4892609150929</v>
      </c>
      <c r="I1566" s="2">
        <f t="shared" si="219"/>
        <v>42.411143503729626</v>
      </c>
      <c r="J1566" s="2">
        <f t="shared" si="220"/>
        <v>0.16185649627037435</v>
      </c>
      <c r="K1566" s="2">
        <f t="shared" si="221"/>
        <v>0.38020243162187567</v>
      </c>
      <c r="L1566" s="2">
        <v>3502.8893879977327</v>
      </c>
      <c r="M1566" s="2">
        <f t="shared" si="222"/>
        <v>42.722132118303179</v>
      </c>
      <c r="N1566" s="2">
        <f t="shared" si="223"/>
        <v>-0.14913211830317863</v>
      </c>
      <c r="O1566" s="2">
        <f t="shared" si="224"/>
        <v>0.32277284756330205</v>
      </c>
    </row>
    <row r="1567" spans="1:15" x14ac:dyDescent="0.25">
      <c r="A1567" s="47" t="s">
        <v>91</v>
      </c>
      <c r="B1567" s="2">
        <v>0.58079999999999998</v>
      </c>
      <c r="C1567" s="2">
        <f>LOG('SNe Ia Data'!RedShift)</f>
        <v>-0.23597339230796271</v>
      </c>
      <c r="D1567">
        <v>0.23982100000000001</v>
      </c>
      <c r="E1567">
        <v>42.706099999999999</v>
      </c>
      <c r="F1567" s="2">
        <f t="shared" si="217"/>
        <v>3477.1225699030379</v>
      </c>
      <c r="G1567" s="1">
        <f t="shared" si="218"/>
        <v>9.368936686460976E+25</v>
      </c>
      <c r="H1567" s="2">
        <f t="shared" si="216"/>
        <v>3036.2655992273103</v>
      </c>
      <c r="I1567" s="2">
        <f t="shared" si="219"/>
        <v>42.411698795329315</v>
      </c>
      <c r="J1567" s="2">
        <f t="shared" si="220"/>
        <v>0.29440120467068454</v>
      </c>
      <c r="K1567" s="2">
        <f t="shared" si="221"/>
        <v>1.5069704849092427</v>
      </c>
      <c r="L1567" s="2">
        <v>3503.8354977101321</v>
      </c>
      <c r="M1567" s="2">
        <f t="shared" si="222"/>
        <v>42.722718540970789</v>
      </c>
      <c r="N1567" s="2">
        <f t="shared" si="223"/>
        <v>-1.6618540970789297E-2</v>
      </c>
      <c r="O1567" s="2">
        <f t="shared" si="224"/>
        <v>4.8018806897501152E-3</v>
      </c>
    </row>
    <row r="1568" spans="1:15" x14ac:dyDescent="0.25">
      <c r="A1568" s="47" t="s">
        <v>92</v>
      </c>
      <c r="B1568" s="2">
        <v>0.58301000000000003</v>
      </c>
      <c r="C1568" s="2">
        <f>LOG('SNe Ia Data'!RedShift)</f>
        <v>-0.23432399599986595</v>
      </c>
      <c r="D1568">
        <v>0.16802900000000001</v>
      </c>
      <c r="E1568">
        <v>42.540799999999997</v>
      </c>
      <c r="F1568" s="2">
        <f t="shared" si="217"/>
        <v>3222.2556955030141</v>
      </c>
      <c r="G1568" s="1">
        <f t="shared" si="218"/>
        <v>9.4096765248914367E+25</v>
      </c>
      <c r="H1568" s="2">
        <f t="shared" si="216"/>
        <v>3049.468481697766</v>
      </c>
      <c r="I1568" s="2">
        <f t="shared" si="219"/>
        <v>42.421120744960682</v>
      </c>
      <c r="J1568" s="2">
        <f t="shared" si="220"/>
        <v>0.11967925503931554</v>
      </c>
      <c r="K1568" s="2">
        <f t="shared" si="221"/>
        <v>0.50730514734857346</v>
      </c>
      <c r="L1568" s="2">
        <v>3519.927901141949</v>
      </c>
      <c r="M1568" s="2">
        <f t="shared" si="222"/>
        <v>42.732668839468943</v>
      </c>
      <c r="N1568" s="2">
        <f t="shared" si="223"/>
        <v>-0.1918688394689454</v>
      </c>
      <c r="O1568" s="2">
        <f t="shared" si="224"/>
        <v>1.3038883706882733</v>
      </c>
    </row>
    <row r="1569" spans="1:15" x14ac:dyDescent="0.25">
      <c r="A1569" s="47" t="s">
        <v>94</v>
      </c>
      <c r="B1569" s="2">
        <v>0.58330000000000004</v>
      </c>
      <c r="C1569" s="2">
        <f>LOG('SNe Ia Data'!RedShift)</f>
        <v>-0.23410802356998453</v>
      </c>
      <c r="D1569">
        <v>0.18620100000000001</v>
      </c>
      <c r="E1569">
        <v>42.797400000000003</v>
      </c>
      <c r="F1569" s="2">
        <f t="shared" si="217"/>
        <v>3626.435855060618</v>
      </c>
      <c r="G1569" s="1">
        <f t="shared" si="218"/>
        <v>9.4150246939907016E+25</v>
      </c>
      <c r="H1569" s="2">
        <f t="shared" si="216"/>
        <v>3051.201705263938</v>
      </c>
      <c r="I1569" s="2">
        <f t="shared" si="219"/>
        <v>42.42235459210842</v>
      </c>
      <c r="J1569" s="2">
        <f t="shared" si="220"/>
        <v>0.37504540789158369</v>
      </c>
      <c r="K1569" s="2">
        <f t="shared" si="221"/>
        <v>4.0569876573329848</v>
      </c>
      <c r="L1569" s="2">
        <v>3522.0407697088631</v>
      </c>
      <c r="M1569" s="2">
        <f t="shared" si="222"/>
        <v>42.733971894381597</v>
      </c>
      <c r="N1569" s="2">
        <f t="shared" si="223"/>
        <v>6.3428105618406505E-2</v>
      </c>
      <c r="O1569" s="2">
        <f t="shared" si="224"/>
        <v>0.11603779385982005</v>
      </c>
    </row>
    <row r="1570" spans="1:15" x14ac:dyDescent="0.25">
      <c r="A1570" s="47" t="s">
        <v>93</v>
      </c>
      <c r="B1570" s="2">
        <v>0.58382000000000001</v>
      </c>
      <c r="C1570" s="2">
        <f>LOG('SNe Ia Data'!RedShift)</f>
        <v>-0.23372103140888228</v>
      </c>
      <c r="D1570">
        <v>0.198486</v>
      </c>
      <c r="E1570">
        <v>42.476500000000001</v>
      </c>
      <c r="F1570" s="2">
        <f t="shared" si="217"/>
        <v>3128.2395322577418</v>
      </c>
      <c r="G1570" s="1">
        <f t="shared" si="218"/>
        <v>9.4246158012008169E+25</v>
      </c>
      <c r="H1570" s="2">
        <f t="shared" ref="H1570:H1633" si="225">G1570/Mpc</f>
        <v>3054.3099714263785</v>
      </c>
      <c r="I1570" s="2">
        <f t="shared" si="219"/>
        <v>42.424565550060407</v>
      </c>
      <c r="J1570" s="2">
        <f t="shared" si="220"/>
        <v>5.1934449939594174E-2</v>
      </c>
      <c r="K1570" s="2">
        <f t="shared" si="221"/>
        <v>6.8462272850461858E-2</v>
      </c>
      <c r="L1570" s="2">
        <v>3525.8300554240768</v>
      </c>
      <c r="M1570" s="2">
        <f t="shared" si="222"/>
        <v>42.736306877635229</v>
      </c>
      <c r="N1570" s="2">
        <f t="shared" si="223"/>
        <v>-0.25980687763522781</v>
      </c>
      <c r="O1570" s="2">
        <f t="shared" si="224"/>
        <v>1.7133320059144348</v>
      </c>
    </row>
    <row r="1571" spans="1:15" x14ac:dyDescent="0.25">
      <c r="A1571" s="47" t="s">
        <v>95</v>
      </c>
      <c r="B1571" s="2">
        <v>0.58382000000000001</v>
      </c>
      <c r="C1571" s="2">
        <f>LOG('SNe Ia Data'!RedShift)</f>
        <v>-0.23372103140888228</v>
      </c>
      <c r="D1571">
        <v>0.184752</v>
      </c>
      <c r="E1571">
        <v>42.648899999999998</v>
      </c>
      <c r="F1571" s="2">
        <f t="shared" si="217"/>
        <v>3386.7255175696796</v>
      </c>
      <c r="G1571" s="1">
        <f t="shared" si="218"/>
        <v>9.4246158012008169E+25</v>
      </c>
      <c r="H1571" s="2">
        <f t="shared" si="225"/>
        <v>3054.3099714263785</v>
      </c>
      <c r="I1571" s="2">
        <f t="shared" si="219"/>
        <v>42.424565550060407</v>
      </c>
      <c r="J1571" s="2">
        <f t="shared" si="220"/>
        <v>0.22433444993959029</v>
      </c>
      <c r="K1571" s="2">
        <f t="shared" si="221"/>
        <v>1.4743943073833909</v>
      </c>
      <c r="L1571" s="2">
        <v>3525.8300554240768</v>
      </c>
      <c r="M1571" s="2">
        <f t="shared" si="222"/>
        <v>42.736306877635229</v>
      </c>
      <c r="N1571" s="2">
        <f t="shared" si="223"/>
        <v>-8.7406877635231695E-2</v>
      </c>
      <c r="O1571" s="2">
        <f t="shared" si="224"/>
        <v>0.22382722799448679</v>
      </c>
    </row>
    <row r="1572" spans="1:15" x14ac:dyDescent="0.25">
      <c r="A1572" s="47">
        <v>1338387</v>
      </c>
      <c r="B1572" s="2">
        <v>0.58389999999999997</v>
      </c>
      <c r="C1572" s="2">
        <f>LOG('SNe Ia Data'!RedShift)</f>
        <v>-0.23366152474871271</v>
      </c>
      <c r="D1572">
        <v>0.19936899999999999</v>
      </c>
      <c r="E1572">
        <v>42.419899999999998</v>
      </c>
      <c r="F1572" s="2">
        <f t="shared" si="217"/>
        <v>3047.754632108496</v>
      </c>
      <c r="G1572" s="1">
        <f t="shared" si="218"/>
        <v>9.4260915027446016E+25</v>
      </c>
      <c r="H1572" s="2">
        <f t="shared" si="225"/>
        <v>3054.7882137266597</v>
      </c>
      <c r="I1572" s="2">
        <f t="shared" si="219"/>
        <v>42.424905531488363</v>
      </c>
      <c r="J1572" s="2">
        <f t="shared" si="220"/>
        <v>-5.0055314883650226E-3</v>
      </c>
      <c r="K1572" s="2">
        <f t="shared" si="221"/>
        <v>6.3035490188780377E-4</v>
      </c>
      <c r="L1572" s="2">
        <v>3526.4131014938021</v>
      </c>
      <c r="M1572" s="2">
        <f t="shared" si="222"/>
        <v>42.736665931748533</v>
      </c>
      <c r="N1572" s="2">
        <f t="shared" si="223"/>
        <v>-0.31676593174853451</v>
      </c>
      <c r="O1572" s="2">
        <f t="shared" si="224"/>
        <v>2.5244203521919655</v>
      </c>
    </row>
    <row r="1573" spans="1:15" x14ac:dyDescent="0.25">
      <c r="A1573" s="47" t="s">
        <v>96</v>
      </c>
      <c r="B1573" s="2">
        <v>0.58582000000000001</v>
      </c>
      <c r="C1573" s="2">
        <f>LOG('SNe Ia Data'!RedShift)</f>
        <v>-0.23223580550971637</v>
      </c>
      <c r="D1573">
        <v>0.37297000000000002</v>
      </c>
      <c r="E1573">
        <v>42.707000000000001</v>
      </c>
      <c r="F1573" s="2">
        <f t="shared" si="217"/>
        <v>3478.5640153042414</v>
      </c>
      <c r="G1573" s="1">
        <f t="shared" si="218"/>
        <v>9.4615200554374116E+25</v>
      </c>
      <c r="H1573" s="2">
        <f t="shared" si="225"/>
        <v>3066.2698257143938</v>
      </c>
      <c r="I1573" s="2">
        <f t="shared" si="219"/>
        <v>42.43305184630136</v>
      </c>
      <c r="J1573" s="2">
        <f t="shared" si="220"/>
        <v>0.27394815369864034</v>
      </c>
      <c r="K1573" s="2">
        <f t="shared" si="221"/>
        <v>0.53949690122113991</v>
      </c>
      <c r="L1573" s="2">
        <v>3540.4125235002202</v>
      </c>
      <c r="M1573" s="2">
        <f t="shared" si="222"/>
        <v>42.745269341544002</v>
      </c>
      <c r="N1573" s="2">
        <f t="shared" si="223"/>
        <v>-3.8269341544001634E-2</v>
      </c>
      <c r="O1573" s="2">
        <f t="shared" si="224"/>
        <v>1.052820126559087E-2</v>
      </c>
    </row>
    <row r="1574" spans="1:15" x14ac:dyDescent="0.25">
      <c r="A1574" s="47" t="s">
        <v>97</v>
      </c>
      <c r="B1574" s="2">
        <v>0.58730000000000004</v>
      </c>
      <c r="C1574" s="2">
        <f>LOG('SNe Ia Data'!RedShift)</f>
        <v>-0.23113999915704286</v>
      </c>
      <c r="D1574">
        <v>0.203038</v>
      </c>
      <c r="E1574">
        <v>42.624099999999999</v>
      </c>
      <c r="F1574" s="2">
        <f t="shared" si="217"/>
        <v>3348.2663636744874</v>
      </c>
      <c r="G1574" s="1">
        <f t="shared" si="218"/>
        <v>9.488844896527872E+25</v>
      </c>
      <c r="H1574" s="2">
        <f t="shared" si="225"/>
        <v>3075.1252036280061</v>
      </c>
      <c r="I1574" s="2">
        <f t="shared" si="219"/>
        <v>42.439314013789371</v>
      </c>
      <c r="J1574" s="2">
        <f t="shared" si="220"/>
        <v>0.18478598621062758</v>
      </c>
      <c r="K1574" s="2">
        <f t="shared" si="221"/>
        <v>0.82829189294708361</v>
      </c>
      <c r="L1574" s="2">
        <v>3551.2120097391262</v>
      </c>
      <c r="M1574" s="2">
        <f t="shared" si="222"/>
        <v>42.751883003737447</v>
      </c>
      <c r="N1574" s="2">
        <f t="shared" si="223"/>
        <v>-0.12778300373744855</v>
      </c>
      <c r="O1574" s="2">
        <f t="shared" si="224"/>
        <v>0.39608786014481323</v>
      </c>
    </row>
    <row r="1575" spans="1:15" x14ac:dyDescent="0.25">
      <c r="A1575" s="47" t="s">
        <v>99</v>
      </c>
      <c r="B1575" s="2">
        <v>0.58879000000000004</v>
      </c>
      <c r="C1575" s="2">
        <f>LOG('SNe Ia Data'!RedShift)</f>
        <v>-0.23003957465849753</v>
      </c>
      <c r="D1575">
        <v>0.22003200000000001</v>
      </c>
      <c r="E1575">
        <v>42.502099999999999</v>
      </c>
      <c r="F1575" s="2">
        <f t="shared" si="217"/>
        <v>3165.3373330410063</v>
      </c>
      <c r="G1575" s="1">
        <f t="shared" si="218"/>
        <v>9.516367822656739E+25</v>
      </c>
      <c r="H1575" s="2">
        <f t="shared" si="225"/>
        <v>3084.0447765306508</v>
      </c>
      <c r="I1575" s="2">
        <f t="shared" si="219"/>
        <v>42.445603374227623</v>
      </c>
      <c r="J1575" s="2">
        <f t="shared" si="220"/>
        <v>5.6496625772375353E-2</v>
      </c>
      <c r="K1575" s="2">
        <f t="shared" si="221"/>
        <v>6.5928520301387988E-2</v>
      </c>
      <c r="L1575" s="2">
        <v>3562.0917193765104</v>
      </c>
      <c r="M1575" s="2">
        <f t="shared" si="222"/>
        <v>42.75852548903628</v>
      </c>
      <c r="N1575" s="2">
        <f t="shared" si="223"/>
        <v>-0.25642548903628182</v>
      </c>
      <c r="O1575" s="2">
        <f t="shared" si="224"/>
        <v>1.358159238732642</v>
      </c>
    </row>
    <row r="1576" spans="1:15" x14ac:dyDescent="0.25">
      <c r="A1576" s="47" t="s">
        <v>100</v>
      </c>
      <c r="B1576" s="2">
        <v>0.59028999999999998</v>
      </c>
      <c r="C1576" s="2">
        <f>LOG('SNe Ia Data'!RedShift)</f>
        <v>-0.22893457402360515</v>
      </c>
      <c r="D1576">
        <v>0.248253</v>
      </c>
      <c r="E1576">
        <v>42.515599999999999</v>
      </c>
      <c r="F1576" s="2">
        <f t="shared" si="217"/>
        <v>3185.077469579418</v>
      </c>
      <c r="G1576" s="1">
        <f t="shared" si="218"/>
        <v>9.5440890821604337E+25</v>
      </c>
      <c r="H1576" s="2">
        <f t="shared" si="225"/>
        <v>3093.0286249026817</v>
      </c>
      <c r="I1576" s="2">
        <f t="shared" si="219"/>
        <v>42.451919696329753</v>
      </c>
      <c r="J1576" s="2">
        <f t="shared" si="220"/>
        <v>6.3680303670246019E-2</v>
      </c>
      <c r="K1576" s="2">
        <f t="shared" si="221"/>
        <v>6.5799295035319338E-2</v>
      </c>
      <c r="L1576" s="2">
        <v>3573.0517853684682</v>
      </c>
      <c r="M1576" s="2">
        <f t="shared" si="222"/>
        <v>42.765196553075995</v>
      </c>
      <c r="N1576" s="2">
        <f t="shared" si="223"/>
        <v>-0.24959655307599604</v>
      </c>
      <c r="O1576" s="2">
        <f t="shared" si="224"/>
        <v>1.01085335324717</v>
      </c>
    </row>
    <row r="1577" spans="1:15" x14ac:dyDescent="0.25">
      <c r="A1577" s="47" t="s">
        <v>98</v>
      </c>
      <c r="B1577" s="2">
        <v>0.59179000000000004</v>
      </c>
      <c r="C1577" s="2">
        <f>LOG('SNe Ia Data'!RedShift)</f>
        <v>-0.2278323777720605</v>
      </c>
      <c r="D1577">
        <v>0.255828</v>
      </c>
      <c r="E1577">
        <v>42.450800000000001</v>
      </c>
      <c r="F1577" s="2">
        <f t="shared" si="217"/>
        <v>3091.4341491714144</v>
      </c>
      <c r="G1577" s="1">
        <f t="shared" si="218"/>
        <v>9.5718239792848358E+25</v>
      </c>
      <c r="H1577" s="2">
        <f t="shared" si="225"/>
        <v>3102.0168929265892</v>
      </c>
      <c r="I1577" s="2">
        <f t="shared" si="219"/>
        <v>42.45822079279867</v>
      </c>
      <c r="J1577" s="2">
        <f t="shared" si="220"/>
        <v>-7.4207927986691402E-3</v>
      </c>
      <c r="K1577" s="2">
        <f t="shared" si="221"/>
        <v>8.41403781911324E-4</v>
      </c>
      <c r="L1577" s="2">
        <v>3584.0192004089745</v>
      </c>
      <c r="M1577" s="2">
        <f t="shared" si="222"/>
        <v>42.771851638054976</v>
      </c>
      <c r="N1577" s="2">
        <f t="shared" si="223"/>
        <v>-0.32105163805497483</v>
      </c>
      <c r="O1577" s="2">
        <f t="shared" si="224"/>
        <v>1.5749023423117832</v>
      </c>
    </row>
    <row r="1578" spans="1:15" x14ac:dyDescent="0.25">
      <c r="A1578" s="47" t="s">
        <v>101</v>
      </c>
      <c r="B1578" s="2">
        <v>0.60067000000000004</v>
      </c>
      <c r="C1578" s="2">
        <f>LOG('SNe Ia Data'!RedShift)</f>
        <v>-0.22136405801403847</v>
      </c>
      <c r="D1578">
        <v>0.27883799999999997</v>
      </c>
      <c r="E1578">
        <v>42.611600000000003</v>
      </c>
      <c r="F1578" s="2">
        <f t="shared" si="217"/>
        <v>3329.0475623611987</v>
      </c>
      <c r="G1578" s="1">
        <f t="shared" si="218"/>
        <v>9.7362926363239479E+25</v>
      </c>
      <c r="H1578" s="2">
        <f t="shared" si="225"/>
        <v>3155.3175547018586</v>
      </c>
      <c r="I1578" s="2">
        <f t="shared" si="219"/>
        <v>42.495215368320203</v>
      </c>
      <c r="J1578" s="2">
        <f t="shared" si="220"/>
        <v>0.11638463167980007</v>
      </c>
      <c r="K1578" s="2">
        <f t="shared" si="221"/>
        <v>0.17421572595275545</v>
      </c>
      <c r="L1578" s="2">
        <v>3649.0960927292481</v>
      </c>
      <c r="M1578" s="2">
        <f t="shared" si="222"/>
        <v>42.810926499602886</v>
      </c>
      <c r="N1578" s="2">
        <f t="shared" si="223"/>
        <v>-0.19932649960288273</v>
      </c>
      <c r="O1578" s="2">
        <f t="shared" si="224"/>
        <v>0.5110061914514713</v>
      </c>
    </row>
    <row r="1579" spans="1:15" x14ac:dyDescent="0.25">
      <c r="A1579" s="47">
        <v>1338233</v>
      </c>
      <c r="B1579" s="2">
        <v>0.60155000000000003</v>
      </c>
      <c r="C1579" s="2">
        <f>LOG('SNe Ia Data'!RedShift)</f>
        <v>-0.22072826887006941</v>
      </c>
      <c r="D1579">
        <v>0.39477899999999999</v>
      </c>
      <c r="E1579">
        <v>42.7562</v>
      </c>
      <c r="F1579" s="2">
        <f t="shared" si="217"/>
        <v>3558.2790201145253</v>
      </c>
      <c r="G1579" s="1">
        <f t="shared" si="218"/>
        <v>9.7526171300862432E+25</v>
      </c>
      <c r="H1579" s="2">
        <f t="shared" si="225"/>
        <v>3160.6079628339667</v>
      </c>
      <c r="I1579" s="2">
        <f t="shared" si="219"/>
        <v>42.498853149655275</v>
      </c>
      <c r="J1579" s="2">
        <f t="shared" si="220"/>
        <v>0.25734685034472449</v>
      </c>
      <c r="K1579" s="2">
        <f t="shared" si="221"/>
        <v>0.42494197241931636</v>
      </c>
      <c r="L1579" s="2">
        <v>3655.5590472828376</v>
      </c>
      <c r="M1579" s="2">
        <f t="shared" si="222"/>
        <v>42.81476901670743</v>
      </c>
      <c r="N1579" s="2">
        <f t="shared" si="223"/>
        <v>-5.8569016707430421E-2</v>
      </c>
      <c r="O1579" s="2">
        <f t="shared" si="224"/>
        <v>2.2010392164292032E-2</v>
      </c>
    </row>
    <row r="1580" spans="1:15" x14ac:dyDescent="0.25">
      <c r="A1580" s="47" t="s">
        <v>102</v>
      </c>
      <c r="B1580" s="2">
        <v>0.60328000000000004</v>
      </c>
      <c r="C1580" s="2">
        <f>LOG('SNe Ia Data'!RedShift)</f>
        <v>-0.21948107221983665</v>
      </c>
      <c r="D1580">
        <v>0.2001</v>
      </c>
      <c r="E1580">
        <v>42.750300000000003</v>
      </c>
      <c r="F1580" s="2">
        <f t="shared" si="217"/>
        <v>3548.6241190111459</v>
      </c>
      <c r="G1580" s="1">
        <f t="shared" si="218"/>
        <v>9.7847231034407113E+25</v>
      </c>
      <c r="H1580" s="2">
        <f t="shared" si="225"/>
        <v>3171.0128001904568</v>
      </c>
      <c r="I1580" s="2">
        <f t="shared" si="219"/>
        <v>42.50598997557357</v>
      </c>
      <c r="J1580" s="2">
        <f t="shared" si="220"/>
        <v>0.2443100244264329</v>
      </c>
      <c r="K1580" s="2">
        <f t="shared" si="221"/>
        <v>1.4906936345731241</v>
      </c>
      <c r="L1580" s="2">
        <v>3668.271897727936</v>
      </c>
      <c r="M1580" s="2">
        <f t="shared" si="222"/>
        <v>42.822307593695626</v>
      </c>
      <c r="N1580" s="2">
        <f t="shared" si="223"/>
        <v>-7.2007593695623484E-2</v>
      </c>
      <c r="O1580" s="2">
        <f t="shared" si="224"/>
        <v>0.12949780856283491</v>
      </c>
    </row>
    <row r="1581" spans="1:15" x14ac:dyDescent="0.25">
      <c r="A1581" s="47">
        <v>1335564</v>
      </c>
      <c r="B1581" s="2">
        <v>0.60626000000000002</v>
      </c>
      <c r="C1581" s="2">
        <f>LOG('SNe Ia Data'!RedShift)</f>
        <v>-0.21734108482844061</v>
      </c>
      <c r="D1581">
        <v>0.27507599999999999</v>
      </c>
      <c r="E1581">
        <v>42.6158</v>
      </c>
      <c r="F1581" s="2">
        <f t="shared" si="217"/>
        <v>3335.4927422378514</v>
      </c>
      <c r="G1581" s="1">
        <f t="shared" si="218"/>
        <v>9.8400689173929386E+25</v>
      </c>
      <c r="H1581" s="2">
        <f t="shared" si="225"/>
        <v>3188.9491569605075</v>
      </c>
      <c r="I1581" s="2">
        <f t="shared" si="219"/>
        <v>42.51823797560094</v>
      </c>
      <c r="J1581" s="2">
        <f t="shared" si="220"/>
        <v>9.7562024399060476E-2</v>
      </c>
      <c r="K1581" s="2">
        <f t="shared" si="221"/>
        <v>0.12579292210405296</v>
      </c>
      <c r="L1581" s="2">
        <v>3690.1928784723013</v>
      </c>
      <c r="M1581" s="2">
        <f t="shared" si="222"/>
        <v>42.835245331970128</v>
      </c>
      <c r="N1581" s="2">
        <f t="shared" si="223"/>
        <v>-0.21944533197012817</v>
      </c>
      <c r="O1581" s="2">
        <f t="shared" si="224"/>
        <v>0.63642509062744079</v>
      </c>
    </row>
    <row r="1582" spans="1:15" x14ac:dyDescent="0.25">
      <c r="A1582" s="47" t="s">
        <v>104</v>
      </c>
      <c r="B1582" s="2">
        <v>0.60826999999999998</v>
      </c>
      <c r="C1582" s="2">
        <f>LOG('SNe Ia Data'!RedShift)</f>
        <v>-0.21590360250098301</v>
      </c>
      <c r="D1582">
        <v>0.22838800000000001</v>
      </c>
      <c r="E1582">
        <v>42.590400000000002</v>
      </c>
      <c r="F1582" s="2">
        <f t="shared" si="217"/>
        <v>3296.7043412276594</v>
      </c>
      <c r="G1582" s="1">
        <f t="shared" si="218"/>
        <v>9.8774293353938422E+25</v>
      </c>
      <c r="H1582" s="2">
        <f t="shared" si="225"/>
        <v>3201.0568438565906</v>
      </c>
      <c r="I1582" s="2">
        <f t="shared" si="219"/>
        <v>42.526466931723554</v>
      </c>
      <c r="J1582" s="2">
        <f t="shared" si="220"/>
        <v>6.3933068276448068E-2</v>
      </c>
      <c r="K1582" s="2">
        <f t="shared" si="221"/>
        <v>7.8361823285403309E-2</v>
      </c>
      <c r="L1582" s="2">
        <v>3704.9945722120701</v>
      </c>
      <c r="M1582" s="2">
        <f t="shared" si="222"/>
        <v>42.843937880389049</v>
      </c>
      <c r="N1582" s="2">
        <f t="shared" si="223"/>
        <v>-0.25353788038904668</v>
      </c>
      <c r="O1582" s="2">
        <f t="shared" si="224"/>
        <v>1.2323644101405322</v>
      </c>
    </row>
    <row r="1583" spans="1:15" x14ac:dyDescent="0.25">
      <c r="A1583" s="47">
        <v>1302141</v>
      </c>
      <c r="B1583" s="2">
        <v>0.60875999999999997</v>
      </c>
      <c r="C1583" s="2">
        <f>LOG('SNe Ia Data'!RedShift)</f>
        <v>-0.21555389163497102</v>
      </c>
      <c r="D1583">
        <v>0.350327</v>
      </c>
      <c r="E1583">
        <v>42.428199999999997</v>
      </c>
      <c r="F1583" s="2">
        <f t="shared" si="217"/>
        <v>3059.4263300886232</v>
      </c>
      <c r="G1583" s="1">
        <f t="shared" si="218"/>
        <v>9.8865407373220031E+25</v>
      </c>
      <c r="H1583" s="2">
        <f t="shared" si="225"/>
        <v>3204.0096481246765</v>
      </c>
      <c r="I1583" s="2">
        <f t="shared" si="219"/>
        <v>42.528469075951449</v>
      </c>
      <c r="J1583" s="2">
        <f t="shared" si="220"/>
        <v>-0.10026907595145218</v>
      </c>
      <c r="K1583" s="2">
        <f t="shared" si="221"/>
        <v>8.1919408000867819E-2</v>
      </c>
      <c r="L1583" s="2">
        <v>3708.6049030814816</v>
      </c>
      <c r="M1583" s="2">
        <f t="shared" si="222"/>
        <v>42.846052840744818</v>
      </c>
      <c r="N1583" s="2">
        <f t="shared" si="223"/>
        <v>-0.41785284074482121</v>
      </c>
      <c r="O1583" s="2">
        <f t="shared" si="224"/>
        <v>1.4226546835788003</v>
      </c>
    </row>
    <row r="1584" spans="1:15" x14ac:dyDescent="0.25">
      <c r="A1584" s="47">
        <v>1332413</v>
      </c>
      <c r="B1584" s="2">
        <v>0.60877999999999999</v>
      </c>
      <c r="C1584" s="2">
        <f>LOG('SNe Ia Data'!RedShift)</f>
        <v>-0.21553962370186186</v>
      </c>
      <c r="D1584">
        <v>0.23075100000000001</v>
      </c>
      <c r="E1584">
        <v>42.617899999999999</v>
      </c>
      <c r="F1584" s="2">
        <f t="shared" si="217"/>
        <v>3338.720009972375</v>
      </c>
      <c r="G1584" s="1">
        <f t="shared" si="218"/>
        <v>9.8869126615437062E+25</v>
      </c>
      <c r="H1584" s="2">
        <f t="shared" si="225"/>
        <v>3204.1301805562289</v>
      </c>
      <c r="I1584" s="2">
        <f t="shared" si="219"/>
        <v>42.528550763572689</v>
      </c>
      <c r="J1584" s="2">
        <f t="shared" si="220"/>
        <v>8.9349236427310075E-2</v>
      </c>
      <c r="K1584" s="2">
        <f t="shared" si="221"/>
        <v>0.14993205971573428</v>
      </c>
      <c r="L1584" s="2">
        <v>3708.7522798096506</v>
      </c>
      <c r="M1584" s="2">
        <f t="shared" si="222"/>
        <v>42.84613913145219</v>
      </c>
      <c r="N1584" s="2">
        <f t="shared" si="223"/>
        <v>-0.22823913145219166</v>
      </c>
      <c r="O1584" s="2">
        <f t="shared" si="224"/>
        <v>0.97834724945983709</v>
      </c>
    </row>
    <row r="1585" spans="1:15" x14ac:dyDescent="0.25">
      <c r="A1585" s="47" t="s">
        <v>103</v>
      </c>
      <c r="B1585" s="2">
        <v>0.60980999999999996</v>
      </c>
      <c r="C1585" s="2">
        <f>LOG('SNe Ia Data'!RedShift)</f>
        <v>-0.21480545811230781</v>
      </c>
      <c r="D1585">
        <v>0.32148300000000002</v>
      </c>
      <c r="E1585">
        <v>42.687600000000003</v>
      </c>
      <c r="F1585" s="2">
        <f t="shared" si="217"/>
        <v>3447.6248310666097</v>
      </c>
      <c r="G1585" s="1">
        <f t="shared" si="218"/>
        <v>9.9060699660958446E+25</v>
      </c>
      <c r="H1585" s="2">
        <f t="shared" si="225"/>
        <v>3210.3386401426442</v>
      </c>
      <c r="I1585" s="2">
        <f t="shared" si="219"/>
        <v>42.532754230230388</v>
      </c>
      <c r="J1585" s="2">
        <f t="shared" si="220"/>
        <v>0.15484576976961506</v>
      </c>
      <c r="K1585" s="2">
        <f t="shared" si="221"/>
        <v>0.23199715862840078</v>
      </c>
      <c r="L1585" s="2">
        <v>3716.3439068546086</v>
      </c>
      <c r="M1585" s="2">
        <f t="shared" si="222"/>
        <v>42.850579481853401</v>
      </c>
      <c r="N1585" s="2">
        <f t="shared" si="223"/>
        <v>-0.16297948185339806</v>
      </c>
      <c r="O1585" s="2">
        <f t="shared" si="224"/>
        <v>0.25700989293543747</v>
      </c>
    </row>
    <row r="1586" spans="1:15" x14ac:dyDescent="0.25">
      <c r="A1586" s="47" t="s">
        <v>105</v>
      </c>
      <c r="B1586" s="2">
        <v>0.61070999999999998</v>
      </c>
      <c r="C1586" s="2">
        <f>LOG('SNe Ia Data'!RedShift)</f>
        <v>-0.21416496864133383</v>
      </c>
      <c r="D1586">
        <v>0.18423800000000001</v>
      </c>
      <c r="E1586">
        <v>42.668599999999998</v>
      </c>
      <c r="F1586" s="2">
        <f t="shared" si="217"/>
        <v>3417.5903127892739</v>
      </c>
      <c r="G1586" s="1">
        <f t="shared" si="218"/>
        <v>9.9228145055626263E+25</v>
      </c>
      <c r="H1586" s="2">
        <f t="shared" si="225"/>
        <v>3215.7651758167899</v>
      </c>
      <c r="I1586" s="2">
        <f t="shared" si="219"/>
        <v>42.53642163917182</v>
      </c>
      <c r="J1586" s="2">
        <f t="shared" si="220"/>
        <v>0.13217836082817769</v>
      </c>
      <c r="K1586" s="2">
        <f t="shared" si="221"/>
        <v>0.5147096404437157</v>
      </c>
      <c r="L1586" s="2">
        <v>3722.9801365583698</v>
      </c>
      <c r="M1586" s="2">
        <f t="shared" si="222"/>
        <v>42.854453595534473</v>
      </c>
      <c r="N1586" s="2">
        <f t="shared" si="223"/>
        <v>-0.18585359553447489</v>
      </c>
      <c r="O1586" s="2">
        <f t="shared" si="224"/>
        <v>1.0176150323815625</v>
      </c>
    </row>
    <row r="1587" spans="1:15" x14ac:dyDescent="0.25">
      <c r="A1587" s="47" t="s">
        <v>106</v>
      </c>
      <c r="B1587" s="2">
        <v>0.61126999999999998</v>
      </c>
      <c r="C1587" s="2">
        <f>LOG('SNe Ia Data'!RedShift)</f>
        <v>-0.2137669180563958</v>
      </c>
      <c r="D1587">
        <v>0.24768599999999999</v>
      </c>
      <c r="E1587">
        <v>42.904899999999998</v>
      </c>
      <c r="F1587" s="2">
        <f t="shared" si="217"/>
        <v>3810.4827506815345</v>
      </c>
      <c r="G1587" s="1">
        <f t="shared" si="218"/>
        <v>9.9332357505506714E+25</v>
      </c>
      <c r="H1587" s="2">
        <f t="shared" si="225"/>
        <v>3219.1424713111705</v>
      </c>
      <c r="I1587" s="2">
        <f t="shared" si="219"/>
        <v>42.538700989571346</v>
      </c>
      <c r="J1587" s="2">
        <f t="shared" si="220"/>
        <v>0.36619901042865166</v>
      </c>
      <c r="K1587" s="2">
        <f t="shared" si="221"/>
        <v>2.185905655042089</v>
      </c>
      <c r="L1587" s="2">
        <v>3727.1106482606383</v>
      </c>
      <c r="M1587" s="2">
        <f t="shared" si="222"/>
        <v>42.856861430117092</v>
      </c>
      <c r="N1587" s="2">
        <f t="shared" si="223"/>
        <v>4.8038569882905335E-2</v>
      </c>
      <c r="O1587" s="2">
        <f t="shared" si="224"/>
        <v>3.7616399194270247E-2</v>
      </c>
    </row>
    <row r="1588" spans="1:15" x14ac:dyDescent="0.25">
      <c r="A1588" s="47">
        <v>1295305</v>
      </c>
      <c r="B1588" s="2">
        <v>0.61177000000000004</v>
      </c>
      <c r="C1588" s="2">
        <f>LOG('SNe Ia Data'!RedShift)</f>
        <v>-0.21341182377812354</v>
      </c>
      <c r="D1588">
        <v>0.16444</v>
      </c>
      <c r="E1588">
        <v>42.701000000000001</v>
      </c>
      <c r="F1588" s="2">
        <f t="shared" si="217"/>
        <v>3468.9656544605409</v>
      </c>
      <c r="G1588" s="1">
        <f t="shared" si="218"/>
        <v>9.9425420014153625E+25</v>
      </c>
      <c r="H1588" s="2">
        <f t="shared" si="225"/>
        <v>3222.1584218190947</v>
      </c>
      <c r="I1588" s="2">
        <f t="shared" si="219"/>
        <v>42.540734446447118</v>
      </c>
      <c r="J1588" s="2">
        <f t="shared" si="220"/>
        <v>0.16026555355288252</v>
      </c>
      <c r="K1588" s="2">
        <f t="shared" si="221"/>
        <v>0.9498727737039675</v>
      </c>
      <c r="L1588" s="2">
        <v>3730.7994485349614</v>
      </c>
      <c r="M1588" s="2">
        <f t="shared" si="222"/>
        <v>42.859009519479706</v>
      </c>
      <c r="N1588" s="2">
        <f t="shared" si="223"/>
        <v>-0.15800951947970532</v>
      </c>
      <c r="O1588" s="2">
        <f t="shared" si="224"/>
        <v>0.92331856619052433</v>
      </c>
    </row>
    <row r="1589" spans="1:15" x14ac:dyDescent="0.25">
      <c r="A1589" s="47" t="s">
        <v>107</v>
      </c>
      <c r="B1589" s="2">
        <v>0.61577000000000004</v>
      </c>
      <c r="C1589" s="2">
        <f>LOG('SNe Ia Data'!RedShift)</f>
        <v>-0.21058147352283532</v>
      </c>
      <c r="D1589">
        <v>0.34727200000000003</v>
      </c>
      <c r="E1589">
        <v>42.708500000000001</v>
      </c>
      <c r="F1589" s="2">
        <f t="shared" si="217"/>
        <v>3480.9677523240134</v>
      </c>
      <c r="G1589" s="1">
        <f t="shared" si="218"/>
        <v>1.0017045152714368E+26</v>
      </c>
      <c r="H1589" s="2">
        <f t="shared" si="225"/>
        <v>3246.3032488035801</v>
      </c>
      <c r="I1589" s="2">
        <f t="shared" si="219"/>
        <v>42.556945431934423</v>
      </c>
      <c r="J1589" s="2">
        <f t="shared" si="220"/>
        <v>0.15155456806557766</v>
      </c>
      <c r="K1589" s="2">
        <f t="shared" si="221"/>
        <v>0.19045769579020436</v>
      </c>
      <c r="L1589" s="2">
        <v>3760.3384349172238</v>
      </c>
      <c r="M1589" s="2">
        <f t="shared" si="222"/>
        <v>42.876134668524784</v>
      </c>
      <c r="N1589" s="2">
        <f t="shared" si="223"/>
        <v>-0.16763466852478359</v>
      </c>
      <c r="O1589" s="2">
        <f t="shared" si="224"/>
        <v>0.23301728811318484</v>
      </c>
    </row>
    <row r="1590" spans="1:15" x14ac:dyDescent="0.25">
      <c r="A1590" s="47">
        <v>1308957</v>
      </c>
      <c r="B1590" s="2">
        <v>0.61875000000000002</v>
      </c>
      <c r="C1590" s="2">
        <f>LOG('SNe Ia Data'!RedShift)</f>
        <v>-0.20848478805837484</v>
      </c>
      <c r="D1590">
        <v>0.38875599999999999</v>
      </c>
      <c r="E1590">
        <v>42.7164</v>
      </c>
      <c r="F1590" s="2">
        <f t="shared" si="217"/>
        <v>3493.6548713757288</v>
      </c>
      <c r="G1590" s="1">
        <f t="shared" si="218"/>
        <v>1.0072611237484459E+26</v>
      </c>
      <c r="H1590" s="2">
        <f t="shared" si="225"/>
        <v>3264.3109904841253</v>
      </c>
      <c r="I1590" s="2">
        <f t="shared" si="219"/>
        <v>42.568957636158707</v>
      </c>
      <c r="J1590" s="2">
        <f t="shared" si="220"/>
        <v>0.14744236384129294</v>
      </c>
      <c r="K1590" s="2">
        <f t="shared" si="221"/>
        <v>0.14384353921779561</v>
      </c>
      <c r="L1590" s="2">
        <v>3782.3779097039646</v>
      </c>
      <c r="M1590" s="2">
        <f t="shared" si="222"/>
        <v>42.888824592269756</v>
      </c>
      <c r="N1590" s="2">
        <f t="shared" si="223"/>
        <v>-0.17242459226975626</v>
      </c>
      <c r="O1590" s="2">
        <f t="shared" si="224"/>
        <v>0.19671804764710088</v>
      </c>
    </row>
    <row r="1591" spans="1:15" x14ac:dyDescent="0.25">
      <c r="A1591" s="47">
        <v>1335868</v>
      </c>
      <c r="B1591" s="2">
        <v>0.61941000000000002</v>
      </c>
      <c r="C1591" s="2">
        <f>LOG('SNe Ia Data'!RedShift)</f>
        <v>-0.20802178750076619</v>
      </c>
      <c r="D1591">
        <v>0.27529999999999999</v>
      </c>
      <c r="E1591">
        <v>42.694800000000001</v>
      </c>
      <c r="F1591" s="2">
        <f t="shared" si="217"/>
        <v>3459.0751709920701</v>
      </c>
      <c r="G1591" s="1">
        <f t="shared" si="218"/>
        <v>1.0084924872131979E+26</v>
      </c>
      <c r="H1591" s="2">
        <f t="shared" si="225"/>
        <v>3268.3015677004009</v>
      </c>
      <c r="I1591" s="2">
        <f t="shared" si="219"/>
        <v>42.571610611311868</v>
      </c>
      <c r="J1591" s="2">
        <f t="shared" si="220"/>
        <v>0.12318938868813234</v>
      </c>
      <c r="K1591" s="2">
        <f t="shared" si="221"/>
        <v>0.20023231909812683</v>
      </c>
      <c r="L1591" s="2">
        <v>3787.2629270818848</v>
      </c>
      <c r="M1591" s="2">
        <f t="shared" si="222"/>
        <v>42.891627283218369</v>
      </c>
      <c r="N1591" s="2">
        <f t="shared" si="223"/>
        <v>-0.19682728321836862</v>
      </c>
      <c r="O1591" s="2">
        <f t="shared" si="224"/>
        <v>0.51116154393171842</v>
      </c>
    </row>
    <row r="1592" spans="1:15" x14ac:dyDescent="0.25">
      <c r="A1592" s="47">
        <v>202</v>
      </c>
      <c r="B1592" s="2">
        <v>0.61982999999999999</v>
      </c>
      <c r="C1592" s="2">
        <f>LOG('SNe Ia Data'!RedShift)</f>
        <v>-0.20772740757535499</v>
      </c>
      <c r="D1592">
        <v>0.154862</v>
      </c>
      <c r="E1592">
        <v>42.755699999999997</v>
      </c>
      <c r="F1592" s="2">
        <f t="shared" si="217"/>
        <v>3557.4597904126003</v>
      </c>
      <c r="G1592" s="1">
        <f t="shared" si="218"/>
        <v>1.0092762150907781E+26</v>
      </c>
      <c r="H1592" s="2">
        <f t="shared" si="225"/>
        <v>3270.8414567758509</v>
      </c>
      <c r="I1592" s="2">
        <f t="shared" si="219"/>
        <v>42.573297468230976</v>
      </c>
      <c r="J1592" s="2">
        <f t="shared" si="220"/>
        <v>0.18240253176902144</v>
      </c>
      <c r="K1592" s="2">
        <f t="shared" si="221"/>
        <v>1.387305144223917</v>
      </c>
      <c r="L1592" s="2">
        <v>3790.372289174521</v>
      </c>
      <c r="M1592" s="2">
        <f t="shared" si="222"/>
        <v>42.8934093416526</v>
      </c>
      <c r="N1592" s="2">
        <f t="shared" si="223"/>
        <v>-0.13770934165260229</v>
      </c>
      <c r="O1592" s="2">
        <f t="shared" si="224"/>
        <v>0.79074613273599315</v>
      </c>
    </row>
    <row r="1593" spans="1:15" x14ac:dyDescent="0.25">
      <c r="A1593" s="47" t="s">
        <v>109</v>
      </c>
      <c r="B1593" s="2">
        <v>0.62070000000000003</v>
      </c>
      <c r="C1593" s="2">
        <f>LOG('SNe Ia Data'!RedShift)</f>
        <v>-0.20711825461460295</v>
      </c>
      <c r="D1593">
        <v>0.26813599999999999</v>
      </c>
      <c r="E1593">
        <v>42.698799999999999</v>
      </c>
      <c r="F1593" s="2">
        <f t="shared" si="217"/>
        <v>3465.4528952291703</v>
      </c>
      <c r="G1593" s="1">
        <f t="shared" si="218"/>
        <v>1.0108999800983849E+26</v>
      </c>
      <c r="H1593" s="2">
        <f t="shared" si="225"/>
        <v>3276.1037207859708</v>
      </c>
      <c r="I1593" s="2">
        <f t="shared" si="219"/>
        <v>42.576788214910664</v>
      </c>
      <c r="J1593" s="2">
        <f t="shared" si="220"/>
        <v>0.12201178508933452</v>
      </c>
      <c r="K1593" s="2">
        <f t="shared" si="221"/>
        <v>0.20705861725838304</v>
      </c>
      <c r="L1593" s="2">
        <v>3796.8148774802416</v>
      </c>
      <c r="M1593" s="2">
        <f t="shared" si="222"/>
        <v>42.897097113103825</v>
      </c>
      <c r="N1593" s="2">
        <f t="shared" si="223"/>
        <v>-0.19829711310382692</v>
      </c>
      <c r="O1593" s="2">
        <f t="shared" si="224"/>
        <v>0.5469183947733891</v>
      </c>
    </row>
    <row r="1594" spans="1:15" x14ac:dyDescent="0.25">
      <c r="A1594" s="47" t="s">
        <v>108</v>
      </c>
      <c r="B1594" s="2">
        <v>0.62182999999999999</v>
      </c>
      <c r="C1594" s="2">
        <f>LOG('SNe Ia Data'!RedShift)</f>
        <v>-0.20632832938165627</v>
      </c>
      <c r="D1594">
        <v>0.27562300000000001</v>
      </c>
      <c r="E1594">
        <v>42.589399999999998</v>
      </c>
      <c r="F1594" s="2">
        <f t="shared" si="217"/>
        <v>3295.186502295378</v>
      </c>
      <c r="G1594" s="1">
        <f t="shared" si="218"/>
        <v>1.0130096694905223E+26</v>
      </c>
      <c r="H1594" s="2">
        <f t="shared" si="225"/>
        <v>3282.9407584784744</v>
      </c>
      <c r="I1594" s="2">
        <f t="shared" si="219"/>
        <v>42.581315229214724</v>
      </c>
      <c r="J1594" s="2">
        <f t="shared" si="220"/>
        <v>8.0847707852740314E-3</v>
      </c>
      <c r="K1594" s="2">
        <f t="shared" si="221"/>
        <v>8.6040814348039142E-4</v>
      </c>
      <c r="L1594" s="2">
        <v>3805.18639137521</v>
      </c>
      <c r="M1594" s="2">
        <f t="shared" si="222"/>
        <v>42.901879674472667</v>
      </c>
      <c r="N1594" s="2">
        <f t="shared" si="223"/>
        <v>-0.31247967447266944</v>
      </c>
      <c r="O1594" s="2">
        <f t="shared" si="224"/>
        <v>1.2853240568453097</v>
      </c>
    </row>
    <row r="1595" spans="1:15" x14ac:dyDescent="0.25">
      <c r="A1595" s="47" t="s">
        <v>110</v>
      </c>
      <c r="B1595" s="2">
        <v>0.62524999999999997</v>
      </c>
      <c r="C1595" s="2">
        <f>LOG('SNe Ia Data'!RedShift)</f>
        <v>-0.20394629959745988</v>
      </c>
      <c r="D1595">
        <v>0.21514800000000001</v>
      </c>
      <c r="E1595">
        <v>42.657699999999998</v>
      </c>
      <c r="F1595" s="2">
        <f t="shared" si="217"/>
        <v>3400.4782392380685</v>
      </c>
      <c r="G1595" s="1">
        <f t="shared" si="218"/>
        <v>1.0193992908874523E+26</v>
      </c>
      <c r="H1595" s="2">
        <f t="shared" si="225"/>
        <v>3303.648111179044</v>
      </c>
      <c r="I1595" s="2">
        <f t="shared" si="219"/>
        <v>42.594968910687385</v>
      </c>
      <c r="J1595" s="2">
        <f t="shared" si="220"/>
        <v>6.2731089312613619E-2</v>
      </c>
      <c r="K1595" s="2">
        <f t="shared" si="221"/>
        <v>8.5014113704743974E-2</v>
      </c>
      <c r="L1595" s="2">
        <v>3830.5476046063964</v>
      </c>
      <c r="M1595" s="2">
        <f t="shared" si="222"/>
        <v>42.91630431978939</v>
      </c>
      <c r="N1595" s="2">
        <f t="shared" si="223"/>
        <v>-0.25860431978939147</v>
      </c>
      <c r="O1595" s="2">
        <f t="shared" si="224"/>
        <v>1.4447640407586462</v>
      </c>
    </row>
    <row r="1596" spans="1:15" x14ac:dyDescent="0.25">
      <c r="A1596" s="47" t="s">
        <v>111</v>
      </c>
      <c r="B1596" s="2">
        <v>0.62724999999999997</v>
      </c>
      <c r="C1596" s="2">
        <f>LOG('SNe Ia Data'!RedShift)</f>
        <v>-0.20255933001335188</v>
      </c>
      <c r="D1596">
        <v>0.24404100000000001</v>
      </c>
      <c r="E1596">
        <v>42.585000000000001</v>
      </c>
      <c r="F1596" s="2">
        <f t="shared" si="217"/>
        <v>3288.5163087598357</v>
      </c>
      <c r="G1596" s="1">
        <f t="shared" si="218"/>
        <v>1.0231390689452156E+26</v>
      </c>
      <c r="H1596" s="2">
        <f t="shared" si="225"/>
        <v>3315.7679064616195</v>
      </c>
      <c r="I1596" s="2">
        <f t="shared" si="219"/>
        <v>42.60292061833168</v>
      </c>
      <c r="J1596" s="2">
        <f t="shared" si="220"/>
        <v>-1.792061833167935E-2</v>
      </c>
      <c r="K1596" s="2">
        <f t="shared" si="221"/>
        <v>5.3923787558953461E-3</v>
      </c>
      <c r="L1596" s="2">
        <v>3845.395688450275</v>
      </c>
      <c r="M1596" s="2">
        <f t="shared" si="222"/>
        <v>42.924705175133056</v>
      </c>
      <c r="N1596" s="2">
        <f t="shared" si="223"/>
        <v>-0.33970517513305509</v>
      </c>
      <c r="O1596" s="2">
        <f t="shared" si="224"/>
        <v>1.9376651765337338</v>
      </c>
    </row>
    <row r="1597" spans="1:15" x14ac:dyDescent="0.25">
      <c r="A1597" s="47" t="s">
        <v>113</v>
      </c>
      <c r="B1597" s="2">
        <v>0.63077000000000005</v>
      </c>
      <c r="C1597" s="2">
        <f>LOG('SNe Ia Data'!RedShift)</f>
        <v>-0.20012897029602603</v>
      </c>
      <c r="D1597">
        <v>0.20285600000000001</v>
      </c>
      <c r="E1597">
        <v>42.663200000000003</v>
      </c>
      <c r="F1597" s="2">
        <f t="shared" si="217"/>
        <v>3409.1020355443698</v>
      </c>
      <c r="G1597" s="1">
        <f t="shared" si="218"/>
        <v>1.0297267185710777E+26</v>
      </c>
      <c r="H1597" s="2">
        <f t="shared" si="225"/>
        <v>3337.1170249455477</v>
      </c>
      <c r="I1597" s="2">
        <f t="shared" si="219"/>
        <v>42.616857183104585</v>
      </c>
      <c r="J1597" s="2">
        <f t="shared" si="220"/>
        <v>4.6342816895418082E-2</v>
      </c>
      <c r="K1597" s="2">
        <f t="shared" si="221"/>
        <v>5.219022166772775E-2</v>
      </c>
      <c r="L1597" s="2">
        <v>3871.5586142127731</v>
      </c>
      <c r="M1597" s="2">
        <f t="shared" si="222"/>
        <v>42.939429193674457</v>
      </c>
      <c r="N1597" s="2">
        <f t="shared" si="223"/>
        <v>-0.2762291936744532</v>
      </c>
      <c r="O1597" s="2">
        <f t="shared" si="224"/>
        <v>1.854229286071513</v>
      </c>
    </row>
    <row r="1598" spans="1:15" x14ac:dyDescent="0.25">
      <c r="A1598" s="47" t="s">
        <v>112</v>
      </c>
      <c r="B1598" s="2">
        <v>0.63183</v>
      </c>
      <c r="C1598" s="2">
        <f>LOG('SNe Ia Data'!RedShift)</f>
        <v>-0.19939975715017921</v>
      </c>
      <c r="D1598">
        <v>0.32695000000000002</v>
      </c>
      <c r="E1598">
        <v>42.311100000000003</v>
      </c>
      <c r="F1598" s="2">
        <f t="shared" si="217"/>
        <v>2898.8116631444364</v>
      </c>
      <c r="G1598" s="1">
        <f t="shared" si="218"/>
        <v>1.031711905149239E+26</v>
      </c>
      <c r="H1598" s="2">
        <f t="shared" si="225"/>
        <v>3343.5505764968452</v>
      </c>
      <c r="I1598" s="2">
        <f t="shared" si="219"/>
        <v>42.621039484886658</v>
      </c>
      <c r="J1598" s="2">
        <f t="shared" si="220"/>
        <v>-0.30993948488665524</v>
      </c>
      <c r="K1598" s="2">
        <f t="shared" si="221"/>
        <v>0.89865114176241212</v>
      </c>
      <c r="L1598" s="2">
        <v>3879.4447723714457</v>
      </c>
      <c r="M1598" s="2">
        <f t="shared" si="222"/>
        <v>42.943847868241747</v>
      </c>
      <c r="N1598" s="2">
        <f t="shared" si="223"/>
        <v>-0.63274786824174356</v>
      </c>
      <c r="O1598" s="2">
        <f t="shared" si="224"/>
        <v>3.7454042413157449</v>
      </c>
    </row>
    <row r="1599" spans="1:15" x14ac:dyDescent="0.25">
      <c r="A1599" s="47" t="s">
        <v>114</v>
      </c>
      <c r="B1599" s="2">
        <v>0.63224999999999998</v>
      </c>
      <c r="C1599" s="2">
        <f>LOG('SNe Ia Data'!RedShift)</f>
        <v>-0.19911116198355763</v>
      </c>
      <c r="D1599">
        <v>0.32366200000000001</v>
      </c>
      <c r="E1599">
        <v>42.849299999999999</v>
      </c>
      <c r="F1599" s="2">
        <f t="shared" si="217"/>
        <v>3714.1547959234331</v>
      </c>
      <c r="G1599" s="1">
        <f t="shared" si="218"/>
        <v>1.0324986681550409E+26</v>
      </c>
      <c r="H1599" s="2">
        <f t="shared" si="225"/>
        <v>3346.1003017529815</v>
      </c>
      <c r="I1599" s="2">
        <f t="shared" si="219"/>
        <v>42.62269477554814</v>
      </c>
      <c r="J1599" s="2">
        <f t="shared" si="220"/>
        <v>0.22660522445185904</v>
      </c>
      <c r="K1599" s="2">
        <f t="shared" si="221"/>
        <v>0.49018092836745725</v>
      </c>
      <c r="L1599" s="2">
        <v>3882.5704412400119</v>
      </c>
      <c r="M1599" s="2">
        <f t="shared" si="222"/>
        <v>42.945596719252585</v>
      </c>
      <c r="N1599" s="2">
        <f t="shared" si="223"/>
        <v>-9.6296719252585206E-2</v>
      </c>
      <c r="O1599" s="2">
        <f t="shared" si="224"/>
        <v>8.8519623036611914E-2</v>
      </c>
    </row>
    <row r="1600" spans="1:15" x14ac:dyDescent="0.25">
      <c r="A1600" s="47">
        <v>1330642</v>
      </c>
      <c r="B1600" s="2">
        <v>0.63399000000000005</v>
      </c>
      <c r="C1600" s="2">
        <f>LOG('SNe Ia Data'!RedShift)</f>
        <v>-0.19791759224298297</v>
      </c>
      <c r="D1600">
        <v>0.14760899999999999</v>
      </c>
      <c r="E1600">
        <v>42.597200000000001</v>
      </c>
      <c r="F1600" s="2">
        <f t="shared" si="217"/>
        <v>3307.0442039894369</v>
      </c>
      <c r="G1600" s="1">
        <f t="shared" si="218"/>
        <v>1.0357591997566817E+26</v>
      </c>
      <c r="H1600" s="2">
        <f t="shared" si="225"/>
        <v>3356.666965045265</v>
      </c>
      <c r="I1600" s="2">
        <f t="shared" si="219"/>
        <v>42.629541272194864</v>
      </c>
      <c r="J1600" s="2">
        <f t="shared" si="220"/>
        <v>-3.2341272194862825E-2</v>
      </c>
      <c r="K1600" s="2">
        <f t="shared" si="221"/>
        <v>4.8005226487763168E-2</v>
      </c>
      <c r="L1600" s="2">
        <v>3895.5254660201435</v>
      </c>
      <c r="M1600" s="2">
        <f t="shared" si="222"/>
        <v>42.952830238927262</v>
      </c>
      <c r="N1600" s="2">
        <f t="shared" si="223"/>
        <v>-0.35563023892726164</v>
      </c>
      <c r="O1600" s="2">
        <f t="shared" si="224"/>
        <v>5.8045918402519865</v>
      </c>
    </row>
    <row r="1601" spans="1:15" x14ac:dyDescent="0.25">
      <c r="A1601" s="47" t="s">
        <v>115</v>
      </c>
      <c r="B1601" s="2">
        <v>0.63776999999999995</v>
      </c>
      <c r="C1601" s="2">
        <f>LOG('SNe Ia Data'!RedShift)</f>
        <v>-0.19533591334781555</v>
      </c>
      <c r="D1601">
        <v>0.44287900000000002</v>
      </c>
      <c r="E1601">
        <v>42.529800000000002</v>
      </c>
      <c r="F1601" s="2">
        <f t="shared" si="217"/>
        <v>3205.9740297864728</v>
      </c>
      <c r="G1601" s="1">
        <f t="shared" si="218"/>
        <v>1.0428484328799108E+26</v>
      </c>
      <c r="H1601" s="2">
        <f t="shared" si="225"/>
        <v>3379.6416049401728</v>
      </c>
      <c r="I1601" s="2">
        <f t="shared" si="219"/>
        <v>42.644353239184937</v>
      </c>
      <c r="J1601" s="2">
        <f t="shared" si="220"/>
        <v>-0.11455323918493576</v>
      </c>
      <c r="K1601" s="2">
        <f t="shared" si="221"/>
        <v>6.6902842890468189E-2</v>
      </c>
      <c r="L1601" s="2">
        <v>3923.7014020105776</v>
      </c>
      <c r="M1601" s="2">
        <f t="shared" si="222"/>
        <v>42.96847974839001</v>
      </c>
      <c r="N1601" s="2">
        <f t="shared" si="223"/>
        <v>-0.43867974839000823</v>
      </c>
      <c r="O1601" s="2">
        <f t="shared" si="224"/>
        <v>0.98112647671025255</v>
      </c>
    </row>
    <row r="1602" spans="1:15" x14ac:dyDescent="0.25">
      <c r="A1602" s="47">
        <v>1343871</v>
      </c>
      <c r="B1602" s="2">
        <v>0.63793999999999995</v>
      </c>
      <c r="C1602" s="2">
        <f>LOG('SNe Ia Data'!RedShift)</f>
        <v>-0.19522016594070801</v>
      </c>
      <c r="D1602">
        <v>0.31081999999999999</v>
      </c>
      <c r="E1602">
        <v>42.863700000000001</v>
      </c>
      <c r="F1602" s="2">
        <f t="shared" si="217"/>
        <v>3738.8668572029096</v>
      </c>
      <c r="G1602" s="1">
        <f t="shared" si="218"/>
        <v>1.0431674537996606E+26</v>
      </c>
      <c r="H1602" s="2">
        <f t="shared" si="225"/>
        <v>3380.6754813302973</v>
      </c>
      <c r="I1602" s="2">
        <f t="shared" si="219"/>
        <v>42.645017419295087</v>
      </c>
      <c r="J1602" s="2">
        <f t="shared" si="220"/>
        <v>0.21868258070491464</v>
      </c>
      <c r="K1602" s="2">
        <f t="shared" si="221"/>
        <v>0.4950060063278437</v>
      </c>
      <c r="L1602" s="2">
        <v>3924.9696095694085</v>
      </c>
      <c r="M1602" s="2">
        <f t="shared" si="222"/>
        <v>42.969181492097562</v>
      </c>
      <c r="N1602" s="2">
        <f t="shared" si="223"/>
        <v>-0.10548149209756019</v>
      </c>
      <c r="O1602" s="2">
        <f t="shared" si="224"/>
        <v>0.11516874035453065</v>
      </c>
    </row>
    <row r="1603" spans="1:15" x14ac:dyDescent="0.25">
      <c r="A1603" s="47" t="s">
        <v>117</v>
      </c>
      <c r="B1603" s="2">
        <v>0.63824000000000003</v>
      </c>
      <c r="C1603" s="2">
        <f>LOG('SNe Ia Data'!RedShift)</f>
        <v>-0.19501598103423565</v>
      </c>
      <c r="D1603">
        <v>0.36751600000000001</v>
      </c>
      <c r="E1603">
        <v>42.659399999999998</v>
      </c>
      <c r="F1603" s="2">
        <f t="shared" si="217"/>
        <v>3403.14144435656</v>
      </c>
      <c r="G1603" s="1">
        <f t="shared" si="218"/>
        <v>1.0437304723485126E+26</v>
      </c>
      <c r="H1603" s="2">
        <f t="shared" si="225"/>
        <v>3382.5001001838714</v>
      </c>
      <c r="I1603" s="2">
        <f t="shared" si="219"/>
        <v>42.646189090663604</v>
      </c>
      <c r="J1603" s="2">
        <f t="shared" si="220"/>
        <v>1.3210909336393684E-2</v>
      </c>
      <c r="K1603" s="2">
        <f t="shared" si="221"/>
        <v>1.2921499706971575E-3</v>
      </c>
      <c r="L1603" s="2">
        <v>3927.207840033619</v>
      </c>
      <c r="M1603" s="2">
        <f t="shared" si="222"/>
        <v>42.970419430455934</v>
      </c>
      <c r="N1603" s="2">
        <f t="shared" si="223"/>
        <v>-0.31101943045593572</v>
      </c>
      <c r="O1603" s="2">
        <f t="shared" si="224"/>
        <v>0.71618058145516761</v>
      </c>
    </row>
    <row r="1604" spans="1:15" x14ac:dyDescent="0.25">
      <c r="A1604" s="47">
        <v>1337325</v>
      </c>
      <c r="B1604" s="2">
        <v>0.63873000000000002</v>
      </c>
      <c r="C1604" s="2">
        <f>LOG('SNe Ia Data'!RedShift)</f>
        <v>-0.1946826853317882</v>
      </c>
      <c r="D1604">
        <v>0.26164599999999999</v>
      </c>
      <c r="E1604">
        <v>42.7804</v>
      </c>
      <c r="F1604" s="2">
        <f t="shared" si="217"/>
        <v>3598.1560953615863</v>
      </c>
      <c r="G1604" s="1">
        <f t="shared" si="218"/>
        <v>1.0446501803364674E+26</v>
      </c>
      <c r="H1604" s="2">
        <f t="shared" si="225"/>
        <v>3385.4806707850125</v>
      </c>
      <c r="I1604" s="2">
        <f t="shared" si="219"/>
        <v>42.648101692800765</v>
      </c>
      <c r="J1604" s="2">
        <f t="shared" si="220"/>
        <v>0.13229830719923541</v>
      </c>
      <c r="K1604" s="2">
        <f t="shared" si="221"/>
        <v>0.25567035540532712</v>
      </c>
      <c r="L1604" s="2">
        <v>3930.8642123182171</v>
      </c>
      <c r="M1604" s="2">
        <f t="shared" si="222"/>
        <v>42.972440209103681</v>
      </c>
      <c r="N1604" s="2">
        <f t="shared" si="223"/>
        <v>-0.19204020910368058</v>
      </c>
      <c r="O1604" s="2">
        <f t="shared" si="224"/>
        <v>0.53871136891088733</v>
      </c>
    </row>
    <row r="1605" spans="1:15" x14ac:dyDescent="0.25">
      <c r="A1605" s="47">
        <v>1334879</v>
      </c>
      <c r="B1605" s="2">
        <v>0.63934000000000002</v>
      </c>
      <c r="C1605" s="2">
        <f>LOG('SNe Ia Data'!RedShift)</f>
        <v>-0.19426812329046486</v>
      </c>
      <c r="D1605">
        <v>0.171844</v>
      </c>
      <c r="E1605">
        <v>42.79</v>
      </c>
      <c r="F1605" s="2">
        <f t="shared" si="217"/>
        <v>3614.0986263961331</v>
      </c>
      <c r="G1605" s="1">
        <f t="shared" si="218"/>
        <v>1.0457953152823217E+26</v>
      </c>
      <c r="H1605" s="2">
        <f t="shared" si="225"/>
        <v>3389.1918004029499</v>
      </c>
      <c r="I1605" s="2">
        <f t="shared" si="219"/>
        <v>42.650480735157082</v>
      </c>
      <c r="J1605" s="2">
        <f t="shared" si="220"/>
        <v>0.13951926484291732</v>
      </c>
      <c r="K1605" s="2">
        <f t="shared" si="221"/>
        <v>0.65917330641502092</v>
      </c>
      <c r="L1605" s="2">
        <v>3935.4170549883561</v>
      </c>
      <c r="M1605" s="2">
        <f t="shared" si="222"/>
        <v>42.974953816998195</v>
      </c>
      <c r="N1605" s="2">
        <f t="shared" si="223"/>
        <v>-0.18495381699819546</v>
      </c>
      <c r="O1605" s="2">
        <f t="shared" si="224"/>
        <v>1.1583981378141075</v>
      </c>
    </row>
    <row r="1606" spans="1:15" x14ac:dyDescent="0.25">
      <c r="A1606" s="47" t="s">
        <v>116</v>
      </c>
      <c r="B1606" s="2">
        <v>0.64185000000000003</v>
      </c>
      <c r="C1606" s="2">
        <f>LOG('SNe Ia Data'!RedShift)</f>
        <v>-0.19256645446038595</v>
      </c>
      <c r="D1606">
        <v>0.25694099999999997</v>
      </c>
      <c r="E1606">
        <v>42.8476</v>
      </c>
      <c r="F1606" s="2">
        <f t="shared" ref="F1606:F1669" si="226">10^((ObservedDistanceModuli-25)/5)</f>
        <v>3711.248200289639</v>
      </c>
      <c r="G1606" s="1">
        <f t="shared" ref="G1606:G1669" si="227">-(RedShift*Age*(-2*InitialTangentVelocity+UniverseAcceleration*Age))/(2+RedShift)*(1+RedShift)</f>
        <v>1.050509505815198E+26</v>
      </c>
      <c r="H1606" s="2">
        <f t="shared" si="225"/>
        <v>3404.4694514557741</v>
      </c>
      <c r="I1606" s="2">
        <f t="shared" ref="I1606:I1669" si="228">(LOG10(T2LuminousDistance)*5+25)</f>
        <v>42.660247207884325</v>
      </c>
      <c r="J1606" s="2">
        <f t="shared" ref="J1606:J1669" si="229">ObservedDistanceModuli-T2DistanceModuli</f>
        <v>0.18735279211567502</v>
      </c>
      <c r="K1606" s="2">
        <f t="shared" ref="K1606:K1669" si="230">(ObservedDistanceModuli-T2DistanceModuli)^2/TotalError^2</f>
        <v>0.53168391208141574</v>
      </c>
      <c r="L1606" s="2">
        <v>3954.1629129278022</v>
      </c>
      <c r="M1606" s="2">
        <f t="shared" ref="M1606:M1669" si="231">(LOG10(ΛCDMLuminousDistance)*5+25)</f>
        <v>42.98527279217209</v>
      </c>
      <c r="N1606" s="2">
        <f t="shared" ref="N1606:N1669" si="232">ObservedDistanceModuli-ΛCDMDistanceModuli</f>
        <v>-0.13767279217208994</v>
      </c>
      <c r="O1606" s="2">
        <f t="shared" ref="O1606:O1669" si="233">(ObservedDistanceModuli-ΛCDMDistanceModuli)^2/TotalError^2</f>
        <v>0.28709750676108781</v>
      </c>
    </row>
    <row r="1607" spans="1:15" x14ac:dyDescent="0.25">
      <c r="A1607" s="47">
        <v>1308568</v>
      </c>
      <c r="B1607" s="2">
        <v>0.64310999999999996</v>
      </c>
      <c r="C1607" s="2">
        <f>LOG('SNe Ia Data'!RedShift)</f>
        <v>-0.19171473732898203</v>
      </c>
      <c r="D1607">
        <v>0.40784199999999998</v>
      </c>
      <c r="E1607">
        <v>42.360900000000001</v>
      </c>
      <c r="F1607" s="2">
        <f t="shared" si="226"/>
        <v>2966.060463992058</v>
      </c>
      <c r="G1607" s="1">
        <f t="shared" si="227"/>
        <v>1.0528773494758229E+26</v>
      </c>
      <c r="H1607" s="2">
        <f t="shared" si="225"/>
        <v>3412.1431101554781</v>
      </c>
      <c r="I1607" s="2">
        <f t="shared" si="228"/>
        <v>42.665136189041675</v>
      </c>
      <c r="J1607" s="2">
        <f t="shared" si="229"/>
        <v>-0.30423618904167427</v>
      </c>
      <c r="K1607" s="2">
        <f t="shared" si="230"/>
        <v>0.55646499393110105</v>
      </c>
      <c r="L1607" s="2">
        <v>3963.5804682536523</v>
      </c>
      <c r="M1607" s="2">
        <f t="shared" si="231"/>
        <v>42.990438398131872</v>
      </c>
      <c r="N1607" s="2">
        <f t="shared" si="232"/>
        <v>-0.62953839813187074</v>
      </c>
      <c r="O1607" s="2">
        <f t="shared" si="233"/>
        <v>2.3826516589473434</v>
      </c>
    </row>
    <row r="1608" spans="1:15" x14ac:dyDescent="0.25">
      <c r="A1608" s="47" t="s">
        <v>119</v>
      </c>
      <c r="B1608" s="2">
        <v>0.64371</v>
      </c>
      <c r="C1608" s="2">
        <f>LOG('SNe Ia Data'!RedShift)</f>
        <v>-0.19130974407736112</v>
      </c>
      <c r="D1608">
        <v>0.30984099999999998</v>
      </c>
      <c r="E1608">
        <v>42.799199999999999</v>
      </c>
      <c r="F1608" s="2">
        <f t="shared" si="226"/>
        <v>3629.4431650847164</v>
      </c>
      <c r="G1608" s="1">
        <f t="shared" si="227"/>
        <v>1.0540052124944817E+26</v>
      </c>
      <c r="H1608" s="2">
        <f t="shared" si="225"/>
        <v>3415.7982652694445</v>
      </c>
      <c r="I1608" s="2">
        <f t="shared" si="228"/>
        <v>42.667461068182909</v>
      </c>
      <c r="J1608" s="2">
        <f t="shared" si="229"/>
        <v>0.13173893181708962</v>
      </c>
      <c r="K1608" s="2">
        <f t="shared" si="230"/>
        <v>0.1807800508159913</v>
      </c>
      <c r="L1608" s="2">
        <v>3968.0667266511377</v>
      </c>
      <c r="M1608" s="2">
        <f t="shared" si="231"/>
        <v>42.992894833001344</v>
      </c>
      <c r="N1608" s="2">
        <f t="shared" si="232"/>
        <v>-0.19369483300134505</v>
      </c>
      <c r="O1608" s="2">
        <f t="shared" si="233"/>
        <v>0.39080336990347597</v>
      </c>
    </row>
    <row r="1609" spans="1:15" x14ac:dyDescent="0.25">
      <c r="A1609" s="47" t="s">
        <v>118</v>
      </c>
      <c r="B1609" s="2">
        <v>0.64371</v>
      </c>
      <c r="C1609" s="2">
        <f>LOG('SNe Ia Data'!RedShift)</f>
        <v>-0.19130974407736112</v>
      </c>
      <c r="D1609">
        <v>0.31652799999999998</v>
      </c>
      <c r="E1609">
        <v>42.803400000000003</v>
      </c>
      <c r="F1609" s="2">
        <f t="shared" si="226"/>
        <v>3636.4699238236299</v>
      </c>
      <c r="G1609" s="1">
        <f t="shared" si="227"/>
        <v>1.0540052124944817E+26</v>
      </c>
      <c r="H1609" s="2">
        <f t="shared" si="225"/>
        <v>3415.7982652694445</v>
      </c>
      <c r="I1609" s="2">
        <f t="shared" si="228"/>
        <v>42.667461068182909</v>
      </c>
      <c r="J1609" s="2">
        <f t="shared" si="229"/>
        <v>0.13593893181709404</v>
      </c>
      <c r="K1609" s="2">
        <f t="shared" si="230"/>
        <v>0.1844435356273155</v>
      </c>
      <c r="L1609" s="2">
        <v>3968.0667266511377</v>
      </c>
      <c r="M1609" s="2">
        <f t="shared" si="231"/>
        <v>42.992894833001344</v>
      </c>
      <c r="N1609" s="2">
        <f t="shared" si="232"/>
        <v>-0.18949483300134062</v>
      </c>
      <c r="O1609" s="2">
        <f t="shared" si="233"/>
        <v>0.35840204383343555</v>
      </c>
    </row>
    <row r="1610" spans="1:15" x14ac:dyDescent="0.25">
      <c r="A1610" s="47" t="s">
        <v>120</v>
      </c>
      <c r="B1610" s="2">
        <v>0.64770000000000005</v>
      </c>
      <c r="C1610" s="2">
        <f>LOG('SNe Ia Data'!RedShift)</f>
        <v>-0.18862610294610674</v>
      </c>
      <c r="D1610">
        <v>0.288435</v>
      </c>
      <c r="E1610">
        <v>42.819000000000003</v>
      </c>
      <c r="F1610" s="2">
        <f t="shared" si="226"/>
        <v>3662.6886275878446</v>
      </c>
      <c r="G1610" s="1">
        <f t="shared" si="227"/>
        <v>1.0615107154226005E+26</v>
      </c>
      <c r="H1610" s="2">
        <f t="shared" si="225"/>
        <v>3440.1219437275122</v>
      </c>
      <c r="I1610" s="2">
        <f t="shared" si="228"/>
        <v>42.682869187493274</v>
      </c>
      <c r="J1610" s="2">
        <f t="shared" si="229"/>
        <v>0.1361308125067282</v>
      </c>
      <c r="K1610" s="2">
        <f t="shared" si="230"/>
        <v>0.22274961204129992</v>
      </c>
      <c r="L1610" s="2">
        <v>3997.9283114090217</v>
      </c>
      <c r="M1610" s="2">
        <f t="shared" si="231"/>
        <v>43.009175011643592</v>
      </c>
      <c r="N1610" s="2">
        <f t="shared" si="232"/>
        <v>-0.19017501164358919</v>
      </c>
      <c r="O1610" s="2">
        <f t="shared" si="233"/>
        <v>0.43472136631876818</v>
      </c>
    </row>
    <row r="1611" spans="1:15" x14ac:dyDescent="0.25">
      <c r="A1611" s="47">
        <v>1338266</v>
      </c>
      <c r="B1611" s="2">
        <v>0.64851999999999999</v>
      </c>
      <c r="C1611" s="2">
        <f>LOG('SNe Ia Data'!RedShift)</f>
        <v>-0.18807662597049071</v>
      </c>
      <c r="D1611">
        <v>0.27236900000000003</v>
      </c>
      <c r="E1611">
        <v>43.039700000000003</v>
      </c>
      <c r="F1611" s="2">
        <f t="shared" si="226"/>
        <v>4054.5251624361476</v>
      </c>
      <c r="G1611" s="1">
        <f t="shared" si="227"/>
        <v>1.0630543203170761E+26</v>
      </c>
      <c r="H1611" s="2">
        <f t="shared" si="225"/>
        <v>3445.1244265030314</v>
      </c>
      <c r="I1611" s="2">
        <f t="shared" si="228"/>
        <v>42.686024559038003</v>
      </c>
      <c r="J1611" s="2">
        <f t="shared" si="229"/>
        <v>0.35367544096200021</v>
      </c>
      <c r="K1611" s="2">
        <f t="shared" si="230"/>
        <v>1.68614319733808</v>
      </c>
      <c r="L1611" s="2">
        <v>4004.0712884207842</v>
      </c>
      <c r="M1611" s="2">
        <f t="shared" si="231"/>
        <v>43.012509005240403</v>
      </c>
      <c r="N1611" s="2">
        <f t="shared" si="232"/>
        <v>2.7190994759600073E-2</v>
      </c>
      <c r="O1611" s="2">
        <f t="shared" si="233"/>
        <v>9.9663202817418198E-3</v>
      </c>
    </row>
    <row r="1612" spans="1:15" x14ac:dyDescent="0.25">
      <c r="A1612" s="47" t="s">
        <v>121</v>
      </c>
      <c r="B1612" s="2">
        <v>0.64870000000000005</v>
      </c>
      <c r="C1612" s="2">
        <f>LOG('SNe Ia Data'!RedShift)</f>
        <v>-0.18795610206977328</v>
      </c>
      <c r="D1612">
        <v>0.31067800000000001</v>
      </c>
      <c r="E1612">
        <v>42.733499999999999</v>
      </c>
      <c r="F1612" s="2">
        <f t="shared" si="226"/>
        <v>3521.2754591922308</v>
      </c>
      <c r="G1612" s="1">
        <f t="shared" si="227"/>
        <v>1.063393211459172E+26</v>
      </c>
      <c r="H1612" s="2">
        <f t="shared" si="225"/>
        <v>3446.222697898243</v>
      </c>
      <c r="I1612" s="2">
        <f t="shared" si="228"/>
        <v>42.68671669252366</v>
      </c>
      <c r="J1612" s="2">
        <f t="shared" si="229"/>
        <v>4.6783307476339075E-2</v>
      </c>
      <c r="K1612" s="2">
        <f t="shared" si="230"/>
        <v>2.2675707330203031E-2</v>
      </c>
      <c r="L1612" s="2">
        <v>4005.4200204962167</v>
      </c>
      <c r="M1612" s="2">
        <f t="shared" si="231"/>
        <v>43.01324032122649</v>
      </c>
      <c r="N1612" s="2">
        <f t="shared" si="232"/>
        <v>-0.27974032122649106</v>
      </c>
      <c r="O1612" s="2">
        <f t="shared" si="233"/>
        <v>0.81075406918526693</v>
      </c>
    </row>
    <row r="1613" spans="1:15" x14ac:dyDescent="0.25">
      <c r="A1613" s="47">
        <v>1334707</v>
      </c>
      <c r="B1613" s="2">
        <v>0.64961999999999998</v>
      </c>
      <c r="C1613" s="2">
        <f>LOG('SNe Ia Data'!RedShift)</f>
        <v>-0.18734061283718675</v>
      </c>
      <c r="D1613">
        <v>0.14957100000000001</v>
      </c>
      <c r="E1613">
        <v>42.780500000000004</v>
      </c>
      <c r="F1613" s="2">
        <f t="shared" si="226"/>
        <v>3598.3218003888119</v>
      </c>
      <c r="G1613" s="1">
        <f t="shared" si="227"/>
        <v>1.0651256085098649E+26</v>
      </c>
      <c r="H1613" s="2">
        <f t="shared" si="225"/>
        <v>3451.8370143839361</v>
      </c>
      <c r="I1613" s="2">
        <f t="shared" si="228"/>
        <v>42.690251407080339</v>
      </c>
      <c r="J1613" s="2">
        <f t="shared" si="229"/>
        <v>9.0248592919664361E-2</v>
      </c>
      <c r="K1613" s="2">
        <f t="shared" si="230"/>
        <v>0.36407099810868071</v>
      </c>
      <c r="L1613" s="2">
        <v>4012.3150776337502</v>
      </c>
      <c r="M1613" s="2">
        <f t="shared" si="231"/>
        <v>43.016975149041059</v>
      </c>
      <c r="N1613" s="2">
        <f t="shared" si="232"/>
        <v>-0.23647514904105549</v>
      </c>
      <c r="O1613" s="2">
        <f t="shared" si="233"/>
        <v>2.4996328366729923</v>
      </c>
    </row>
    <row r="1614" spans="1:15" x14ac:dyDescent="0.25">
      <c r="A1614" s="47" t="s">
        <v>122</v>
      </c>
      <c r="B1614" s="2">
        <v>0.66213</v>
      </c>
      <c r="C1614" s="2">
        <f>LOG('SNe Ia Data'!RedShift)</f>
        <v>-0.17905673451817608</v>
      </c>
      <c r="D1614">
        <v>0.27977200000000002</v>
      </c>
      <c r="E1614">
        <v>42.979300000000002</v>
      </c>
      <c r="F1614" s="2">
        <f t="shared" si="226"/>
        <v>3943.3016455802535</v>
      </c>
      <c r="G1614" s="1">
        <f t="shared" si="227"/>
        <v>1.0887298074573815E+26</v>
      </c>
      <c r="H1614" s="2">
        <f t="shared" si="225"/>
        <v>3528.3330135139445</v>
      </c>
      <c r="I1614" s="2">
        <f t="shared" si="228"/>
        <v>42.737847841349648</v>
      </c>
      <c r="J1614" s="2">
        <f t="shared" si="229"/>
        <v>0.24145215865035397</v>
      </c>
      <c r="K1614" s="2">
        <f t="shared" si="230"/>
        <v>0.74482404760689858</v>
      </c>
      <c r="L1614" s="2">
        <v>4106.326734965337</v>
      </c>
      <c r="M1614" s="2">
        <f t="shared" si="231"/>
        <v>43.06726751322325</v>
      </c>
      <c r="N1614" s="2">
        <f t="shared" si="232"/>
        <v>-8.7967513223247806E-2</v>
      </c>
      <c r="O1614" s="2">
        <f t="shared" si="233"/>
        <v>9.886353494262437E-2</v>
      </c>
    </row>
    <row r="1615" spans="1:15" x14ac:dyDescent="0.25">
      <c r="A1615" s="47" t="s">
        <v>123</v>
      </c>
      <c r="B1615" s="2">
        <v>0.66469999999999996</v>
      </c>
      <c r="C1615" s="2">
        <f>LOG('SNe Ia Data'!RedShift)</f>
        <v>-0.1773743212258593</v>
      </c>
      <c r="D1615">
        <v>0.233989</v>
      </c>
      <c r="E1615">
        <v>42.869799999999998</v>
      </c>
      <c r="F1615" s="2">
        <f t="shared" si="226"/>
        <v>3749.3846754608003</v>
      </c>
      <c r="G1615" s="1">
        <f t="shared" si="227"/>
        <v>1.0935898118103861E+26</v>
      </c>
      <c r="H1615" s="2">
        <f t="shared" si="225"/>
        <v>3544.0832149753837</v>
      </c>
      <c r="I1615" s="2">
        <f t="shared" si="228"/>
        <v>42.747519552785477</v>
      </c>
      <c r="J1615" s="2">
        <f t="shared" si="229"/>
        <v>0.12228044721452136</v>
      </c>
      <c r="K1615" s="2">
        <f t="shared" si="230"/>
        <v>0.27310091426409461</v>
      </c>
      <c r="L1615" s="2">
        <v>4125.6982637814835</v>
      </c>
      <c r="M1615" s="2">
        <f t="shared" si="231"/>
        <v>43.077487311633895</v>
      </c>
      <c r="N1615" s="2">
        <f t="shared" si="232"/>
        <v>-0.20768731163389731</v>
      </c>
      <c r="O1615" s="2">
        <f t="shared" si="233"/>
        <v>0.78782370945367031</v>
      </c>
    </row>
    <row r="1616" spans="1:15" x14ac:dyDescent="0.25">
      <c r="A1616" s="47" t="s">
        <v>124</v>
      </c>
      <c r="B1616" s="2">
        <v>0.67071999999999998</v>
      </c>
      <c r="C1616" s="2">
        <f>LOG('SNe Ia Data'!RedShift)</f>
        <v>-0.173458743368405</v>
      </c>
      <c r="D1616">
        <v>0.27479500000000001</v>
      </c>
      <c r="E1616">
        <v>43.067700000000002</v>
      </c>
      <c r="F1616" s="2">
        <f t="shared" si="226"/>
        <v>4107.1446633312926</v>
      </c>
      <c r="G1616" s="1">
        <f t="shared" si="227"/>
        <v>1.1049883230755236E+26</v>
      </c>
      <c r="H1616" s="2">
        <f t="shared" si="225"/>
        <v>3581.0232742317935</v>
      </c>
      <c r="I1616" s="2">
        <f t="shared" si="228"/>
        <v>42.770035718208902</v>
      </c>
      <c r="J1616" s="2">
        <f t="shared" si="229"/>
        <v>0.29766428179109994</v>
      </c>
      <c r="K1616" s="2">
        <f t="shared" si="230"/>
        <v>1.1733722057446891</v>
      </c>
      <c r="L1616" s="2">
        <v>4171.1513469170632</v>
      </c>
      <c r="M1616" s="2">
        <f t="shared" si="231"/>
        <v>43.101279740812053</v>
      </c>
      <c r="N1616" s="2">
        <f t="shared" si="232"/>
        <v>-3.3579740812051284E-2</v>
      </c>
      <c r="O1616" s="2">
        <f t="shared" si="233"/>
        <v>1.4932654840237482E-2</v>
      </c>
    </row>
    <row r="1617" spans="1:15" x14ac:dyDescent="0.25">
      <c r="A1617" s="47" t="s">
        <v>125</v>
      </c>
      <c r="B1617" s="2">
        <v>0.67773000000000005</v>
      </c>
      <c r="C1617" s="2">
        <f>LOG('SNe Ia Data'!RedShift)</f>
        <v>-0.16894328970881697</v>
      </c>
      <c r="D1617">
        <v>0.31179699999999999</v>
      </c>
      <c r="E1617">
        <v>43.225099999999998</v>
      </c>
      <c r="F1617" s="2">
        <f t="shared" si="226"/>
        <v>4415.9078289214394</v>
      </c>
      <c r="G1617" s="1">
        <f t="shared" si="227"/>
        <v>1.1182865862010667E+26</v>
      </c>
      <c r="H1617" s="2">
        <f t="shared" si="225"/>
        <v>3624.1200099754647</v>
      </c>
      <c r="I1617" s="2">
        <f t="shared" si="228"/>
        <v>42.79601285287039</v>
      </c>
      <c r="J1617" s="2">
        <f t="shared" si="229"/>
        <v>0.42908714712960716</v>
      </c>
      <c r="K1617" s="2">
        <f t="shared" si="230"/>
        <v>1.8938568419395208</v>
      </c>
      <c r="L1617" s="2">
        <v>4224.2143788463973</v>
      </c>
      <c r="M1617" s="2">
        <f t="shared" si="231"/>
        <v>43.128729752632907</v>
      </c>
      <c r="N1617" s="2">
        <f t="shared" si="232"/>
        <v>9.6370247367090656E-2</v>
      </c>
      <c r="O1617" s="2">
        <f t="shared" si="233"/>
        <v>9.5530507080770391E-2</v>
      </c>
    </row>
    <row r="1618" spans="1:15" x14ac:dyDescent="0.25">
      <c r="A1618" s="47" t="s">
        <v>126</v>
      </c>
      <c r="B1618" s="2">
        <v>0.68189999999999995</v>
      </c>
      <c r="C1618" s="2">
        <f>LOG('SNe Ia Data'!RedShift)</f>
        <v>-0.16627930955536677</v>
      </c>
      <c r="D1618">
        <v>0.239367</v>
      </c>
      <c r="E1618">
        <v>42.837600000000002</v>
      </c>
      <c r="F1618" s="2">
        <f t="shared" si="226"/>
        <v>3694.1965637044127</v>
      </c>
      <c r="G1618" s="1">
        <f t="shared" si="227"/>
        <v>1.1262100535564375E+26</v>
      </c>
      <c r="H1618" s="2">
        <f t="shared" si="225"/>
        <v>3649.7982188937494</v>
      </c>
      <c r="I1618" s="2">
        <f t="shared" si="228"/>
        <v>42.81134427455175</v>
      </c>
      <c r="J1618" s="2">
        <f t="shared" si="229"/>
        <v>2.625572544825161E-2</v>
      </c>
      <c r="K1618" s="2">
        <f t="shared" si="230"/>
        <v>1.2031492126652442E-2</v>
      </c>
      <c r="L1618" s="2">
        <v>4255.8481740237776</v>
      </c>
      <c r="M1618" s="2">
        <f t="shared" si="231"/>
        <v>43.144930631256607</v>
      </c>
      <c r="N1618" s="2">
        <f t="shared" si="232"/>
        <v>-0.30733063125660465</v>
      </c>
      <c r="O1618" s="2">
        <f t="shared" si="233"/>
        <v>1.6484779500336808</v>
      </c>
    </row>
    <row r="1619" spans="1:15" x14ac:dyDescent="0.25">
      <c r="A1619" s="47" t="s">
        <v>127</v>
      </c>
      <c r="B1619" s="2">
        <v>0.68371999999999999</v>
      </c>
      <c r="C1619" s="2">
        <f>LOG('SNe Ia Data'!RedShift)</f>
        <v>-0.16512171604467732</v>
      </c>
      <c r="D1619">
        <v>0.40773399999999999</v>
      </c>
      <c r="E1619">
        <v>43.171599999999998</v>
      </c>
      <c r="F1619" s="2">
        <f t="shared" si="226"/>
        <v>4308.4395111970707</v>
      </c>
      <c r="G1619" s="1">
        <f t="shared" si="227"/>
        <v>1.1296712368925396E+26</v>
      </c>
      <c r="H1619" s="2">
        <f t="shared" si="225"/>
        <v>3661.015150171781</v>
      </c>
      <c r="I1619" s="2">
        <f t="shared" si="228"/>
        <v>42.818007630507616</v>
      </c>
      <c r="J1619" s="2">
        <f t="shared" si="229"/>
        <v>0.35359236949238237</v>
      </c>
      <c r="K1619" s="2">
        <f t="shared" si="230"/>
        <v>0.75205900055853547</v>
      </c>
      <c r="L1619" s="2">
        <v>4269.6707008177627</v>
      </c>
      <c r="M1619" s="2">
        <f t="shared" si="231"/>
        <v>43.151971906351648</v>
      </c>
      <c r="N1619" s="2">
        <f t="shared" si="232"/>
        <v>1.9628093648350387E-2</v>
      </c>
      <c r="O1619" s="2">
        <f t="shared" si="233"/>
        <v>2.3174073882400851E-3</v>
      </c>
    </row>
    <row r="1620" spans="1:15" x14ac:dyDescent="0.25">
      <c r="A1620" s="47" t="s">
        <v>128</v>
      </c>
      <c r="B1620" s="2">
        <v>0.68518999999999997</v>
      </c>
      <c r="C1620" s="2">
        <f>LOG('SNe Ia Data'!RedShift)</f>
        <v>-0.16418898396763398</v>
      </c>
      <c r="D1620">
        <v>0.36617300000000003</v>
      </c>
      <c r="E1620">
        <v>43.016599999999997</v>
      </c>
      <c r="F1620" s="2">
        <f t="shared" si="226"/>
        <v>4011.621959852353</v>
      </c>
      <c r="G1620" s="1">
        <f t="shared" si="227"/>
        <v>1.1324681260915139E+26</v>
      </c>
      <c r="H1620" s="2">
        <f t="shared" si="225"/>
        <v>3670.0792507670681</v>
      </c>
      <c r="I1620" s="2">
        <f t="shared" si="228"/>
        <v>42.823377211995066</v>
      </c>
      <c r="J1620" s="2">
        <f t="shared" si="229"/>
        <v>0.19322278800493109</v>
      </c>
      <c r="K1620" s="2">
        <f t="shared" si="230"/>
        <v>0.27844796749617395</v>
      </c>
      <c r="L1620" s="2">
        <v>4280.8420952927709</v>
      </c>
      <c r="M1620" s="2">
        <f t="shared" si="231"/>
        <v>43.157646042923261</v>
      </c>
      <c r="N1620" s="2">
        <f t="shared" si="232"/>
        <v>-0.14104604292326428</v>
      </c>
      <c r="O1620" s="2">
        <f t="shared" si="233"/>
        <v>0.1483710521898905</v>
      </c>
    </row>
    <row r="1621" spans="1:15" x14ac:dyDescent="0.25">
      <c r="A1621" s="47" t="s">
        <v>130</v>
      </c>
      <c r="B1621" s="2">
        <v>0.68872</v>
      </c>
      <c r="C1621" s="2">
        <f>LOG('SNe Ia Data'!RedShift)</f>
        <v>-0.16195730519019833</v>
      </c>
      <c r="D1621">
        <v>0.22650799999999999</v>
      </c>
      <c r="E1621">
        <v>42.813699999999997</v>
      </c>
      <c r="F1621" s="2">
        <f t="shared" si="226"/>
        <v>3653.7598570567511</v>
      </c>
      <c r="G1621" s="1">
        <f t="shared" si="227"/>
        <v>1.1391892634359476E+26</v>
      </c>
      <c r="H1621" s="2">
        <f t="shared" si="225"/>
        <v>3691.8609734849474</v>
      </c>
      <c r="I1621" s="2">
        <f t="shared" si="228"/>
        <v>42.836226690933557</v>
      </c>
      <c r="J1621" s="2">
        <f t="shared" si="229"/>
        <v>-2.2526690933560189E-2</v>
      </c>
      <c r="K1621" s="2">
        <f t="shared" si="230"/>
        <v>9.8907155111154933E-3</v>
      </c>
      <c r="L1621" s="2">
        <v>4307.694284819363</v>
      </c>
      <c r="M1621" s="2">
        <f t="shared" si="231"/>
        <v>43.171224370150142</v>
      </c>
      <c r="N1621" s="2">
        <f t="shared" si="232"/>
        <v>-0.35752437015014493</v>
      </c>
      <c r="O1621" s="2">
        <f t="shared" si="233"/>
        <v>2.4914042998625847</v>
      </c>
    </row>
    <row r="1622" spans="1:15" x14ac:dyDescent="0.25">
      <c r="A1622" s="47">
        <v>1262715</v>
      </c>
      <c r="B1622" s="2">
        <v>0.68935000000000002</v>
      </c>
      <c r="C1622" s="2">
        <f>LOG('SNe Ia Data'!RedShift)</f>
        <v>-0.16156022007455123</v>
      </c>
      <c r="D1622">
        <v>0.15676999999999999</v>
      </c>
      <c r="E1622">
        <v>42.853499999999997</v>
      </c>
      <c r="F1622" s="2">
        <f t="shared" si="226"/>
        <v>3721.345560038711</v>
      </c>
      <c r="G1622" s="1">
        <f t="shared" si="227"/>
        <v>1.1403894974781576E+26</v>
      </c>
      <c r="H1622" s="2">
        <f t="shared" si="225"/>
        <v>3695.7506671133074</v>
      </c>
      <c r="I1622" s="2">
        <f t="shared" si="228"/>
        <v>42.838513319843379</v>
      </c>
      <c r="J1622" s="2">
        <f t="shared" si="229"/>
        <v>1.4986680156617638E-2</v>
      </c>
      <c r="K1622" s="2">
        <f t="shared" si="230"/>
        <v>9.1387113640975636E-3</v>
      </c>
      <c r="L1622" s="2">
        <v>4312.4904010837463</v>
      </c>
      <c r="M1622" s="2">
        <f t="shared" si="231"/>
        <v>43.173640707060564</v>
      </c>
      <c r="N1622" s="2">
        <f t="shared" si="232"/>
        <v>-0.32014070706056685</v>
      </c>
      <c r="O1622" s="2">
        <f t="shared" si="233"/>
        <v>4.1701903876003357</v>
      </c>
    </row>
    <row r="1623" spans="1:15" x14ac:dyDescent="0.25">
      <c r="A1623" s="47">
        <v>1262214</v>
      </c>
      <c r="B1623" s="2">
        <v>0.68935999999999997</v>
      </c>
      <c r="C1623" s="2">
        <f>LOG('SNe Ia Data'!RedShift)</f>
        <v>-0.16155392006248329</v>
      </c>
      <c r="D1623">
        <v>0.27199099999999998</v>
      </c>
      <c r="E1623">
        <v>43.044400000000003</v>
      </c>
      <c r="F1623" s="2">
        <f t="shared" si="226"/>
        <v>4063.310402371108</v>
      </c>
      <c r="G1623" s="1">
        <f t="shared" si="227"/>
        <v>1.1404085505456026E+26</v>
      </c>
      <c r="H1623" s="2">
        <f t="shared" si="225"/>
        <v>3695.8124138997136</v>
      </c>
      <c r="I1623" s="2">
        <f t="shared" si="228"/>
        <v>42.838549599434472</v>
      </c>
      <c r="J1623" s="2">
        <f t="shared" si="229"/>
        <v>0.20585040056553083</v>
      </c>
      <c r="K1623" s="2">
        <f t="shared" si="230"/>
        <v>0.57278859942117744</v>
      </c>
      <c r="L1623" s="2">
        <v>4312.5665391753655</v>
      </c>
      <c r="M1623" s="2">
        <f t="shared" si="231"/>
        <v>43.173679044608107</v>
      </c>
      <c r="N1623" s="2">
        <f t="shared" si="232"/>
        <v>-0.12927904460810424</v>
      </c>
      <c r="O1623" s="2">
        <f t="shared" si="233"/>
        <v>0.22591610945281257</v>
      </c>
    </row>
    <row r="1624" spans="1:15" x14ac:dyDescent="0.25">
      <c r="A1624" s="47" t="s">
        <v>129</v>
      </c>
      <c r="B1624" s="2">
        <v>0.69072</v>
      </c>
      <c r="C1624" s="2">
        <f>LOG('SNe Ia Data'!RedShift)</f>
        <v>-0.16069796868780759</v>
      </c>
      <c r="D1624">
        <v>0.42585699999999999</v>
      </c>
      <c r="E1624">
        <v>42.914299999999997</v>
      </c>
      <c r="F1624" s="2">
        <f t="shared" si="226"/>
        <v>3827.0135508911699</v>
      </c>
      <c r="G1624" s="1">
        <f t="shared" si="227"/>
        <v>1.1430002719912456E+26</v>
      </c>
      <c r="H1624" s="2">
        <f t="shared" si="225"/>
        <v>3704.2116110888219</v>
      </c>
      <c r="I1624" s="2">
        <f t="shared" si="228"/>
        <v>42.843478943644378</v>
      </c>
      <c r="J1624" s="2">
        <f t="shared" si="229"/>
        <v>7.0821056355619305E-2</v>
      </c>
      <c r="K1624" s="2">
        <f t="shared" si="230"/>
        <v>2.7656500116413293E-2</v>
      </c>
      <c r="L1624" s="2">
        <v>4322.924013882448</v>
      </c>
      <c r="M1624" s="2">
        <f t="shared" si="231"/>
        <v>43.178888008987272</v>
      </c>
      <c r="N1624" s="2">
        <f t="shared" si="232"/>
        <v>-0.26458800898727475</v>
      </c>
      <c r="O1624" s="2">
        <f t="shared" si="233"/>
        <v>0.38602260384864368</v>
      </c>
    </row>
    <row r="1625" spans="1:15" x14ac:dyDescent="0.25">
      <c r="A1625" s="47" t="s">
        <v>131</v>
      </c>
      <c r="B1625" s="2">
        <v>0.69318000000000002</v>
      </c>
      <c r="C1625" s="2">
        <f>LOG('SNe Ia Data'!RedShift)</f>
        <v>-0.15915397627396283</v>
      </c>
      <c r="D1625">
        <v>0.31802399999999997</v>
      </c>
      <c r="E1625">
        <v>42.916200000000003</v>
      </c>
      <c r="F1625" s="2">
        <f t="shared" si="226"/>
        <v>3830.363585542153</v>
      </c>
      <c r="G1625" s="1">
        <f t="shared" si="227"/>
        <v>1.1476907784491698E+26</v>
      </c>
      <c r="H1625" s="2">
        <f t="shared" si="225"/>
        <v>3719.4125072820143</v>
      </c>
      <c r="I1625" s="2">
        <f t="shared" si="228"/>
        <v>42.852371735706562</v>
      </c>
      <c r="J1625" s="2">
        <f t="shared" si="229"/>
        <v>6.382826429344135E-2</v>
      </c>
      <c r="K1625" s="2">
        <f t="shared" si="230"/>
        <v>4.0281559686960178E-2</v>
      </c>
      <c r="L1625" s="2">
        <v>4341.6724256479074</v>
      </c>
      <c r="M1625" s="2">
        <f t="shared" si="231"/>
        <v>43.188285266595912</v>
      </c>
      <c r="N1625" s="2">
        <f t="shared" si="232"/>
        <v>-0.27208526659590859</v>
      </c>
      <c r="O1625" s="2">
        <f t="shared" si="233"/>
        <v>0.7319649061016984</v>
      </c>
    </row>
    <row r="1626" spans="1:15" x14ac:dyDescent="0.25">
      <c r="A1626" s="47" t="s">
        <v>133</v>
      </c>
      <c r="B1626" s="2">
        <v>0.69718000000000002</v>
      </c>
      <c r="C1626" s="2">
        <f>LOG('SNe Ia Data'!RedShift)</f>
        <v>-0.15665507998749323</v>
      </c>
      <c r="D1626">
        <v>0.21273800000000001</v>
      </c>
      <c r="E1626">
        <v>42.969200000000001</v>
      </c>
      <c r="F1626" s="2">
        <f t="shared" si="226"/>
        <v>3925.0030630288552</v>
      </c>
      <c r="G1626" s="1">
        <f t="shared" si="227"/>
        <v>1.1553245815935056E+26</v>
      </c>
      <c r="H1626" s="2">
        <f t="shared" si="225"/>
        <v>3744.1519784238303</v>
      </c>
      <c r="I1626" s="2">
        <f t="shared" si="228"/>
        <v>42.866767344095365</v>
      </c>
      <c r="J1626" s="2">
        <f t="shared" si="229"/>
        <v>0.10243265590463579</v>
      </c>
      <c r="K1626" s="2">
        <f t="shared" si="230"/>
        <v>0.23183912163275641</v>
      </c>
      <c r="L1626" s="2">
        <v>4372.1948395368072</v>
      </c>
      <c r="M1626" s="2">
        <f t="shared" si="231"/>
        <v>43.20349753657387</v>
      </c>
      <c r="N1626" s="2">
        <f t="shared" si="232"/>
        <v>-0.23429753657386954</v>
      </c>
      <c r="O1626" s="2">
        <f t="shared" si="233"/>
        <v>1.2129567084689781</v>
      </c>
    </row>
    <row r="1627" spans="1:15" x14ac:dyDescent="0.25">
      <c r="A1627" s="47" t="s">
        <v>135</v>
      </c>
      <c r="B1627" s="2">
        <v>0.69818000000000002</v>
      </c>
      <c r="C1627" s="2">
        <f>LOG('SNe Ia Data'!RedShift)</f>
        <v>-0.15603259610339895</v>
      </c>
      <c r="D1627">
        <v>0.34280699999999997</v>
      </c>
      <c r="E1627">
        <v>42.967100000000002</v>
      </c>
      <c r="F1627" s="2">
        <f t="shared" si="226"/>
        <v>3921.2090833883458</v>
      </c>
      <c r="G1627" s="1">
        <f t="shared" si="227"/>
        <v>1.1572343760566078E+26</v>
      </c>
      <c r="H1627" s="2">
        <f t="shared" si="225"/>
        <v>3750.3412007699385</v>
      </c>
      <c r="I1627" s="2">
        <f t="shared" si="228"/>
        <v>42.870353905132887</v>
      </c>
      <c r="J1627" s="2">
        <f t="shared" si="229"/>
        <v>9.6746094867114607E-2</v>
      </c>
      <c r="K1627" s="2">
        <f t="shared" si="230"/>
        <v>7.964665201329256E-2</v>
      </c>
      <c r="L1627" s="2">
        <v>4379.832618048973</v>
      </c>
      <c r="M1627" s="2">
        <f t="shared" si="231"/>
        <v>43.207287567992275</v>
      </c>
      <c r="N1627" s="2">
        <f t="shared" si="232"/>
        <v>-0.24018756799227248</v>
      </c>
      <c r="O1627" s="2">
        <f t="shared" si="233"/>
        <v>0.49090978253561174</v>
      </c>
    </row>
    <row r="1628" spans="1:15" x14ac:dyDescent="0.25">
      <c r="A1628" s="47" t="s">
        <v>138</v>
      </c>
      <c r="B1628" s="2">
        <v>0.69918000000000002</v>
      </c>
      <c r="C1628" s="2">
        <f>LOG('SNe Ia Data'!RedShift)</f>
        <v>-0.15541100316236409</v>
      </c>
      <c r="D1628">
        <v>0.33846199999999999</v>
      </c>
      <c r="E1628">
        <v>42.940199999999997</v>
      </c>
      <c r="F1628" s="2">
        <f t="shared" si="226"/>
        <v>3872.9331431144183</v>
      </c>
      <c r="G1628" s="1">
        <f t="shared" si="227"/>
        <v>1.1591447067957741E+26</v>
      </c>
      <c r="H1628" s="2">
        <f t="shared" si="225"/>
        <v>3756.53216106841</v>
      </c>
      <c r="I1628" s="2">
        <f t="shared" si="228"/>
        <v>42.87393555674106</v>
      </c>
      <c r="J1628" s="2">
        <f t="shared" si="229"/>
        <v>6.6264443258937433E-2</v>
      </c>
      <c r="K1628" s="2">
        <f t="shared" si="230"/>
        <v>3.8330216662894781E-2</v>
      </c>
      <c r="L1628" s="2">
        <v>4387.4732596961276</v>
      </c>
      <c r="M1628" s="2">
        <f t="shared" si="231"/>
        <v>43.211072412951388</v>
      </c>
      <c r="N1628" s="2">
        <f t="shared" si="232"/>
        <v>-0.27087241295139108</v>
      </c>
      <c r="O1628" s="2">
        <f t="shared" si="233"/>
        <v>0.6404861164716118</v>
      </c>
    </row>
    <row r="1629" spans="1:15" x14ac:dyDescent="0.25">
      <c r="A1629" s="47" t="s">
        <v>137</v>
      </c>
      <c r="B1629" s="2">
        <v>0.69918000000000002</v>
      </c>
      <c r="C1629" s="2">
        <f>LOG('SNe Ia Data'!RedShift)</f>
        <v>-0.15541100316236409</v>
      </c>
      <c r="D1629">
        <v>0.21534500000000001</v>
      </c>
      <c r="E1629">
        <v>43.069099999999999</v>
      </c>
      <c r="F1629" s="2">
        <f t="shared" si="226"/>
        <v>4109.7934911421698</v>
      </c>
      <c r="G1629" s="1">
        <f t="shared" si="227"/>
        <v>1.1591447067957741E+26</v>
      </c>
      <c r="H1629" s="2">
        <f t="shared" si="225"/>
        <v>3756.53216106841</v>
      </c>
      <c r="I1629" s="2">
        <f t="shared" si="228"/>
        <v>42.87393555674106</v>
      </c>
      <c r="J1629" s="2">
        <f t="shared" si="229"/>
        <v>0.195164443258939</v>
      </c>
      <c r="K1629" s="2">
        <f t="shared" si="230"/>
        <v>0.82135670920020454</v>
      </c>
      <c r="L1629" s="2">
        <v>4387.4732596961276</v>
      </c>
      <c r="M1629" s="2">
        <f t="shared" si="231"/>
        <v>43.211072412951388</v>
      </c>
      <c r="N1629" s="2">
        <f t="shared" si="232"/>
        <v>-0.14197241295138952</v>
      </c>
      <c r="O1629" s="2">
        <f t="shared" si="233"/>
        <v>0.4346486571529436</v>
      </c>
    </row>
    <row r="1630" spans="1:15" x14ac:dyDescent="0.25">
      <c r="A1630" s="47">
        <v>1335718</v>
      </c>
      <c r="B1630" s="2">
        <v>0.69932000000000005</v>
      </c>
      <c r="C1630" s="2">
        <f>LOG('SNe Ia Data'!RedShift)</f>
        <v>-0.15532405110277228</v>
      </c>
      <c r="D1630">
        <v>0.15589800000000001</v>
      </c>
      <c r="E1630">
        <v>43.110700000000001</v>
      </c>
      <c r="F1630" s="2">
        <f t="shared" si="226"/>
        <v>4189.2858997499725</v>
      </c>
      <c r="G1630" s="1">
        <f t="shared" si="227"/>
        <v>1.1594121958601603E+26</v>
      </c>
      <c r="H1630" s="2">
        <f t="shared" si="225"/>
        <v>3757.3990340888445</v>
      </c>
      <c r="I1630" s="2">
        <f t="shared" si="228"/>
        <v>42.874436596957125</v>
      </c>
      <c r="J1630" s="2">
        <f t="shared" si="229"/>
        <v>0.23626340304287652</v>
      </c>
      <c r="K1630" s="2">
        <f t="shared" si="230"/>
        <v>2.2967399397584338</v>
      </c>
      <c r="L1630" s="2">
        <v>4388.5431778095235</v>
      </c>
      <c r="M1630" s="2">
        <f t="shared" si="231"/>
        <v>43.211601878157325</v>
      </c>
      <c r="N1630" s="2">
        <f t="shared" si="232"/>
        <v>-0.10090187815732321</v>
      </c>
      <c r="O1630" s="2">
        <f t="shared" si="233"/>
        <v>0.41890680257454205</v>
      </c>
    </row>
    <row r="1631" spans="1:15" x14ac:dyDescent="0.25">
      <c r="A1631" s="47" t="s">
        <v>132</v>
      </c>
      <c r="B1631" s="2">
        <v>0.69991999999999999</v>
      </c>
      <c r="C1631" s="2">
        <f>LOG('SNe Ia Data'!RedShift)</f>
        <v>-0.1549515964772428</v>
      </c>
      <c r="D1631">
        <v>0.29537999999999998</v>
      </c>
      <c r="E1631">
        <v>43.114699999999999</v>
      </c>
      <c r="F1631" s="2">
        <f t="shared" si="226"/>
        <v>4197.0099615000718</v>
      </c>
      <c r="G1631" s="1">
        <f t="shared" si="227"/>
        <v>1.1605586964469081E+26</v>
      </c>
      <c r="H1631" s="2">
        <f t="shared" si="225"/>
        <v>3761.1145894475085</v>
      </c>
      <c r="I1631" s="2">
        <f t="shared" si="228"/>
        <v>42.876582826121073</v>
      </c>
      <c r="J1631" s="2">
        <f t="shared" si="229"/>
        <v>0.23811717387892628</v>
      </c>
      <c r="K1631" s="2">
        <f t="shared" si="230"/>
        <v>0.64985919247877832</v>
      </c>
      <c r="L1631" s="2">
        <v>4393.1291757836061</v>
      </c>
      <c r="M1631" s="2">
        <f t="shared" si="231"/>
        <v>43.213869867345522</v>
      </c>
      <c r="N1631" s="2">
        <f t="shared" si="232"/>
        <v>-9.9169867345523244E-2</v>
      </c>
      <c r="O1631" s="2">
        <f t="shared" si="233"/>
        <v>0.11271904284164087</v>
      </c>
    </row>
    <row r="1632" spans="1:15" x14ac:dyDescent="0.25">
      <c r="A1632" s="47" t="s">
        <v>139</v>
      </c>
      <c r="B1632" s="2">
        <v>0.70069999999999999</v>
      </c>
      <c r="C1632" s="2">
        <f>LOG('SNe Ia Data'!RedShift)</f>
        <v>-0.15446788250642454</v>
      </c>
      <c r="D1632">
        <v>0.223194</v>
      </c>
      <c r="E1632">
        <v>42.917000000000002</v>
      </c>
      <c r="F1632" s="2">
        <f t="shared" si="226"/>
        <v>3831.77500361385</v>
      </c>
      <c r="G1632" s="1">
        <f t="shared" si="227"/>
        <v>1.1620494352565708E+26</v>
      </c>
      <c r="H1632" s="2">
        <f t="shared" si="225"/>
        <v>3765.9457449101692</v>
      </c>
      <c r="I1632" s="2">
        <f t="shared" si="228"/>
        <v>42.879370294739047</v>
      </c>
      <c r="J1632" s="2">
        <f t="shared" si="229"/>
        <v>3.7629705260954438E-2</v>
      </c>
      <c r="K1632" s="2">
        <f t="shared" si="230"/>
        <v>2.8424746635858686E-2</v>
      </c>
      <c r="L1632" s="2">
        <v>4399.0925107671701</v>
      </c>
      <c r="M1632" s="2">
        <f t="shared" si="231"/>
        <v>43.21681547536879</v>
      </c>
      <c r="N1632" s="2">
        <f t="shared" si="232"/>
        <v>-0.2998154753687885</v>
      </c>
      <c r="O1632" s="2">
        <f t="shared" si="233"/>
        <v>1.8044425540643245</v>
      </c>
    </row>
    <row r="1633" spans="1:15" x14ac:dyDescent="0.25">
      <c r="A1633" s="47" t="s">
        <v>140</v>
      </c>
      <c r="B1633" s="2">
        <v>0.70116999999999996</v>
      </c>
      <c r="C1633" s="2">
        <f>LOG('SNe Ia Data'!RedShift)</f>
        <v>-0.15417667374363997</v>
      </c>
      <c r="D1633">
        <v>0.26158199999999998</v>
      </c>
      <c r="E1633">
        <v>43.096800000000002</v>
      </c>
      <c r="F1633" s="2">
        <f t="shared" si="226"/>
        <v>4162.5551447083662</v>
      </c>
      <c r="G1633" s="1">
        <f t="shared" si="227"/>
        <v>1.1629478580581251E+26</v>
      </c>
      <c r="H1633" s="2">
        <f t="shared" si="225"/>
        <v>3768.8573349200183</v>
      </c>
      <c r="I1633" s="2">
        <f t="shared" si="228"/>
        <v>42.881048490604798</v>
      </c>
      <c r="J1633" s="2">
        <f t="shared" si="229"/>
        <v>0.21575150939520427</v>
      </c>
      <c r="K1633" s="2">
        <f t="shared" si="230"/>
        <v>0.68028668926666391</v>
      </c>
      <c r="L1633" s="2">
        <v>4402.6866409725935</v>
      </c>
      <c r="M1633" s="2">
        <f t="shared" si="231"/>
        <v>43.218588879330994</v>
      </c>
      <c r="N1633" s="2">
        <f t="shared" si="232"/>
        <v>-0.12178887933099247</v>
      </c>
      <c r="O1633" s="2">
        <f t="shared" si="233"/>
        <v>0.21677018911787468</v>
      </c>
    </row>
    <row r="1634" spans="1:15" x14ac:dyDescent="0.25">
      <c r="A1634" s="47" t="s">
        <v>134</v>
      </c>
      <c r="B1634" s="2">
        <v>0.70191999999999999</v>
      </c>
      <c r="C1634" s="2">
        <f>LOG('SNe Ia Data'!RedShift)</f>
        <v>-0.15371238293913009</v>
      </c>
      <c r="D1634">
        <v>0.46271299999999999</v>
      </c>
      <c r="E1634">
        <v>42.8962</v>
      </c>
      <c r="F1634" s="2">
        <f t="shared" si="226"/>
        <v>3795.2466011091556</v>
      </c>
      <c r="G1634" s="1">
        <f t="shared" si="227"/>
        <v>1.1643817559719535E+26</v>
      </c>
      <c r="H1634" s="2">
        <f t="shared" ref="H1634:H1697" si="234">G1634/Mpc</f>
        <v>3773.5042815845768</v>
      </c>
      <c r="I1634" s="2">
        <f t="shared" si="228"/>
        <v>42.883724235486959</v>
      </c>
      <c r="J1634" s="2">
        <f t="shared" si="229"/>
        <v>1.2475764513041554E-2</v>
      </c>
      <c r="K1634" s="2">
        <f t="shared" si="230"/>
        <v>7.2696070250857607E-4</v>
      </c>
      <c r="L1634" s="2">
        <v>4408.4232601821141</v>
      </c>
      <c r="M1634" s="2">
        <f t="shared" si="231"/>
        <v>43.221416425970915</v>
      </c>
      <c r="N1634" s="2">
        <f t="shared" si="232"/>
        <v>-0.32521642597091471</v>
      </c>
      <c r="O1634" s="2">
        <f t="shared" si="233"/>
        <v>0.49399385090811165</v>
      </c>
    </row>
    <row r="1635" spans="1:15" x14ac:dyDescent="0.25">
      <c r="A1635" s="47" t="s">
        <v>136</v>
      </c>
      <c r="B1635" s="2">
        <v>0.70191999999999999</v>
      </c>
      <c r="C1635" s="2">
        <f>LOG('SNe Ia Data'!RedShift)</f>
        <v>-0.15371238293913009</v>
      </c>
      <c r="D1635">
        <v>0.25275300000000001</v>
      </c>
      <c r="E1635">
        <v>43.043300000000002</v>
      </c>
      <c r="F1635" s="2">
        <f t="shared" si="226"/>
        <v>4061.2525776785678</v>
      </c>
      <c r="G1635" s="1">
        <f t="shared" si="227"/>
        <v>1.1643817559719535E+26</v>
      </c>
      <c r="H1635" s="2">
        <f t="shared" si="234"/>
        <v>3773.5042815845768</v>
      </c>
      <c r="I1635" s="2">
        <f t="shared" si="228"/>
        <v>42.883724235486959</v>
      </c>
      <c r="J1635" s="2">
        <f t="shared" si="229"/>
        <v>0.15957576451304334</v>
      </c>
      <c r="K1635" s="2">
        <f t="shared" si="230"/>
        <v>0.39860361165001418</v>
      </c>
      <c r="L1635" s="2">
        <v>4408.4232601821141</v>
      </c>
      <c r="M1635" s="2">
        <f t="shared" si="231"/>
        <v>43.221416425970915</v>
      </c>
      <c r="N1635" s="2">
        <f t="shared" si="232"/>
        <v>-0.17811642597091293</v>
      </c>
      <c r="O1635" s="2">
        <f t="shared" si="233"/>
        <v>0.49660982349267674</v>
      </c>
    </row>
    <row r="1636" spans="1:15" x14ac:dyDescent="0.25">
      <c r="A1636" s="47" t="s">
        <v>141</v>
      </c>
      <c r="B1636" s="2">
        <v>0.71570999999999996</v>
      </c>
      <c r="C1636" s="2">
        <f>LOG('SNe Ia Data'!RedShift)</f>
        <v>-0.14526291472055719</v>
      </c>
      <c r="D1636">
        <v>0.24593200000000001</v>
      </c>
      <c r="E1636">
        <v>42.994399999999999</v>
      </c>
      <c r="F1636" s="2">
        <f t="shared" si="226"/>
        <v>3970.8181654939717</v>
      </c>
      <c r="G1636" s="1">
        <f t="shared" si="227"/>
        <v>1.1907996423552807E+26</v>
      </c>
      <c r="H1636" s="2">
        <f t="shared" si="234"/>
        <v>3859.1188206879369</v>
      </c>
      <c r="I1636" s="2">
        <f t="shared" si="228"/>
        <v>42.932440752632417</v>
      </c>
      <c r="J1636" s="2">
        <f t="shared" si="229"/>
        <v>6.1959247367582293E-2</v>
      </c>
      <c r="K1636" s="2">
        <f t="shared" si="230"/>
        <v>6.3472000133835707E-2</v>
      </c>
      <c r="L1636" s="2">
        <v>4514.1848406445215</v>
      </c>
      <c r="M1636" s="2">
        <f t="shared" si="231"/>
        <v>43.272896690000721</v>
      </c>
      <c r="N1636" s="2">
        <f t="shared" si="232"/>
        <v>-0.27849669000072197</v>
      </c>
      <c r="O1636" s="2">
        <f t="shared" si="233"/>
        <v>1.2823600874282863</v>
      </c>
    </row>
    <row r="1637" spans="1:15" x14ac:dyDescent="0.25">
      <c r="A1637" s="47" t="s">
        <v>142</v>
      </c>
      <c r="B1637" s="2">
        <v>0.71874000000000005</v>
      </c>
      <c r="C1637" s="2">
        <f>LOG('SNe Ia Data'!RedShift)</f>
        <v>-0.14342818470235635</v>
      </c>
      <c r="D1637">
        <v>0.18842999999999999</v>
      </c>
      <c r="E1637">
        <v>42.873899999999999</v>
      </c>
      <c r="F1637" s="2">
        <f t="shared" si="226"/>
        <v>3756.4706502948075</v>
      </c>
      <c r="G1637" s="1">
        <f t="shared" si="227"/>
        <v>1.1966177536002243E+26</v>
      </c>
      <c r="H1637" s="2">
        <f t="shared" si="234"/>
        <v>3877.9740351233468</v>
      </c>
      <c r="I1637" s="2">
        <f t="shared" si="228"/>
        <v>42.943024484723743</v>
      </c>
      <c r="J1637" s="2">
        <f t="shared" si="229"/>
        <v>-6.9124484723744217E-2</v>
      </c>
      <c r="K1637" s="2">
        <f t="shared" si="230"/>
        <v>0.13457479213027557</v>
      </c>
      <c r="L1637" s="2">
        <v>4537.4949977188198</v>
      </c>
      <c r="M1637" s="2">
        <f t="shared" si="231"/>
        <v>43.284080796320779</v>
      </c>
      <c r="N1637" s="2">
        <f t="shared" si="232"/>
        <v>-0.41018079632078042</v>
      </c>
      <c r="O1637" s="2">
        <f t="shared" si="233"/>
        <v>4.7386054710738668</v>
      </c>
    </row>
    <row r="1638" spans="1:15" x14ac:dyDescent="0.25">
      <c r="A1638" s="47">
        <v>1331993</v>
      </c>
      <c r="B1638" s="2">
        <v>0.71967999999999999</v>
      </c>
      <c r="C1638" s="2">
        <f>LOG('SNe Ia Data'!RedShift)</f>
        <v>-0.14286056624446186</v>
      </c>
      <c r="D1638">
        <v>0.20454900000000001</v>
      </c>
      <c r="E1638">
        <v>43.163800000000002</v>
      </c>
      <c r="F1638" s="2">
        <f t="shared" si="226"/>
        <v>4292.9912173916864</v>
      </c>
      <c r="G1638" s="1">
        <f t="shared" si="227"/>
        <v>1.1984236910643053E+26</v>
      </c>
      <c r="H1638" s="2">
        <f t="shared" si="234"/>
        <v>3883.8266798578006</v>
      </c>
      <c r="I1638" s="2">
        <f t="shared" si="228"/>
        <v>42.946299203938736</v>
      </c>
      <c r="J1638" s="2">
        <f t="shared" si="229"/>
        <v>0.21750079606126604</v>
      </c>
      <c r="K1638" s="2">
        <f t="shared" si="230"/>
        <v>1.1306468583739375</v>
      </c>
      <c r="L1638" s="2">
        <v>4544.7317486053116</v>
      </c>
      <c r="M1638" s="2">
        <f t="shared" si="231"/>
        <v>43.287541271080798</v>
      </c>
      <c r="N1638" s="2">
        <f t="shared" si="232"/>
        <v>-0.12374127108079591</v>
      </c>
      <c r="O1638" s="2">
        <f t="shared" si="233"/>
        <v>0.36596067866782828</v>
      </c>
    </row>
    <row r="1639" spans="1:15" x14ac:dyDescent="0.25">
      <c r="A1639" s="47" t="s">
        <v>144</v>
      </c>
      <c r="B1639" s="2">
        <v>0.71969000000000005</v>
      </c>
      <c r="C1639" s="2">
        <f>LOG('SNe Ia Data'!RedShift)</f>
        <v>-0.14285453173656029</v>
      </c>
      <c r="D1639">
        <v>0.34222599999999997</v>
      </c>
      <c r="E1639">
        <v>42.97</v>
      </c>
      <c r="F1639" s="2">
        <f t="shared" si="226"/>
        <v>3926.4493539960004</v>
      </c>
      <c r="G1639" s="1">
        <f t="shared" si="227"/>
        <v>1.1984429056532129E+26</v>
      </c>
      <c r="H1639" s="2">
        <f t="shared" si="234"/>
        <v>3883.8889500996179</v>
      </c>
      <c r="I1639" s="2">
        <f t="shared" si="228"/>
        <v>42.946334019351269</v>
      </c>
      <c r="J1639" s="2">
        <f t="shared" si="229"/>
        <v>2.3665980648729601E-2</v>
      </c>
      <c r="K1639" s="2">
        <f t="shared" si="230"/>
        <v>4.7821479451378582E-3</v>
      </c>
      <c r="L1639" s="2">
        <v>4544.8087485767837</v>
      </c>
      <c r="M1639" s="2">
        <f t="shared" si="231"/>
        <v>43.287578061348391</v>
      </c>
      <c r="N1639" s="2">
        <f t="shared" si="232"/>
        <v>-0.31757806134839228</v>
      </c>
      <c r="O1639" s="2">
        <f t="shared" si="233"/>
        <v>0.86114242182174006</v>
      </c>
    </row>
    <row r="1640" spans="1:15" x14ac:dyDescent="0.25">
      <c r="A1640" s="47" t="s">
        <v>145</v>
      </c>
      <c r="B1640" s="2">
        <v>0.72014999999999996</v>
      </c>
      <c r="C1640" s="2">
        <f>LOG('SNe Ia Data'!RedShift)</f>
        <v>-0.14257703497515303</v>
      </c>
      <c r="D1640">
        <v>0.24316199999999999</v>
      </c>
      <c r="E1640">
        <v>43.161200000000001</v>
      </c>
      <c r="F1640" s="2">
        <f t="shared" si="226"/>
        <v>4287.8541051089524</v>
      </c>
      <c r="G1640" s="1">
        <f t="shared" si="227"/>
        <v>1.1993268333404031E+26</v>
      </c>
      <c r="H1640" s="2">
        <f t="shared" si="234"/>
        <v>3886.7535646430147</v>
      </c>
      <c r="I1640" s="2">
        <f t="shared" si="228"/>
        <v>42.947935027688708</v>
      </c>
      <c r="J1640" s="2">
        <f t="shared" si="229"/>
        <v>0.21326497231129338</v>
      </c>
      <c r="K1640" s="2">
        <f t="shared" si="230"/>
        <v>0.76921482846091194</v>
      </c>
      <c r="L1640" s="2">
        <v>4548.3510488634374</v>
      </c>
      <c r="M1640" s="2">
        <f t="shared" si="231"/>
        <v>43.289269884190865</v>
      </c>
      <c r="N1640" s="2">
        <f t="shared" si="232"/>
        <v>-0.12806988419086451</v>
      </c>
      <c r="O1640" s="2">
        <f t="shared" si="233"/>
        <v>0.27739754937057559</v>
      </c>
    </row>
    <row r="1641" spans="1:15" x14ac:dyDescent="0.25">
      <c r="A1641" s="47" t="s">
        <v>143</v>
      </c>
      <c r="B1641" s="2">
        <v>0.72074000000000005</v>
      </c>
      <c r="C1641" s="2">
        <f>LOG('SNe Ia Data'!RedShift)</f>
        <v>-0.14222137457270256</v>
      </c>
      <c r="D1641">
        <v>0.305174</v>
      </c>
      <c r="E1641">
        <v>43.045900000000003</v>
      </c>
      <c r="F1641" s="2">
        <f t="shared" si="226"/>
        <v>4066.1182074291814</v>
      </c>
      <c r="G1641" s="1">
        <f t="shared" si="227"/>
        <v>1.2004607287895609E+26</v>
      </c>
      <c r="H1641" s="2">
        <f t="shared" si="234"/>
        <v>3890.4282695328166</v>
      </c>
      <c r="I1641" s="2">
        <f t="shared" si="228"/>
        <v>42.949987061714729</v>
      </c>
      <c r="J1641" s="2">
        <f t="shared" si="229"/>
        <v>9.5912938285273697E-2</v>
      </c>
      <c r="K1641" s="2">
        <f t="shared" si="230"/>
        <v>9.8777795911423105E-2</v>
      </c>
      <c r="L1641" s="2">
        <v>4552.8952978529142</v>
      </c>
      <c r="M1641" s="2">
        <f t="shared" si="231"/>
        <v>43.291438315139047</v>
      </c>
      <c r="N1641" s="2">
        <f t="shared" si="232"/>
        <v>-0.24553831513904356</v>
      </c>
      <c r="O1641" s="2">
        <f t="shared" si="233"/>
        <v>0.6473564545860413</v>
      </c>
    </row>
    <row r="1642" spans="1:15" x14ac:dyDescent="0.25">
      <c r="A1642" s="47" t="s">
        <v>146</v>
      </c>
      <c r="B1642" s="2">
        <v>0.72674000000000005</v>
      </c>
      <c r="C1642" s="2">
        <f>LOG('SNe Ia Data'!RedShift)</f>
        <v>-0.13862093544291268</v>
      </c>
      <c r="D1642">
        <v>0.248363</v>
      </c>
      <c r="E1642">
        <v>43.081099999999999</v>
      </c>
      <c r="F1642" s="2">
        <f t="shared" si="226"/>
        <v>4132.5679194012873</v>
      </c>
      <c r="G1642" s="1">
        <f t="shared" si="227"/>
        <v>1.2120021890564289E+26</v>
      </c>
      <c r="H1642" s="2">
        <f t="shared" si="234"/>
        <v>3927.8315949537055</v>
      </c>
      <c r="I1642" s="2">
        <f t="shared" si="228"/>
        <v>42.97076429609622</v>
      </c>
      <c r="J1642" s="2">
        <f t="shared" si="229"/>
        <v>0.11033570390377889</v>
      </c>
      <c r="K1642" s="2">
        <f t="shared" si="230"/>
        <v>0.19735964069770315</v>
      </c>
      <c r="L1642" s="2">
        <v>4599.1629807967493</v>
      </c>
      <c r="M1642" s="2">
        <f t="shared" si="231"/>
        <v>43.313393999823354</v>
      </c>
      <c r="N1642" s="2">
        <f t="shared" si="232"/>
        <v>-0.23229399982335508</v>
      </c>
      <c r="O1642" s="2">
        <f t="shared" si="233"/>
        <v>0.87478673715057287</v>
      </c>
    </row>
    <row r="1643" spans="1:15" x14ac:dyDescent="0.25">
      <c r="A1643" s="47" t="s">
        <v>147</v>
      </c>
      <c r="B1643" s="2">
        <v>0.72774000000000005</v>
      </c>
      <c r="C1643" s="2">
        <f>LOG('SNe Ia Data'!RedShift)</f>
        <v>-0.13802375356301963</v>
      </c>
      <c r="D1643">
        <v>0.25709100000000001</v>
      </c>
      <c r="E1643">
        <v>43.008000000000003</v>
      </c>
      <c r="F1643" s="2">
        <f t="shared" si="226"/>
        <v>3995.765566188064</v>
      </c>
      <c r="G1643" s="1">
        <f t="shared" si="227"/>
        <v>1.2139275877131997E+26</v>
      </c>
      <c r="H1643" s="2">
        <f t="shared" si="234"/>
        <v>3934.0713870475079</v>
      </c>
      <c r="I1643" s="2">
        <f t="shared" si="228"/>
        <v>42.974211181474701</v>
      </c>
      <c r="J1643" s="2">
        <f t="shared" si="229"/>
        <v>3.3788818525302133E-2</v>
      </c>
      <c r="K1643" s="2">
        <f t="shared" si="230"/>
        <v>1.7273178680025866E-2</v>
      </c>
      <c r="L1643" s="2">
        <v>4606.883965748586</v>
      </c>
      <c r="M1643" s="2">
        <f t="shared" si="231"/>
        <v>43.317036368763155</v>
      </c>
      <c r="N1643" s="2">
        <f t="shared" si="232"/>
        <v>-0.30903636876315232</v>
      </c>
      <c r="O1643" s="2">
        <f t="shared" si="233"/>
        <v>1.4449254388470811</v>
      </c>
    </row>
    <row r="1644" spans="1:15" x14ac:dyDescent="0.25">
      <c r="A1644" s="47">
        <v>1304127</v>
      </c>
      <c r="B1644" s="2">
        <v>0.72865999999999997</v>
      </c>
      <c r="C1644" s="2">
        <f>LOG('SNe Ia Data'!RedShift)</f>
        <v>-0.13747507054119004</v>
      </c>
      <c r="D1644">
        <v>0.28349800000000003</v>
      </c>
      <c r="E1644">
        <v>43.005000000000003</v>
      </c>
      <c r="F1644" s="2">
        <f t="shared" si="226"/>
        <v>3990.249023621428</v>
      </c>
      <c r="G1644" s="1">
        <f t="shared" si="227"/>
        <v>1.2156994128979442E+26</v>
      </c>
      <c r="H1644" s="2">
        <f t="shared" si="234"/>
        <v>3939.8134814135192</v>
      </c>
      <c r="I1644" s="2">
        <f t="shared" si="228"/>
        <v>42.977378309749326</v>
      </c>
      <c r="J1644" s="2">
        <f t="shared" si="229"/>
        <v>2.7621690250676068E-2</v>
      </c>
      <c r="K1644" s="2">
        <f t="shared" si="230"/>
        <v>9.492934902960928E-3</v>
      </c>
      <c r="L1644" s="2">
        <v>4613.9897130889913</v>
      </c>
      <c r="M1644" s="2">
        <f t="shared" si="231"/>
        <v>43.32038310962318</v>
      </c>
      <c r="N1644" s="2">
        <f t="shared" si="232"/>
        <v>-0.31538310962317695</v>
      </c>
      <c r="O1644" s="2">
        <f t="shared" si="233"/>
        <v>1.2375902038069804</v>
      </c>
    </row>
    <row r="1645" spans="1:15" x14ac:dyDescent="0.25">
      <c r="A1645" s="47" t="s">
        <v>149</v>
      </c>
      <c r="B1645" s="2">
        <v>0.73014000000000001</v>
      </c>
      <c r="C1645" s="2">
        <f>LOG('SNe Ia Data'!RedShift)</f>
        <v>-0.1365938585124796</v>
      </c>
      <c r="D1645">
        <v>0.321961</v>
      </c>
      <c r="E1645">
        <v>42.918599999999998</v>
      </c>
      <c r="F1645" s="2">
        <f t="shared" si="226"/>
        <v>3834.5994001931831</v>
      </c>
      <c r="G1645" s="1">
        <f t="shared" si="227"/>
        <v>1.2185506610449172E+26</v>
      </c>
      <c r="H1645" s="2">
        <f t="shared" si="234"/>
        <v>3949.0537473617619</v>
      </c>
      <c r="I1645" s="2">
        <f t="shared" si="228"/>
        <v>42.982465223030388</v>
      </c>
      <c r="J1645" s="2">
        <f t="shared" si="229"/>
        <v>-6.3865223030390439E-2</v>
      </c>
      <c r="K1645" s="2">
        <f t="shared" si="230"/>
        <v>3.9347969951839833E-2</v>
      </c>
      <c r="L1645" s="2">
        <v>4625.4256002509301</v>
      </c>
      <c r="M1645" s="2">
        <f t="shared" si="231"/>
        <v>43.325758498712062</v>
      </c>
      <c r="N1645" s="2">
        <f t="shared" si="232"/>
        <v>-0.40715849871206444</v>
      </c>
      <c r="O1645" s="2">
        <f t="shared" si="233"/>
        <v>1.599265149728796</v>
      </c>
    </row>
    <row r="1646" spans="1:15" x14ac:dyDescent="0.25">
      <c r="A1646" s="47">
        <v>1329166</v>
      </c>
      <c r="B1646" s="2">
        <v>0.73160999999999998</v>
      </c>
      <c r="C1646" s="2">
        <f>LOG('SNe Ia Data'!RedShift)</f>
        <v>-0.13572036700762435</v>
      </c>
      <c r="D1646">
        <v>0.19642399999999999</v>
      </c>
      <c r="E1646">
        <v>43.179900000000004</v>
      </c>
      <c r="F1646" s="2">
        <f t="shared" si="226"/>
        <v>4324.9391349563484</v>
      </c>
      <c r="G1646" s="1">
        <f t="shared" si="227"/>
        <v>1.2213837664269606E+26</v>
      </c>
      <c r="H1646" s="2">
        <f t="shared" si="234"/>
        <v>3958.2352166131391</v>
      </c>
      <c r="I1646" s="2">
        <f t="shared" si="228"/>
        <v>42.987507992103112</v>
      </c>
      <c r="J1646" s="2">
        <f t="shared" si="229"/>
        <v>0.19239200789689193</v>
      </c>
      <c r="K1646" s="2">
        <f t="shared" si="230"/>
        <v>0.95936739108776836</v>
      </c>
      <c r="L1646" s="2">
        <v>4636.7901938006171</v>
      </c>
      <c r="M1646" s="2">
        <f t="shared" si="231"/>
        <v>43.331087226582667</v>
      </c>
      <c r="N1646" s="2">
        <f t="shared" si="232"/>
        <v>-0.15118722658266393</v>
      </c>
      <c r="O1646" s="2">
        <f t="shared" si="233"/>
        <v>0.59243553339578992</v>
      </c>
    </row>
    <row r="1647" spans="1:15" x14ac:dyDescent="0.25">
      <c r="A1647" s="47" t="s">
        <v>152</v>
      </c>
      <c r="B1647" s="2">
        <v>0.73368</v>
      </c>
      <c r="C1647" s="2">
        <f>LOG('SNe Ia Data'!RedShift)</f>
        <v>-0.13449331956230515</v>
      </c>
      <c r="D1647">
        <v>0.19590199999999999</v>
      </c>
      <c r="E1647">
        <v>42.984499999999997</v>
      </c>
      <c r="F1647" s="2">
        <f t="shared" si="226"/>
        <v>3952.7559401972717</v>
      </c>
      <c r="G1647" s="1">
        <f t="shared" si="227"/>
        <v>1.2253751345393531E+26</v>
      </c>
      <c r="H1647" s="2">
        <f t="shared" si="234"/>
        <v>3971.1703597345813</v>
      </c>
      <c r="I1647" s="2">
        <f t="shared" si="228"/>
        <v>42.994592591584421</v>
      </c>
      <c r="J1647" s="2">
        <f t="shared" si="229"/>
        <v>-1.0092591584424326E-2</v>
      </c>
      <c r="K1647" s="2">
        <f t="shared" si="230"/>
        <v>2.6541634147529275E-3</v>
      </c>
      <c r="L1647" s="2">
        <v>4652.8034750058205</v>
      </c>
      <c r="M1647" s="2">
        <f t="shared" si="231"/>
        <v>43.33857354600719</v>
      </c>
      <c r="N1647" s="2">
        <f t="shared" si="232"/>
        <v>-0.35407354600719287</v>
      </c>
      <c r="O1647" s="2">
        <f t="shared" si="233"/>
        <v>3.2666997643395996</v>
      </c>
    </row>
    <row r="1648" spans="1:15" x14ac:dyDescent="0.25">
      <c r="A1648" s="47" t="s">
        <v>148</v>
      </c>
      <c r="B1648" s="2">
        <v>0.73394999999999999</v>
      </c>
      <c r="C1648" s="2">
        <f>LOG('SNe Ia Data'!RedShift)</f>
        <v>-0.13433352518438052</v>
      </c>
      <c r="D1648">
        <v>0.388289</v>
      </c>
      <c r="E1648">
        <v>43.22</v>
      </c>
      <c r="F1648" s="2">
        <f t="shared" si="226"/>
        <v>4405.5486350655328</v>
      </c>
      <c r="G1648" s="1">
        <f t="shared" si="227"/>
        <v>1.2258959107737291E+26</v>
      </c>
      <c r="H1648" s="2">
        <f t="shared" si="234"/>
        <v>3972.8580805701977</v>
      </c>
      <c r="I1648" s="2">
        <f t="shared" si="228"/>
        <v>42.995515256781857</v>
      </c>
      <c r="J1648" s="2">
        <f t="shared" si="229"/>
        <v>0.2244847432181416</v>
      </c>
      <c r="K1648" s="2">
        <f t="shared" si="230"/>
        <v>0.33424389645642205</v>
      </c>
      <c r="L1648" s="2">
        <v>4654.8930314774798</v>
      </c>
      <c r="M1648" s="2">
        <f t="shared" si="231"/>
        <v>43.339548527153042</v>
      </c>
      <c r="N1648" s="2">
        <f t="shared" si="232"/>
        <v>-0.11954852715304298</v>
      </c>
      <c r="O1648" s="2">
        <f t="shared" si="233"/>
        <v>9.4793440264185388E-2</v>
      </c>
    </row>
    <row r="1649" spans="1:15" x14ac:dyDescent="0.25">
      <c r="A1649" s="47" t="s">
        <v>150</v>
      </c>
      <c r="B1649" s="2">
        <v>0.73494999999999999</v>
      </c>
      <c r="C1649" s="2">
        <f>LOG('SNe Ia Data'!RedShift)</f>
        <v>-0.13374220576304963</v>
      </c>
      <c r="D1649">
        <v>0.22461500000000001</v>
      </c>
      <c r="E1649">
        <v>43.253700000000002</v>
      </c>
      <c r="F1649" s="2">
        <f t="shared" si="226"/>
        <v>4474.4535091760517</v>
      </c>
      <c r="G1649" s="1">
        <f t="shared" si="227"/>
        <v>1.227825038897476E+26</v>
      </c>
      <c r="H1649" s="2">
        <f t="shared" si="234"/>
        <v>3979.1099590433428</v>
      </c>
      <c r="I1649" s="2">
        <f t="shared" si="228"/>
        <v>42.998929703203572</v>
      </c>
      <c r="J1649" s="2">
        <f t="shared" si="229"/>
        <v>0.25477029679642982</v>
      </c>
      <c r="K1649" s="2">
        <f t="shared" si="230"/>
        <v>1.2865304659157042</v>
      </c>
      <c r="L1649" s="2">
        <v>4662.6338712498609</v>
      </c>
      <c r="M1649" s="2">
        <f t="shared" si="231"/>
        <v>43.343156571226302</v>
      </c>
      <c r="N1649" s="2">
        <f t="shared" si="232"/>
        <v>-8.9456571226300241E-2</v>
      </c>
      <c r="O1649" s="2">
        <f t="shared" si="233"/>
        <v>0.15861599696165102</v>
      </c>
    </row>
    <row r="1650" spans="1:15" x14ac:dyDescent="0.25">
      <c r="A1650" s="47" t="s">
        <v>154</v>
      </c>
      <c r="B1650" s="2">
        <v>0.73568</v>
      </c>
      <c r="C1650" s="2">
        <f>LOG('SNe Ia Data'!RedShift)</f>
        <v>-0.13331105041081498</v>
      </c>
      <c r="D1650">
        <v>0.25711000000000001</v>
      </c>
      <c r="E1650">
        <v>43.180700000000002</v>
      </c>
      <c r="F1650" s="2">
        <f t="shared" si="226"/>
        <v>4326.5327949621787</v>
      </c>
      <c r="G1650" s="1">
        <f t="shared" si="227"/>
        <v>1.2292336276160455E+26</v>
      </c>
      <c r="H1650" s="2">
        <f t="shared" si="234"/>
        <v>3983.6748841920339</v>
      </c>
      <c r="I1650" s="2">
        <f t="shared" si="228"/>
        <v>43.001419437710524</v>
      </c>
      <c r="J1650" s="2">
        <f t="shared" si="229"/>
        <v>0.17928056228947753</v>
      </c>
      <c r="K1650" s="2">
        <f t="shared" si="230"/>
        <v>0.48621513615391515</v>
      </c>
      <c r="L1650" s="2">
        <v>4668.2864149099705</v>
      </c>
      <c r="M1650" s="2">
        <f t="shared" si="231"/>
        <v>43.345787468013867</v>
      </c>
      <c r="N1650" s="2">
        <f t="shared" si="232"/>
        <v>-0.16508746801386565</v>
      </c>
      <c r="O1650" s="2">
        <f t="shared" si="233"/>
        <v>0.41227811022592015</v>
      </c>
    </row>
    <row r="1651" spans="1:15" x14ac:dyDescent="0.25">
      <c r="A1651" s="47" t="s">
        <v>151</v>
      </c>
      <c r="B1651" s="2">
        <v>0.73595999999999995</v>
      </c>
      <c r="C1651" s="2">
        <f>LOG('SNe Ia Data'!RedShift)</f>
        <v>-0.13314578926488221</v>
      </c>
      <c r="D1651">
        <v>0.42563899999999999</v>
      </c>
      <c r="E1651">
        <v>43.167499999999997</v>
      </c>
      <c r="F1651" s="2">
        <f t="shared" si="226"/>
        <v>4300.3123363054428</v>
      </c>
      <c r="G1651" s="1">
        <f t="shared" si="227"/>
        <v>1.2297739809860238E+26</v>
      </c>
      <c r="H1651" s="2">
        <f t="shared" si="234"/>
        <v>3985.4260502032876</v>
      </c>
      <c r="I1651" s="2">
        <f t="shared" si="228"/>
        <v>43.00237377591516</v>
      </c>
      <c r="J1651" s="2">
        <f t="shared" si="229"/>
        <v>0.16512622408483679</v>
      </c>
      <c r="K1651" s="2">
        <f t="shared" si="230"/>
        <v>0.1505044260064366</v>
      </c>
      <c r="L1651" s="2">
        <v>4670.4549010785177</v>
      </c>
      <c r="M1651" s="2">
        <f t="shared" si="231"/>
        <v>43.346795913972642</v>
      </c>
      <c r="N1651" s="2">
        <f t="shared" si="232"/>
        <v>-0.17929591397264488</v>
      </c>
      <c r="O1651" s="2">
        <f t="shared" si="233"/>
        <v>0.17744262616655032</v>
      </c>
    </row>
    <row r="1652" spans="1:15" x14ac:dyDescent="0.25">
      <c r="A1652" s="47" t="s">
        <v>153</v>
      </c>
      <c r="B1652" s="2">
        <v>0.73675000000000002</v>
      </c>
      <c r="C1652" s="2">
        <f>LOG('SNe Ia Data'!RedShift)</f>
        <v>-0.13267985547803723</v>
      </c>
      <c r="D1652">
        <v>0.21489</v>
      </c>
      <c r="E1652">
        <v>42.991999999999997</v>
      </c>
      <c r="F1652" s="2">
        <f t="shared" si="226"/>
        <v>3966.4318794685837</v>
      </c>
      <c r="G1652" s="1">
        <f t="shared" si="227"/>
        <v>1.2312987667788425E+26</v>
      </c>
      <c r="H1652" s="2">
        <f t="shared" si="234"/>
        <v>3990.3675444238816</v>
      </c>
      <c r="I1652" s="2">
        <f t="shared" si="228"/>
        <v>43.005064497435839</v>
      </c>
      <c r="J1652" s="2">
        <f t="shared" si="229"/>
        <v>-1.3064497435841815E-2</v>
      </c>
      <c r="K1652" s="2">
        <f t="shared" si="230"/>
        <v>3.6961790762067089E-3</v>
      </c>
      <c r="L1652" s="2">
        <v>4676.5742865366601</v>
      </c>
      <c r="M1652" s="2">
        <f t="shared" si="231"/>
        <v>43.349639187127636</v>
      </c>
      <c r="N1652" s="2">
        <f t="shared" si="232"/>
        <v>-0.35763918712763854</v>
      </c>
      <c r="O1652" s="2">
        <f t="shared" si="233"/>
        <v>2.7698597949662833</v>
      </c>
    </row>
    <row r="1653" spans="1:15" x14ac:dyDescent="0.25">
      <c r="A1653" s="47" t="s">
        <v>155</v>
      </c>
      <c r="B1653" s="2">
        <v>0.74195999999999995</v>
      </c>
      <c r="C1653" s="2">
        <f>LOG('SNe Ia Data'!RedShift)</f>
        <v>-0.1296195074534999</v>
      </c>
      <c r="D1653">
        <v>0.32513999999999998</v>
      </c>
      <c r="E1653">
        <v>43.481299999999997</v>
      </c>
      <c r="F1653" s="2">
        <f t="shared" si="226"/>
        <v>4968.8970643943858</v>
      </c>
      <c r="G1653" s="1">
        <f t="shared" si="227"/>
        <v>1.2413626522028246E+26</v>
      </c>
      <c r="H1653" s="2">
        <f t="shared" si="234"/>
        <v>4022.9823758930274</v>
      </c>
      <c r="I1653" s="2">
        <f t="shared" si="228"/>
        <v>43.022740649968945</v>
      </c>
      <c r="J1653" s="2">
        <f t="shared" si="229"/>
        <v>0.4585593500310523</v>
      </c>
      <c r="K1653" s="2">
        <f t="shared" si="230"/>
        <v>1.9890710820983386</v>
      </c>
      <c r="L1653" s="2">
        <v>4716.9739137965389</v>
      </c>
      <c r="M1653" s="2">
        <f t="shared" si="231"/>
        <v>43.368317372403467</v>
      </c>
      <c r="N1653" s="2">
        <f t="shared" si="232"/>
        <v>0.11298262759652999</v>
      </c>
      <c r="O1653" s="2">
        <f t="shared" si="233"/>
        <v>0.1207487208364037</v>
      </c>
    </row>
    <row r="1654" spans="1:15" x14ac:dyDescent="0.25">
      <c r="A1654" s="47" t="s">
        <v>156</v>
      </c>
      <c r="B1654" s="2">
        <v>0.74275999999999998</v>
      </c>
      <c r="C1654" s="2">
        <f>LOG('SNe Ia Data'!RedShift)</f>
        <v>-0.12915149244845356</v>
      </c>
      <c r="D1654">
        <v>0.327179</v>
      </c>
      <c r="E1654">
        <v>43.082500000000003</v>
      </c>
      <c r="F1654" s="2">
        <f t="shared" si="226"/>
        <v>4135.2331434760663</v>
      </c>
      <c r="G1654" s="1">
        <f t="shared" si="227"/>
        <v>1.2429092009168318E+26</v>
      </c>
      <c r="H1654" s="2">
        <f t="shared" si="234"/>
        <v>4027.9943989379212</v>
      </c>
      <c r="I1654" s="2">
        <f t="shared" si="228"/>
        <v>43.025444289904371</v>
      </c>
      <c r="J1654" s="2">
        <f t="shared" si="229"/>
        <v>5.7055710095632151E-2</v>
      </c>
      <c r="K1654" s="2">
        <f t="shared" si="230"/>
        <v>3.0410768015756904E-2</v>
      </c>
      <c r="L1654" s="2">
        <v>4723.1838564562267</v>
      </c>
      <c r="M1654" s="2">
        <f t="shared" si="231"/>
        <v>43.371174257091937</v>
      </c>
      <c r="N1654" s="2">
        <f t="shared" si="232"/>
        <v>-0.28867425709193384</v>
      </c>
      <c r="O1654" s="2">
        <f t="shared" si="233"/>
        <v>0.7784760793024178</v>
      </c>
    </row>
    <row r="1655" spans="1:15" x14ac:dyDescent="0.25">
      <c r="A1655" s="47" t="s">
        <v>158</v>
      </c>
      <c r="B1655" s="2">
        <v>0.74573</v>
      </c>
      <c r="C1655" s="2">
        <f>LOG('SNe Ia Data'!RedShift)</f>
        <v>-0.12741838530899324</v>
      </c>
      <c r="D1655">
        <v>0.19517899999999999</v>
      </c>
      <c r="E1655">
        <v>43.167499999999997</v>
      </c>
      <c r="F1655" s="2">
        <f t="shared" si="226"/>
        <v>4300.3123363054428</v>
      </c>
      <c r="G1655" s="1">
        <f t="shared" si="227"/>
        <v>1.2486536190436277E+26</v>
      </c>
      <c r="H1655" s="2">
        <f t="shared" si="234"/>
        <v>4046.6107902421477</v>
      </c>
      <c r="I1655" s="2">
        <f t="shared" si="228"/>
        <v>43.035457176172372</v>
      </c>
      <c r="J1655" s="2">
        <f t="shared" si="229"/>
        <v>0.132042823827625</v>
      </c>
      <c r="K1655" s="2">
        <f t="shared" si="230"/>
        <v>0.45768157551639849</v>
      </c>
      <c r="L1655" s="2">
        <v>4746.2534568617466</v>
      </c>
      <c r="M1655" s="2">
        <f t="shared" si="231"/>
        <v>43.381754632298851</v>
      </c>
      <c r="N1655" s="2">
        <f t="shared" si="232"/>
        <v>-0.21425463229885366</v>
      </c>
      <c r="O1655" s="2">
        <f t="shared" si="233"/>
        <v>1.2050200237636153</v>
      </c>
    </row>
    <row r="1656" spans="1:15" x14ac:dyDescent="0.25">
      <c r="A1656" s="47" t="s">
        <v>157</v>
      </c>
      <c r="B1656" s="2">
        <v>0.74607000000000001</v>
      </c>
      <c r="C1656" s="2">
        <f>LOG('SNe Ia Data'!RedShift)</f>
        <v>-0.12722042294620492</v>
      </c>
      <c r="D1656">
        <v>0.25474000000000002</v>
      </c>
      <c r="E1656">
        <v>42.981699999999996</v>
      </c>
      <c r="F1656" s="2">
        <f t="shared" si="226"/>
        <v>3947.6623529937292</v>
      </c>
      <c r="G1656" s="1">
        <f t="shared" si="227"/>
        <v>1.249311515828991E+26</v>
      </c>
      <c r="H1656" s="2">
        <f t="shared" si="234"/>
        <v>4048.7428885197755</v>
      </c>
      <c r="I1656" s="2">
        <f t="shared" si="228"/>
        <v>43.036600990976524</v>
      </c>
      <c r="J1656" s="2">
        <f t="shared" si="229"/>
        <v>-5.4900990976527453E-2</v>
      </c>
      <c r="K1656" s="2">
        <f t="shared" si="230"/>
        <v>4.6447899450887085E-2</v>
      </c>
      <c r="L1656" s="2">
        <v>4748.8959453277439</v>
      </c>
      <c r="M1656" s="2">
        <f t="shared" si="231"/>
        <v>43.382963268561738</v>
      </c>
      <c r="N1656" s="2">
        <f t="shared" si="232"/>
        <v>-0.40126326856174188</v>
      </c>
      <c r="O1656" s="2">
        <f t="shared" si="233"/>
        <v>2.4812157196631639</v>
      </c>
    </row>
    <row r="1657" spans="1:15" x14ac:dyDescent="0.25">
      <c r="A1657" s="47" t="s">
        <v>160</v>
      </c>
      <c r="B1657" s="2">
        <v>0.74911000000000005</v>
      </c>
      <c r="C1657" s="2">
        <f>LOG('SNe Ia Data'!RedShift)</f>
        <v>-0.12545440541753397</v>
      </c>
      <c r="D1657">
        <v>0.262488</v>
      </c>
      <c r="E1657">
        <v>42.939599999999999</v>
      </c>
      <c r="F1657" s="2">
        <f t="shared" si="226"/>
        <v>3871.8631599702799</v>
      </c>
      <c r="G1657" s="1">
        <f t="shared" si="227"/>
        <v>1.2551964980441349E+26</v>
      </c>
      <c r="H1657" s="2">
        <f t="shared" si="234"/>
        <v>4067.8148170105801</v>
      </c>
      <c r="I1657" s="2">
        <f t="shared" si="228"/>
        <v>43.04680586950694</v>
      </c>
      <c r="J1657" s="2">
        <f t="shared" si="229"/>
        <v>-0.10720586950694155</v>
      </c>
      <c r="K1657" s="2">
        <f t="shared" si="230"/>
        <v>0.1668085163010852</v>
      </c>
      <c r="L1657" s="2">
        <v>4772.5367818919212</v>
      </c>
      <c r="M1657" s="2">
        <f t="shared" si="231"/>
        <v>43.393746420908556</v>
      </c>
      <c r="N1657" s="2">
        <f t="shared" si="232"/>
        <v>-0.4541464209085575</v>
      </c>
      <c r="O1657" s="2">
        <f t="shared" si="233"/>
        <v>2.9934560357880526</v>
      </c>
    </row>
    <row r="1658" spans="1:15" x14ac:dyDescent="0.25">
      <c r="A1658" s="47">
        <v>1285160</v>
      </c>
      <c r="B1658" s="2">
        <v>0.74929999999999997</v>
      </c>
      <c r="C1658" s="2">
        <f>LOG('SNe Ia Data'!RedShift)</f>
        <v>-0.12534426740189897</v>
      </c>
      <c r="D1658">
        <v>0.16322500000000001</v>
      </c>
      <c r="E1658">
        <v>43.177199999999999</v>
      </c>
      <c r="F1658" s="2">
        <f t="shared" si="226"/>
        <v>4319.5648650161402</v>
      </c>
      <c r="G1658" s="1">
        <f t="shared" si="227"/>
        <v>1.2555644651730168E+26</v>
      </c>
      <c r="H1658" s="2">
        <f t="shared" si="234"/>
        <v>4069.0073172616335</v>
      </c>
      <c r="I1658" s="2">
        <f t="shared" si="228"/>
        <v>43.047442354210503</v>
      </c>
      <c r="J1658" s="2">
        <f t="shared" si="229"/>
        <v>0.12975764578949622</v>
      </c>
      <c r="K1658" s="2">
        <f t="shared" si="230"/>
        <v>0.63196432175234452</v>
      </c>
      <c r="L1658" s="2">
        <v>4774.0151620697352</v>
      </c>
      <c r="M1658" s="2">
        <f t="shared" si="231"/>
        <v>43.39441896986893</v>
      </c>
      <c r="N1658" s="2">
        <f t="shared" si="232"/>
        <v>-0.21721896986893086</v>
      </c>
      <c r="O1658" s="2">
        <f t="shared" si="233"/>
        <v>1.7710146144504757</v>
      </c>
    </row>
    <row r="1659" spans="1:15" x14ac:dyDescent="0.25">
      <c r="A1659" s="47" t="s">
        <v>159</v>
      </c>
      <c r="B1659" s="2">
        <v>0.75073999999999996</v>
      </c>
      <c r="C1659" s="2">
        <f>LOG('SNe Ia Data'!RedShift)</f>
        <v>-0.12451044397579229</v>
      </c>
      <c r="D1659">
        <v>0.318716</v>
      </c>
      <c r="E1659">
        <v>42.901200000000003</v>
      </c>
      <c r="F1659" s="2">
        <f t="shared" si="226"/>
        <v>3803.9955480890608</v>
      </c>
      <c r="G1659" s="1">
        <f t="shared" si="227"/>
        <v>1.2583538633206394E+26</v>
      </c>
      <c r="H1659" s="2">
        <f t="shared" si="234"/>
        <v>4078.0471410128321</v>
      </c>
      <c r="I1659" s="2">
        <f t="shared" si="228"/>
        <v>43.052261208931313</v>
      </c>
      <c r="J1659" s="2">
        <f t="shared" si="229"/>
        <v>-0.15106120893130992</v>
      </c>
      <c r="K1659" s="2">
        <f t="shared" si="230"/>
        <v>0.22464573593959136</v>
      </c>
      <c r="L1659" s="2">
        <v>4785.2228882475865</v>
      </c>
      <c r="M1659" s="2">
        <f t="shared" si="231"/>
        <v>43.399510856731077</v>
      </c>
      <c r="N1659" s="2">
        <f t="shared" si="232"/>
        <v>-0.49831085673107367</v>
      </c>
      <c r="O1659" s="2">
        <f t="shared" si="233"/>
        <v>2.4445164610976322</v>
      </c>
    </row>
    <row r="1660" spans="1:15" x14ac:dyDescent="0.25">
      <c r="A1660" s="47" t="s">
        <v>161</v>
      </c>
      <c r="B1660" s="2">
        <v>0.75899000000000005</v>
      </c>
      <c r="C1660" s="2">
        <f>LOG('SNe Ia Data'!RedShift)</f>
        <v>-0.11976394607214666</v>
      </c>
      <c r="D1660">
        <v>0.233153</v>
      </c>
      <c r="E1660">
        <v>43.246899999999997</v>
      </c>
      <c r="F1660" s="2">
        <f t="shared" si="226"/>
        <v>4460.4636038814542</v>
      </c>
      <c r="G1660" s="1">
        <f t="shared" si="227"/>
        <v>1.2743549704811597E+26</v>
      </c>
      <c r="H1660" s="2">
        <f t="shared" si="234"/>
        <v>4129.9031977318891</v>
      </c>
      <c r="I1660" s="2">
        <f t="shared" si="228"/>
        <v>43.079699360965328</v>
      </c>
      <c r="J1660" s="2">
        <f t="shared" si="229"/>
        <v>0.16720063903466809</v>
      </c>
      <c r="K1660" s="2">
        <f t="shared" si="230"/>
        <v>0.51427314940365521</v>
      </c>
      <c r="L1660" s="2">
        <v>4849.5410504258307</v>
      </c>
      <c r="M1660" s="2">
        <f t="shared" si="231"/>
        <v>43.428503199507404</v>
      </c>
      <c r="N1660" s="2">
        <f t="shared" si="232"/>
        <v>-0.181603199507407</v>
      </c>
      <c r="O1660" s="2">
        <f t="shared" si="233"/>
        <v>0.60668740023061907</v>
      </c>
    </row>
    <row r="1661" spans="1:15" x14ac:dyDescent="0.25">
      <c r="A1661" s="47" t="s">
        <v>162</v>
      </c>
      <c r="B1661" s="2">
        <v>0.76075999999999999</v>
      </c>
      <c r="C1661" s="2">
        <f>LOG('SNe Ia Data'!RedShift)</f>
        <v>-0.11875233023989001</v>
      </c>
      <c r="D1661">
        <v>0.20116100000000001</v>
      </c>
      <c r="E1661">
        <v>43.066699999999997</v>
      </c>
      <c r="F1661" s="2">
        <f t="shared" si="226"/>
        <v>4105.2536887623783</v>
      </c>
      <c r="G1661" s="1">
        <f t="shared" si="227"/>
        <v>1.2777923937389027E+26</v>
      </c>
      <c r="H1661" s="2">
        <f t="shared" si="234"/>
        <v>4141.043127840021</v>
      </c>
      <c r="I1661" s="2">
        <f t="shared" si="228"/>
        <v>43.085548767925317</v>
      </c>
      <c r="J1661" s="2">
        <f t="shared" si="229"/>
        <v>-1.8848767925319976E-2</v>
      </c>
      <c r="K1661" s="2">
        <f t="shared" si="230"/>
        <v>8.7796734412561774E-3</v>
      </c>
      <c r="L1661" s="2">
        <v>4863.3639027185827</v>
      </c>
      <c r="M1661" s="2">
        <f t="shared" si="231"/>
        <v>43.434683835019328</v>
      </c>
      <c r="N1661" s="2">
        <f t="shared" si="232"/>
        <v>-0.36798383501933074</v>
      </c>
      <c r="O1661" s="2">
        <f t="shared" si="233"/>
        <v>3.3463388122689541</v>
      </c>
    </row>
    <row r="1662" spans="1:15" x14ac:dyDescent="0.25">
      <c r="A1662" s="47" t="s">
        <v>163</v>
      </c>
      <c r="B1662" s="2">
        <v>0.7611</v>
      </c>
      <c r="C1662" s="2">
        <f>LOG('SNe Ia Data'!RedShift)</f>
        <v>-0.11855827805860684</v>
      </c>
      <c r="D1662">
        <v>0.236628</v>
      </c>
      <c r="E1662">
        <v>43.176699999999997</v>
      </c>
      <c r="F1662" s="2">
        <f t="shared" si="226"/>
        <v>4318.5703629501668</v>
      </c>
      <c r="G1662" s="1">
        <f t="shared" si="227"/>
        <v>1.2784528694002616E+26</v>
      </c>
      <c r="H1662" s="2">
        <f t="shared" si="234"/>
        <v>4143.1835836855698</v>
      </c>
      <c r="I1662" s="2">
        <f t="shared" si="228"/>
        <v>43.086670886157393</v>
      </c>
      <c r="J1662" s="2">
        <f t="shared" si="229"/>
        <v>9.0029113842604147E-2</v>
      </c>
      <c r="K1662" s="2">
        <f t="shared" si="230"/>
        <v>0.14475503700740583</v>
      </c>
      <c r="L1662" s="2">
        <v>4866.0200939872939</v>
      </c>
      <c r="M1662" s="2">
        <f t="shared" si="231"/>
        <v>43.435869489979524</v>
      </c>
      <c r="N1662" s="2">
        <f t="shared" si="232"/>
        <v>-0.25916948997952716</v>
      </c>
      <c r="O1662" s="2">
        <f t="shared" si="233"/>
        <v>1.1995973067899763</v>
      </c>
    </row>
    <row r="1663" spans="1:15" x14ac:dyDescent="0.25">
      <c r="A1663" s="47" t="s">
        <v>164</v>
      </c>
      <c r="B1663" s="2">
        <v>0.76165000000000005</v>
      </c>
      <c r="C1663" s="2">
        <f>LOG('SNe Ia Data'!RedShift)</f>
        <v>-0.11824455357929783</v>
      </c>
      <c r="D1663">
        <v>0.239872</v>
      </c>
      <c r="E1663">
        <v>43.131</v>
      </c>
      <c r="F1663" s="2">
        <f t="shared" si="226"/>
        <v>4228.6330518149916</v>
      </c>
      <c r="G1663" s="1">
        <f t="shared" si="227"/>
        <v>1.27952140838542E+26</v>
      </c>
      <c r="H1663" s="2">
        <f t="shared" si="234"/>
        <v>4146.6464827003092</v>
      </c>
      <c r="I1663" s="2">
        <f t="shared" si="228"/>
        <v>43.08848505847326</v>
      </c>
      <c r="J1663" s="2">
        <f t="shared" si="229"/>
        <v>4.2514941526739847E-2</v>
      </c>
      <c r="K1663" s="2">
        <f t="shared" si="230"/>
        <v>3.1414059342711388E-2</v>
      </c>
      <c r="L1663" s="2">
        <v>4870.3175243147816</v>
      </c>
      <c r="M1663" s="2">
        <f t="shared" si="231"/>
        <v>43.437786381599309</v>
      </c>
      <c r="N1663" s="2">
        <f t="shared" si="232"/>
        <v>-0.30678638159930927</v>
      </c>
      <c r="O1663" s="2">
        <f t="shared" si="233"/>
        <v>1.6357353596424531</v>
      </c>
    </row>
    <row r="1664" spans="1:15" x14ac:dyDescent="0.25">
      <c r="A1664" s="47" t="s">
        <v>166</v>
      </c>
      <c r="B1664" s="2">
        <v>0.76566000000000001</v>
      </c>
      <c r="C1664" s="2">
        <f>LOG('SNe Ia Data'!RedShift)</f>
        <v>-0.11596404094712323</v>
      </c>
      <c r="D1664">
        <v>0.225434</v>
      </c>
      <c r="E1664">
        <v>43.236899999999999</v>
      </c>
      <c r="F1664" s="2">
        <f t="shared" si="226"/>
        <v>4439.9696352029168</v>
      </c>
      <c r="G1664" s="1">
        <f t="shared" si="227"/>
        <v>1.2873165959837454E+26</v>
      </c>
      <c r="H1664" s="2">
        <f t="shared" si="234"/>
        <v>4171.9089652385055</v>
      </c>
      <c r="I1664" s="2">
        <f t="shared" si="228"/>
        <v>43.101674115831514</v>
      </c>
      <c r="J1664" s="2">
        <f t="shared" si="229"/>
        <v>0.13522588416848436</v>
      </c>
      <c r="K1664" s="2">
        <f t="shared" si="230"/>
        <v>0.35981629340225441</v>
      </c>
      <c r="L1664" s="2">
        <v>4901.6739454313183</v>
      </c>
      <c r="M1664" s="2">
        <f t="shared" si="231"/>
        <v>43.451722095158075</v>
      </c>
      <c r="N1664" s="2">
        <f t="shared" si="232"/>
        <v>-0.21482209515807682</v>
      </c>
      <c r="O1664" s="2">
        <f t="shared" si="233"/>
        <v>0.9080694432692793</v>
      </c>
    </row>
    <row r="1665" spans="1:15" x14ac:dyDescent="0.25">
      <c r="A1665" s="47" t="s">
        <v>167</v>
      </c>
      <c r="B1665" s="2">
        <v>0.76666000000000001</v>
      </c>
      <c r="C1665" s="2">
        <f>LOG('SNe Ia Data'!RedShift)</f>
        <v>-0.11539719519224478</v>
      </c>
      <c r="D1665">
        <v>0.250162</v>
      </c>
      <c r="E1665">
        <v>43.422400000000003</v>
      </c>
      <c r="F1665" s="2">
        <f t="shared" si="226"/>
        <v>4835.9299350888577</v>
      </c>
      <c r="G1665" s="1">
        <f t="shared" si="227"/>
        <v>1.289261781819791E+26</v>
      </c>
      <c r="H1665" s="2">
        <f t="shared" si="234"/>
        <v>4178.2128832131293</v>
      </c>
      <c r="I1665" s="2">
        <f t="shared" si="228"/>
        <v>43.104952819257122</v>
      </c>
      <c r="J1665" s="2">
        <f t="shared" si="229"/>
        <v>0.31744718074288159</v>
      </c>
      <c r="K1665" s="2">
        <f t="shared" si="230"/>
        <v>1.610275807378045</v>
      </c>
      <c r="L1665" s="2">
        <v>4909.5001308474602</v>
      </c>
      <c r="M1665" s="2">
        <f t="shared" si="231"/>
        <v>43.455186379692279</v>
      </c>
      <c r="N1665" s="2">
        <f t="shared" si="232"/>
        <v>-3.2786379692275602E-2</v>
      </c>
      <c r="O1665" s="2">
        <f t="shared" si="233"/>
        <v>1.7176878645851917E-2</v>
      </c>
    </row>
    <row r="1666" spans="1:15" x14ac:dyDescent="0.25">
      <c r="A1666" s="47" t="s">
        <v>165</v>
      </c>
      <c r="B1666" s="2">
        <v>0.76673999999999998</v>
      </c>
      <c r="C1666" s="2">
        <f>LOG('SNe Ia Data'!RedShift)</f>
        <v>-0.11535187947738398</v>
      </c>
      <c r="D1666">
        <v>0.27024999999999999</v>
      </c>
      <c r="E1666">
        <v>43.362299999999998</v>
      </c>
      <c r="F1666" s="2">
        <f t="shared" si="226"/>
        <v>4703.9207901917789</v>
      </c>
      <c r="G1666" s="1">
        <f t="shared" si="227"/>
        <v>1.2894174181828867E+26</v>
      </c>
      <c r="H1666" s="2">
        <f t="shared" si="234"/>
        <v>4178.7172663155779</v>
      </c>
      <c r="I1666" s="2">
        <f t="shared" si="228"/>
        <v>43.105214937995115</v>
      </c>
      <c r="J1666" s="2">
        <f t="shared" si="229"/>
        <v>0.25708506200488301</v>
      </c>
      <c r="K1666" s="2">
        <f t="shared" si="230"/>
        <v>0.90494519815129271</v>
      </c>
      <c r="L1666" s="2">
        <v>4910.1263397750654</v>
      </c>
      <c r="M1666" s="2">
        <f t="shared" si="231"/>
        <v>43.455463334302472</v>
      </c>
      <c r="N1666" s="2">
        <f t="shared" si="232"/>
        <v>-9.3163334302474254E-2</v>
      </c>
      <c r="O1666" s="2">
        <f t="shared" si="233"/>
        <v>0.11883890505816402</v>
      </c>
    </row>
    <row r="1667" spans="1:15" x14ac:dyDescent="0.25">
      <c r="A1667" s="47" t="s">
        <v>168</v>
      </c>
      <c r="B1667" s="2">
        <v>0.76709000000000005</v>
      </c>
      <c r="C1667" s="2">
        <f>LOG('SNe Ia Data'!RedShift)</f>
        <v>-0.11515367880155368</v>
      </c>
      <c r="D1667">
        <v>0.25714999999999999</v>
      </c>
      <c r="E1667">
        <v>43.558700000000002</v>
      </c>
      <c r="F1667" s="2">
        <f t="shared" si="226"/>
        <v>5149.2028386735965</v>
      </c>
      <c r="G1667" s="1">
        <f t="shared" si="227"/>
        <v>1.2900983646962891E+26</v>
      </c>
      <c r="H1667" s="2">
        <f t="shared" si="234"/>
        <v>4180.924063674498</v>
      </c>
      <c r="I1667" s="2">
        <f t="shared" si="228"/>
        <v>43.106361398590835</v>
      </c>
      <c r="J1667" s="2">
        <f t="shared" si="229"/>
        <v>0.45233860140916704</v>
      </c>
      <c r="K1667" s="2">
        <f t="shared" si="230"/>
        <v>3.0942417699571196</v>
      </c>
      <c r="L1667" s="2">
        <v>4912.8662024633268</v>
      </c>
      <c r="M1667" s="2">
        <f t="shared" si="231"/>
        <v>43.456674683361754</v>
      </c>
      <c r="N1667" s="2">
        <f t="shared" si="232"/>
        <v>0.10202531663824743</v>
      </c>
      <c r="O1667" s="2">
        <f t="shared" si="233"/>
        <v>0.15741381532139054</v>
      </c>
    </row>
    <row r="1668" spans="1:15" x14ac:dyDescent="0.25">
      <c r="A1668" s="47" t="s">
        <v>169</v>
      </c>
      <c r="B1668" s="2">
        <v>0.76865000000000006</v>
      </c>
      <c r="C1668" s="2">
        <f>LOG('SNe Ia Data'!RedShift)</f>
        <v>-0.1142713684823673</v>
      </c>
      <c r="D1668">
        <v>0.31167499999999998</v>
      </c>
      <c r="E1668">
        <v>43.292900000000003</v>
      </c>
      <c r="F1668" s="2">
        <f t="shared" si="226"/>
        <v>4555.9610234003112</v>
      </c>
      <c r="G1668" s="1">
        <f t="shared" si="227"/>
        <v>1.2931341809896749E+26</v>
      </c>
      <c r="H1668" s="2">
        <f t="shared" si="234"/>
        <v>4190.7624742494163</v>
      </c>
      <c r="I1668" s="2">
        <f t="shared" si="228"/>
        <v>43.111465232055053</v>
      </c>
      <c r="J1668" s="2">
        <f t="shared" si="229"/>
        <v>0.18143476794494973</v>
      </c>
      <c r="K1668" s="2">
        <f t="shared" si="230"/>
        <v>0.338873096335715</v>
      </c>
      <c r="L1668" s="2">
        <v>4925.0820913060106</v>
      </c>
      <c r="M1668" s="2">
        <f t="shared" si="231"/>
        <v>43.462067368588549</v>
      </c>
      <c r="N1668" s="2">
        <f t="shared" si="232"/>
        <v>-0.1691673685885462</v>
      </c>
      <c r="O1668" s="2">
        <f t="shared" si="233"/>
        <v>0.29459763188326049</v>
      </c>
    </row>
    <row r="1669" spans="1:15" x14ac:dyDescent="0.25">
      <c r="A1669" s="47">
        <v>1329196</v>
      </c>
      <c r="B1669" s="2">
        <v>0.76932</v>
      </c>
      <c r="C1669" s="2">
        <f>LOG('SNe Ia Data'!RedShift)</f>
        <v>-0.11389297706864332</v>
      </c>
      <c r="D1669">
        <v>0.162741</v>
      </c>
      <c r="E1669">
        <v>43.216799999999999</v>
      </c>
      <c r="F1669" s="2">
        <f t="shared" si="226"/>
        <v>4399.0611599951908</v>
      </c>
      <c r="G1669" s="1">
        <f t="shared" si="227"/>
        <v>1.2944383960921254E+26</v>
      </c>
      <c r="H1669" s="2">
        <f t="shared" si="234"/>
        <v>4194.989147544461</v>
      </c>
      <c r="I1669" s="2">
        <f t="shared" si="228"/>
        <v>43.113654208222101</v>
      </c>
      <c r="J1669" s="2">
        <f t="shared" si="229"/>
        <v>0.10314579177789795</v>
      </c>
      <c r="K1669" s="2">
        <f t="shared" si="230"/>
        <v>0.40170669266782888</v>
      </c>
      <c r="L1669" s="2">
        <v>4930.3306273587841</v>
      </c>
      <c r="M1669" s="2">
        <f t="shared" si="231"/>
        <v>43.464380219938711</v>
      </c>
      <c r="N1669" s="2">
        <f t="shared" si="232"/>
        <v>-0.24758021993871182</v>
      </c>
      <c r="O1669" s="2">
        <f t="shared" si="233"/>
        <v>2.3143973759211516</v>
      </c>
    </row>
    <row r="1670" spans="1:15" x14ac:dyDescent="0.25">
      <c r="A1670" s="47" t="s">
        <v>170</v>
      </c>
      <c r="B1670" s="2">
        <v>0.77309000000000005</v>
      </c>
      <c r="C1670" s="2">
        <f>LOG('SNe Ia Data'!RedShift)</f>
        <v>-0.11176994433764277</v>
      </c>
      <c r="D1670">
        <v>0.29508099999999998</v>
      </c>
      <c r="E1670">
        <v>43.3568</v>
      </c>
      <c r="F1670" s="2">
        <f t="shared" ref="F1670:F1706" si="235">10^((ObservedDistanceModuli-25)/5)</f>
        <v>4692.0215703055501</v>
      </c>
      <c r="G1670" s="1">
        <f t="shared" ref="G1670:G1707" si="236">-(RedShift*Age*(-2*InitialTangentVelocity+UniverseAcceleration*Age))/(2+RedShift)*(1+RedShift)</f>
        <v>1.3017811858626587E+26</v>
      </c>
      <c r="H1670" s="2">
        <f t="shared" si="234"/>
        <v>4218.7855085710507</v>
      </c>
      <c r="I1670" s="2">
        <f t="shared" ref="I1670:I1707" si="237">(LOG10(T2LuminousDistance)*5+25)</f>
        <v>43.125937227748473</v>
      </c>
      <c r="J1670" s="2">
        <f t="shared" ref="J1670:J1706" si="238">ObservedDistanceModuli-T2DistanceModuli</f>
        <v>0.23086277225152685</v>
      </c>
      <c r="K1670" s="2">
        <f t="shared" ref="K1670:K1706" si="239">(ObservedDistanceModuli-T2DistanceModuli)^2/TotalError^2</f>
        <v>0.61210414408043046</v>
      </c>
      <c r="L1670" s="2">
        <v>4959.8854359008392</v>
      </c>
      <c r="M1670" s="2">
        <f t="shared" ref="M1670:M1707" si="240">(LOG10(ΛCDMLuminousDistance)*5+25)</f>
        <v>43.477358226069228</v>
      </c>
      <c r="N1670" s="2">
        <f t="shared" ref="N1670:N1706" si="241">ObservedDistanceModuli-ΛCDMDistanceModuli</f>
        <v>-0.12055822606922817</v>
      </c>
      <c r="O1670" s="2">
        <f t="shared" ref="O1670:O1706" si="242">(ObservedDistanceModuli-ΛCDMDistanceModuli)^2/TotalError^2</f>
        <v>0.166921087262621</v>
      </c>
    </row>
    <row r="1671" spans="1:15" x14ac:dyDescent="0.25">
      <c r="A1671" s="47">
        <v>1325358</v>
      </c>
      <c r="B1671" s="2">
        <v>0.77929000000000004</v>
      </c>
      <c r="C1671" s="2">
        <f>LOG('SNe Ia Data'!RedShift)</f>
        <v>-0.1083008966758483</v>
      </c>
      <c r="D1671">
        <v>0.31109199999999998</v>
      </c>
      <c r="E1671">
        <v>43.039499999999997</v>
      </c>
      <c r="F1671" s="2">
        <f t="shared" si="235"/>
        <v>4054.1517440650277</v>
      </c>
      <c r="G1671" s="1">
        <f t="shared" si="236"/>
        <v>1.3138721154614684E+26</v>
      </c>
      <c r="H1671" s="2">
        <f t="shared" si="234"/>
        <v>4257.9695428239411</v>
      </c>
      <c r="I1671" s="2">
        <f t="shared" si="237"/>
        <v>43.146012753065762</v>
      </c>
      <c r="J1671" s="2">
        <f t="shared" si="238"/>
        <v>-0.1065127530657648</v>
      </c>
      <c r="K1671" s="2">
        <f t="shared" si="239"/>
        <v>0.11722642867928738</v>
      </c>
      <c r="L1671" s="2">
        <v>5008.5710730749061</v>
      </c>
      <c r="M1671" s="2">
        <f t="shared" si="240"/>
        <v>43.498569204591632</v>
      </c>
      <c r="N1671" s="2">
        <f t="shared" si="241"/>
        <v>-0.45906920459163558</v>
      </c>
      <c r="O1671" s="2">
        <f t="shared" si="242"/>
        <v>2.1776026409946132</v>
      </c>
    </row>
    <row r="1672" spans="1:15" x14ac:dyDescent="0.25">
      <c r="A1672" s="47" t="s">
        <v>171</v>
      </c>
      <c r="B1672" s="2">
        <v>0.78807000000000005</v>
      </c>
      <c r="C1672" s="2">
        <f>LOG('SNe Ia Data'!RedShift)</f>
        <v>-0.10343520476484552</v>
      </c>
      <c r="D1672">
        <v>0.23204900000000001</v>
      </c>
      <c r="E1672">
        <v>43.304200000000002</v>
      </c>
      <c r="F1672" s="2">
        <f t="shared" si="235"/>
        <v>4579.7313209358072</v>
      </c>
      <c r="G1672" s="1">
        <f t="shared" si="236"/>
        <v>1.3310266704760657E+26</v>
      </c>
      <c r="H1672" s="2">
        <f t="shared" si="234"/>
        <v>4313.5636694617515</v>
      </c>
      <c r="I1672" s="2">
        <f t="shared" si="237"/>
        <v>43.174181063674098</v>
      </c>
      <c r="J1672" s="2">
        <f t="shared" si="238"/>
        <v>0.13001893632590367</v>
      </c>
      <c r="K1672" s="2">
        <f t="shared" si="239"/>
        <v>0.31394517672411976</v>
      </c>
      <c r="L1672" s="2">
        <v>5077.6871312016692</v>
      </c>
      <c r="M1672" s="2">
        <f t="shared" si="240"/>
        <v>43.528329688499149</v>
      </c>
      <c r="N1672" s="2">
        <f t="shared" si="241"/>
        <v>-0.22412968849914705</v>
      </c>
      <c r="O1672" s="2">
        <f t="shared" si="242"/>
        <v>0.93290919298821973</v>
      </c>
    </row>
    <row r="1673" spans="1:15" x14ac:dyDescent="0.25">
      <c r="A1673" s="47" t="s">
        <v>172</v>
      </c>
      <c r="B1673" s="2">
        <v>0.78907000000000005</v>
      </c>
      <c r="C1673" s="2">
        <f>LOG('SNe Ia Data'!RedShift)</f>
        <v>-0.10288446793729285</v>
      </c>
      <c r="D1673">
        <v>0.271177</v>
      </c>
      <c r="E1673">
        <v>43.383699999999997</v>
      </c>
      <c r="F1673" s="2">
        <f t="shared" si="235"/>
        <v>4750.5074115844509</v>
      </c>
      <c r="G1673" s="1">
        <f t="shared" si="236"/>
        <v>1.3329828757199746E+26</v>
      </c>
      <c r="H1673" s="2">
        <f t="shared" si="234"/>
        <v>4319.9032989051784</v>
      </c>
      <c r="I1673" s="2">
        <f t="shared" si="237"/>
        <v>43.177370126178822</v>
      </c>
      <c r="J1673" s="2">
        <f t="shared" si="238"/>
        <v>0.20632987382117562</v>
      </c>
      <c r="K1673" s="2">
        <f t="shared" si="239"/>
        <v>0.57891995733842949</v>
      </c>
      <c r="L1673" s="2">
        <v>5085.5717501545396</v>
      </c>
      <c r="M1673" s="2">
        <f t="shared" si="240"/>
        <v>43.53169892983216</v>
      </c>
      <c r="N1673" s="2">
        <f t="shared" si="241"/>
        <v>-0.14799892983216267</v>
      </c>
      <c r="O1673" s="2">
        <f t="shared" si="242"/>
        <v>0.29785949329659767</v>
      </c>
    </row>
    <row r="1674" spans="1:15" x14ac:dyDescent="0.25">
      <c r="A1674" s="47">
        <v>1309749</v>
      </c>
      <c r="B1674" s="2">
        <v>0.78927999999999998</v>
      </c>
      <c r="C1674" s="2">
        <f>LOG('SNe Ia Data'!RedShift)</f>
        <v>-0.10276890188193399</v>
      </c>
      <c r="D1674">
        <v>0.16555900000000001</v>
      </c>
      <c r="E1674">
        <v>43.1995</v>
      </c>
      <c r="F1674" s="2">
        <f t="shared" si="235"/>
        <v>4364.1533232627326</v>
      </c>
      <c r="G1674" s="1">
        <f t="shared" si="236"/>
        <v>1.3333937405262273E+26</v>
      </c>
      <c r="H1674" s="2">
        <f t="shared" si="234"/>
        <v>4321.234821060687</v>
      </c>
      <c r="I1674" s="2">
        <f t="shared" si="237"/>
        <v>43.178039335166361</v>
      </c>
      <c r="J1674" s="2">
        <f t="shared" si="238"/>
        <v>2.1460664833639953E-2</v>
      </c>
      <c r="K1674" s="2">
        <f t="shared" si="239"/>
        <v>1.6802765050072287E-2</v>
      </c>
      <c r="L1674" s="2">
        <v>5087.2278470313058</v>
      </c>
      <c r="M1674" s="2">
        <f t="shared" si="240"/>
        <v>43.532405946356533</v>
      </c>
      <c r="N1674" s="2">
        <f t="shared" si="241"/>
        <v>-0.33290594635653292</v>
      </c>
      <c r="O1674" s="2">
        <f t="shared" si="242"/>
        <v>4.0433144333181676</v>
      </c>
    </row>
    <row r="1675" spans="1:15" x14ac:dyDescent="0.25">
      <c r="A1675" s="47" t="s">
        <v>173</v>
      </c>
      <c r="B1675" s="2">
        <v>0.79661999999999999</v>
      </c>
      <c r="C1675" s="2">
        <f>LOG('SNe Ia Data'!RedShift)</f>
        <v>-9.8748794360782113E-2</v>
      </c>
      <c r="D1675">
        <v>0.37209599999999998</v>
      </c>
      <c r="E1675">
        <v>42.9026</v>
      </c>
      <c r="F1675" s="2">
        <f t="shared" si="235"/>
        <v>3806.4488654241336</v>
      </c>
      <c r="G1675" s="1">
        <f t="shared" si="236"/>
        <v>1.3477678599424364E+26</v>
      </c>
      <c r="H1675" s="2">
        <f t="shared" si="234"/>
        <v>4367.8181695912526</v>
      </c>
      <c r="I1675" s="2">
        <f t="shared" si="237"/>
        <v>43.201322752894072</v>
      </c>
      <c r="J1675" s="2">
        <f t="shared" si="238"/>
        <v>-0.29872275289407213</v>
      </c>
      <c r="K1675" s="2">
        <f t="shared" si="239"/>
        <v>0.64450546304961331</v>
      </c>
      <c r="L1675" s="2">
        <v>5145.1834347056765</v>
      </c>
      <c r="M1675" s="2">
        <f t="shared" si="240"/>
        <v>43.557004313626713</v>
      </c>
      <c r="N1675" s="2">
        <f t="shared" si="241"/>
        <v>-0.65440431362671347</v>
      </c>
      <c r="O1675" s="2">
        <f t="shared" si="242"/>
        <v>3.0930169784320296</v>
      </c>
    </row>
    <row r="1676" spans="1:15" x14ac:dyDescent="0.25">
      <c r="A1676" s="47" t="s">
        <v>174</v>
      </c>
      <c r="B1676" s="2">
        <v>0.79862999999999995</v>
      </c>
      <c r="C1676" s="2">
        <f>LOG('SNe Ia Data'!RedShift)</f>
        <v>-9.7654379854498305E-2</v>
      </c>
      <c r="D1676">
        <v>0.28814400000000001</v>
      </c>
      <c r="E1676">
        <v>43.433799999999998</v>
      </c>
      <c r="F1676" s="2">
        <f t="shared" si="235"/>
        <v>4861.3848139413958</v>
      </c>
      <c r="G1676" s="1">
        <f t="shared" si="236"/>
        <v>1.351708631276918E+26</v>
      </c>
      <c r="H1676" s="2">
        <f t="shared" si="234"/>
        <v>4380.5893397226491</v>
      </c>
      <c r="I1676" s="2">
        <f t="shared" si="237"/>
        <v>43.207662709794363</v>
      </c>
      <c r="J1676" s="2">
        <f t="shared" si="238"/>
        <v>0.22613729020563511</v>
      </c>
      <c r="K1676" s="2">
        <f t="shared" si="239"/>
        <v>0.61592127550550402</v>
      </c>
      <c r="L1676" s="2">
        <v>5161.0781160198167</v>
      </c>
      <c r="M1676" s="2">
        <f t="shared" si="240"/>
        <v>43.563702162138767</v>
      </c>
      <c r="N1676" s="2">
        <f t="shared" si="241"/>
        <v>-0.12990216213876948</v>
      </c>
      <c r="O1676" s="2">
        <f t="shared" si="242"/>
        <v>0.20324206457484098</v>
      </c>
    </row>
    <row r="1677" spans="1:15" x14ac:dyDescent="0.25">
      <c r="A1677" s="47" t="s">
        <v>175</v>
      </c>
      <c r="B1677" s="2">
        <v>0.83980999999999995</v>
      </c>
      <c r="C1677" s="2">
        <f>LOG('SNe Ia Data'!RedShift)</f>
        <v>-7.5818958325178223E-2</v>
      </c>
      <c r="D1677">
        <v>0.21184500000000001</v>
      </c>
      <c r="E1677">
        <v>43.36</v>
      </c>
      <c r="F1677" s="2">
        <f t="shared" si="235"/>
        <v>4698.9410860521548</v>
      </c>
      <c r="G1677" s="1">
        <f t="shared" si="236"/>
        <v>1.4328669046601099E+26</v>
      </c>
      <c r="H1677" s="2">
        <f t="shared" si="234"/>
        <v>4643.6053913970818</v>
      </c>
      <c r="I1677" s="2">
        <f t="shared" si="237"/>
        <v>43.334276533777725</v>
      </c>
      <c r="J1677" s="2">
        <f t="shared" si="238"/>
        <v>2.5723466222274283E-2</v>
      </c>
      <c r="K1677" s="2">
        <f t="shared" si="239"/>
        <v>1.474424510605124E-2</v>
      </c>
      <c r="L1677" s="2">
        <v>5488.9501401903253</v>
      </c>
      <c r="M1677" s="2">
        <f t="shared" si="240"/>
        <v>43.697446429059688</v>
      </c>
      <c r="N1677" s="2">
        <f t="shared" si="241"/>
        <v>-0.33744642905968902</v>
      </c>
      <c r="O1677" s="2">
        <f t="shared" si="242"/>
        <v>2.5373082820086745</v>
      </c>
    </row>
    <row r="1678" spans="1:15" x14ac:dyDescent="0.25">
      <c r="A1678" s="47" t="s">
        <v>859</v>
      </c>
      <c r="B1678" s="2">
        <v>0.83980999999999995</v>
      </c>
      <c r="C1678" s="2">
        <f>LOG('SNe Ia Data'!RedShift)</f>
        <v>-7.5818958325178223E-2</v>
      </c>
      <c r="D1678">
        <v>0.39042300000000002</v>
      </c>
      <c r="E1678">
        <v>43.2012</v>
      </c>
      <c r="F1678" s="2">
        <f t="shared" si="235"/>
        <v>4367.5712646964648</v>
      </c>
      <c r="G1678" s="1">
        <f t="shared" si="236"/>
        <v>1.4328669046601099E+26</v>
      </c>
      <c r="H1678" s="2">
        <f t="shared" si="234"/>
        <v>4643.6053913970818</v>
      </c>
      <c r="I1678" s="2">
        <f t="shared" si="237"/>
        <v>43.334276533777725</v>
      </c>
      <c r="J1678" s="2">
        <f t="shared" si="238"/>
        <v>-0.1330765337777251</v>
      </c>
      <c r="K1678" s="2">
        <f t="shared" si="239"/>
        <v>0.11618021403330929</v>
      </c>
      <c r="L1678" s="2">
        <v>5488.9501401903253</v>
      </c>
      <c r="M1678" s="2">
        <f t="shared" si="240"/>
        <v>43.697446429059688</v>
      </c>
      <c r="N1678" s="2">
        <f t="shared" si="241"/>
        <v>-0.49624642905968841</v>
      </c>
      <c r="O1678" s="2">
        <f t="shared" si="242"/>
        <v>1.6155633813367116</v>
      </c>
    </row>
    <row r="1679" spans="1:15" x14ac:dyDescent="0.25">
      <c r="A1679" s="47" t="s">
        <v>860</v>
      </c>
      <c r="B1679" s="2">
        <v>0.85482000000000002</v>
      </c>
      <c r="C1679" s="2">
        <f>LOG('SNe Ia Data'!RedShift)</f>
        <v>-6.8125325314675564E-2</v>
      </c>
      <c r="D1679">
        <v>0.29991299999999999</v>
      </c>
      <c r="E1679">
        <v>43.616799999999998</v>
      </c>
      <c r="F1679" s="2">
        <f t="shared" si="235"/>
        <v>5288.8347783690351</v>
      </c>
      <c r="G1679" s="1">
        <f t="shared" si="236"/>
        <v>1.4626446715987242E+26</v>
      </c>
      <c r="H1679" s="2">
        <f t="shared" si="234"/>
        <v>4740.108561824286</v>
      </c>
      <c r="I1679" s="2">
        <f t="shared" si="237"/>
        <v>43.37894144176844</v>
      </c>
      <c r="J1679" s="2">
        <f t="shared" si="238"/>
        <v>0.23785855823155799</v>
      </c>
      <c r="K1679" s="2">
        <f t="shared" si="239"/>
        <v>0.6289946942908512</v>
      </c>
      <c r="L1679" s="2">
        <v>5609.4923889204983</v>
      </c>
      <c r="M1679" s="2">
        <f t="shared" si="240"/>
        <v>43.74461781549202</v>
      </c>
      <c r="N1679" s="2">
        <f t="shared" si="241"/>
        <v>-0.12781781549202265</v>
      </c>
      <c r="O1679" s="2">
        <f t="shared" si="242"/>
        <v>0.18163193076851977</v>
      </c>
    </row>
    <row r="1680" spans="1:15" x14ac:dyDescent="0.25">
      <c r="A1680" s="47" t="s">
        <v>176</v>
      </c>
      <c r="B1680" s="2">
        <v>0.93584999999999996</v>
      </c>
      <c r="C1680" s="2">
        <f>LOG('SNe Ia Data'!RedShift)</f>
        <v>-2.8793755313955512E-2</v>
      </c>
      <c r="D1680">
        <v>0.23993900000000001</v>
      </c>
      <c r="E1680">
        <v>43.533099999999997</v>
      </c>
      <c r="F1680" s="2">
        <f t="shared" si="235"/>
        <v>5088.8541045567681</v>
      </c>
      <c r="G1680" s="1">
        <f t="shared" si="236"/>
        <v>1.6251191355186654E+26</v>
      </c>
      <c r="H1680" s="2">
        <f t="shared" si="234"/>
        <v>5266.6524398140955</v>
      </c>
      <c r="I1680" s="2">
        <f t="shared" si="237"/>
        <v>43.607673295365025</v>
      </c>
      <c r="J1680" s="2">
        <f t="shared" si="238"/>
        <v>-7.4573295365027548E-2</v>
      </c>
      <c r="K1680" s="2">
        <f t="shared" si="239"/>
        <v>9.659729845590069E-2</v>
      </c>
      <c r="L1680" s="2">
        <v>6269.2898679982845</v>
      </c>
      <c r="M1680" s="2">
        <f t="shared" si="240"/>
        <v>43.986091752099405</v>
      </c>
      <c r="N1680" s="2">
        <f t="shared" si="241"/>
        <v>-0.45299175209940756</v>
      </c>
      <c r="O1680" s="2">
        <f t="shared" si="242"/>
        <v>3.5643381602173605</v>
      </c>
    </row>
    <row r="1681" spans="1:15" x14ac:dyDescent="0.25">
      <c r="A1681" s="47" t="s">
        <v>177</v>
      </c>
      <c r="B1681" s="2">
        <v>0.97423000000000004</v>
      </c>
      <c r="C1681" s="2">
        <f>LOG('SNe Ia Data'!RedShift)</f>
        <v>-1.1338501089589646E-2</v>
      </c>
      <c r="D1681">
        <v>0.201519</v>
      </c>
      <c r="E1681">
        <v>44.1111</v>
      </c>
      <c r="F1681" s="2">
        <f t="shared" si="235"/>
        <v>6640.7938705635279</v>
      </c>
      <c r="G1681" s="1">
        <f t="shared" si="236"/>
        <v>1.7030437910161897E+26</v>
      </c>
      <c r="H1681" s="2">
        <f t="shared" si="234"/>
        <v>5519.1890496096157</v>
      </c>
      <c r="I1681" s="2">
        <f t="shared" si="237"/>
        <v>43.709376351370075</v>
      </c>
      <c r="J1681" s="2">
        <f t="shared" si="238"/>
        <v>0.40172364862992538</v>
      </c>
      <c r="K1681" s="2">
        <f t="shared" si="239"/>
        <v>3.9739536570212404</v>
      </c>
      <c r="L1681" s="2">
        <v>6586.8841858705046</v>
      </c>
      <c r="M1681" s="2">
        <f t="shared" si="240"/>
        <v>44.093400137551015</v>
      </c>
      <c r="N1681" s="2">
        <f t="shared" si="241"/>
        <v>1.7699862448985471E-2</v>
      </c>
      <c r="O1681" s="2">
        <f t="shared" si="242"/>
        <v>7.7145000092728958E-3</v>
      </c>
    </row>
    <row r="1682" spans="1:15" x14ac:dyDescent="0.25">
      <c r="A1682" s="47" t="s">
        <v>861</v>
      </c>
      <c r="B1682" s="2">
        <v>1.0124200000000001</v>
      </c>
      <c r="C1682" s="2">
        <f>LOG('SNe Ia Data'!RedShift)</f>
        <v>5.3607159052646309E-3</v>
      </c>
      <c r="D1682">
        <v>0.36708499999999999</v>
      </c>
      <c r="E1682">
        <v>44.117699999999999</v>
      </c>
      <c r="F1682" s="2">
        <f t="shared" si="235"/>
        <v>6661.0086863045317</v>
      </c>
      <c r="G1682" s="1">
        <f t="shared" si="236"/>
        <v>1.7811682194324727E+26</v>
      </c>
      <c r="H1682" s="2">
        <f t="shared" si="234"/>
        <v>5772.3730793431532</v>
      </c>
      <c r="I1682" s="2">
        <f t="shared" si="237"/>
        <v>43.806771962994233</v>
      </c>
      <c r="J1682" s="2">
        <f t="shared" si="238"/>
        <v>0.3109280370057661</v>
      </c>
      <c r="K1682" s="2">
        <f t="shared" si="239"/>
        <v>0.71744149735853746</v>
      </c>
      <c r="L1682" s="2">
        <v>6905.9681877315634</v>
      </c>
      <c r="M1682" s="2">
        <f t="shared" si="240"/>
        <v>44.196122867225839</v>
      </c>
      <c r="N1682" s="2">
        <f t="shared" si="241"/>
        <v>-7.8422867225839354E-2</v>
      </c>
      <c r="O1682" s="2">
        <f t="shared" si="242"/>
        <v>4.5640685221634288E-2</v>
      </c>
    </row>
    <row r="1683" spans="1:15" x14ac:dyDescent="0.25">
      <c r="A1683" s="47" t="s">
        <v>179</v>
      </c>
      <c r="B1683" s="2">
        <v>1.0198799999999999</v>
      </c>
      <c r="C1683" s="2">
        <f>LOG('SNe Ia Data'!RedShift)</f>
        <v>8.5490752877244204E-3</v>
      </c>
      <c r="D1683">
        <v>0.22590299999999999</v>
      </c>
      <c r="E1683">
        <v>44.275700000000001</v>
      </c>
      <c r="F1683" s="2">
        <f t="shared" si="235"/>
        <v>7163.7430478642345</v>
      </c>
      <c r="G1683" s="1">
        <f t="shared" si="236"/>
        <v>1.7964952680015652E+26</v>
      </c>
      <c r="H1683" s="2">
        <f t="shared" si="234"/>
        <v>5822.0446609381834</v>
      </c>
      <c r="I1683" s="2">
        <f t="shared" si="237"/>
        <v>43.825377662955233</v>
      </c>
      <c r="J1683" s="2">
        <f t="shared" si="238"/>
        <v>0.4503223370447671</v>
      </c>
      <c r="K1683" s="2">
        <f t="shared" si="239"/>
        <v>3.9737723378223899</v>
      </c>
      <c r="L1683" s="2">
        <v>6968.6439095975629</v>
      </c>
      <c r="M1683" s="2">
        <f t="shared" si="240"/>
        <v>44.215741365469377</v>
      </c>
      <c r="N1683" s="2">
        <f t="shared" si="241"/>
        <v>5.9958634530623556E-2</v>
      </c>
      <c r="O1683" s="2">
        <f t="shared" si="242"/>
        <v>7.0446508118247805E-2</v>
      </c>
    </row>
    <row r="1684" spans="1:15" x14ac:dyDescent="0.25">
      <c r="A1684" s="47" t="s">
        <v>180</v>
      </c>
      <c r="B1684" s="2">
        <v>1.02088</v>
      </c>
      <c r="C1684" s="2">
        <f>LOG('SNe Ia Data'!RedShift)</f>
        <v>8.9746956611767223E-3</v>
      </c>
      <c r="D1684">
        <v>0.47547</v>
      </c>
      <c r="E1684">
        <v>43.970599999999997</v>
      </c>
      <c r="F1684" s="2">
        <f t="shared" si="235"/>
        <v>6224.7225685003095</v>
      </c>
      <c r="G1684" s="1">
        <f t="shared" si="236"/>
        <v>1.7985514536000617E+26</v>
      </c>
      <c r="H1684" s="2">
        <f t="shared" si="234"/>
        <v>5828.7083046442649</v>
      </c>
      <c r="I1684" s="2">
        <f t="shared" si="237"/>
        <v>43.827861608855585</v>
      </c>
      <c r="J1684" s="2">
        <f t="shared" si="238"/>
        <v>0.14273839114441245</v>
      </c>
      <c r="K1684" s="2">
        <f t="shared" si="239"/>
        <v>9.0122940743692467E-2</v>
      </c>
      <c r="L1684" s="2">
        <v>6977.0539404564779</v>
      </c>
      <c r="M1684" s="2">
        <f t="shared" si="240"/>
        <v>44.218360402879128</v>
      </c>
      <c r="N1684" s="2">
        <f t="shared" si="241"/>
        <v>-0.24776040287913048</v>
      </c>
      <c r="O1684" s="2">
        <f t="shared" si="242"/>
        <v>0.27152983571077444</v>
      </c>
    </row>
    <row r="1685" spans="1:15" x14ac:dyDescent="0.25">
      <c r="A1685" s="47" t="s">
        <v>178</v>
      </c>
      <c r="B1685" s="2">
        <v>1.02789</v>
      </c>
      <c r="C1685" s="2">
        <f>LOG('SNe Ia Data'!RedShift)</f>
        <v>1.1946640973354513E-2</v>
      </c>
      <c r="D1685">
        <v>0.353385</v>
      </c>
      <c r="E1685">
        <v>44.5364</v>
      </c>
      <c r="F1685" s="2">
        <f t="shared" si="235"/>
        <v>8077.556417133278</v>
      </c>
      <c r="G1685" s="1">
        <f t="shared" si="236"/>
        <v>1.8129760214135974E+26</v>
      </c>
      <c r="H1685" s="2">
        <f t="shared" si="234"/>
        <v>5875.4551452961505</v>
      </c>
      <c r="I1685" s="2">
        <f t="shared" si="237"/>
        <v>43.845207575513925</v>
      </c>
      <c r="J1685" s="2">
        <f t="shared" si="238"/>
        <v>0.69119242448607565</v>
      </c>
      <c r="K1685" s="2">
        <f t="shared" si="239"/>
        <v>3.8256190091541029</v>
      </c>
      <c r="L1685" s="2">
        <v>7036.0641035100252</v>
      </c>
      <c r="M1685" s="2">
        <f t="shared" si="240"/>
        <v>44.23664893766351</v>
      </c>
      <c r="N1685" s="2">
        <f t="shared" si="241"/>
        <v>0.29975106233649029</v>
      </c>
      <c r="O1685" s="2">
        <f t="shared" si="242"/>
        <v>0.71949079066136767</v>
      </c>
    </row>
    <row r="1686" spans="1:15" x14ac:dyDescent="0.25">
      <c r="A1686" s="47" t="s">
        <v>862</v>
      </c>
      <c r="B1686" s="2">
        <v>1.04817</v>
      </c>
      <c r="C1686" s="2">
        <f>LOG('SNe Ia Data'!RedShift)</f>
        <v>2.043172546683553E-2</v>
      </c>
      <c r="D1686">
        <v>0.48875800000000003</v>
      </c>
      <c r="E1686">
        <v>44.422899999999998</v>
      </c>
      <c r="F1686" s="2">
        <f t="shared" si="235"/>
        <v>7666.1974373237535</v>
      </c>
      <c r="G1686" s="1">
        <f t="shared" si="236"/>
        <v>1.8548109915372261E+26</v>
      </c>
      <c r="H1686" s="2">
        <f t="shared" si="234"/>
        <v>6011.0330501128583</v>
      </c>
      <c r="I1686" s="2">
        <f t="shared" si="237"/>
        <v>43.894745579156165</v>
      </c>
      <c r="J1686" s="2">
        <f t="shared" si="238"/>
        <v>0.52815442084383335</v>
      </c>
      <c r="K1686" s="2">
        <f t="shared" si="239"/>
        <v>1.1677075297383734</v>
      </c>
      <c r="L1686" s="2">
        <v>7207.3262035773296</v>
      </c>
      <c r="M1686" s="2">
        <f t="shared" si="240"/>
        <v>44.288870893360624</v>
      </c>
      <c r="N1686" s="2">
        <f t="shared" si="241"/>
        <v>0.13402910663937462</v>
      </c>
      <c r="O1686" s="2">
        <f t="shared" si="242"/>
        <v>7.5198726822320136E-2</v>
      </c>
    </row>
    <row r="1687" spans="1:15" x14ac:dyDescent="0.25">
      <c r="A1687" s="47" t="s">
        <v>181</v>
      </c>
      <c r="B1687" s="2">
        <v>1.1209199999999999</v>
      </c>
      <c r="C1687" s="2">
        <f>LOG('SNe Ia Data'!RedShift)</f>
        <v>4.9574618127224933E-2</v>
      </c>
      <c r="D1687">
        <v>0.22363</v>
      </c>
      <c r="E1687">
        <v>44.4405</v>
      </c>
      <c r="F1687" s="2">
        <f t="shared" si="235"/>
        <v>7728.5852186033244</v>
      </c>
      <c r="G1687" s="1">
        <f t="shared" si="236"/>
        <v>2.0061222209709831E+26</v>
      </c>
      <c r="H1687" s="2">
        <f t="shared" si="234"/>
        <v>6501.3993489591458</v>
      </c>
      <c r="I1687" s="2">
        <f t="shared" si="237"/>
        <v>44.06503421715523</v>
      </c>
      <c r="J1687" s="2">
        <f t="shared" si="238"/>
        <v>0.3754657828447705</v>
      </c>
      <c r="K1687" s="2">
        <f t="shared" si="239"/>
        <v>2.8189060516205857</v>
      </c>
      <c r="L1687" s="2">
        <v>7828.1347093973518</v>
      </c>
      <c r="M1687" s="2">
        <f t="shared" si="240"/>
        <v>44.468291452740594</v>
      </c>
      <c r="N1687" s="2">
        <f t="shared" si="241"/>
        <v>-2.7791452740594025E-2</v>
      </c>
      <c r="O1687" s="2">
        <f t="shared" si="242"/>
        <v>1.5444091672755842E-2</v>
      </c>
    </row>
    <row r="1688" spans="1:15" x14ac:dyDescent="0.25">
      <c r="A1688" s="47" t="s">
        <v>863</v>
      </c>
      <c r="B1688" s="2">
        <v>1.2322500000000001</v>
      </c>
      <c r="C1688" s="2">
        <f>LOG('SNe Ia Data'!RedShift)</f>
        <v>9.0698826826761794E-2</v>
      </c>
      <c r="D1688">
        <v>0.61049600000000004</v>
      </c>
      <c r="E1688">
        <v>44.320700000000002</v>
      </c>
      <c r="F1688" s="2">
        <f t="shared" si="235"/>
        <v>7313.7481287010005</v>
      </c>
      <c r="G1688" s="1">
        <f t="shared" si="236"/>
        <v>2.2411856523069993E+26</v>
      </c>
      <c r="H1688" s="2">
        <f t="shared" si="234"/>
        <v>7263.188049306822</v>
      </c>
      <c r="I1688" s="2">
        <f t="shared" si="237"/>
        <v>44.305636442560413</v>
      </c>
      <c r="J1688" s="2">
        <f t="shared" si="238"/>
        <v>1.5063557439589204E-2</v>
      </c>
      <c r="K1688" s="2">
        <f t="shared" si="239"/>
        <v>6.0882075608769759E-4</v>
      </c>
      <c r="L1688" s="2">
        <v>8796.405008829377</v>
      </c>
      <c r="M1688" s="2">
        <f t="shared" si="240"/>
        <v>44.721526085850755</v>
      </c>
      <c r="N1688" s="2">
        <f t="shared" si="241"/>
        <v>-0.40082608585075263</v>
      </c>
      <c r="O1688" s="2">
        <f t="shared" si="242"/>
        <v>0.43106852153971342</v>
      </c>
    </row>
    <row r="1689" spans="1:15" x14ac:dyDescent="0.25">
      <c r="A1689" s="47" t="s">
        <v>4</v>
      </c>
      <c r="B1689" s="2">
        <v>1.23597</v>
      </c>
      <c r="C1689" s="2">
        <f>LOG('SNe Ia Data'!RedShift)</f>
        <v>9.2007929496667112E-2</v>
      </c>
      <c r="D1689">
        <v>0.27373500000000001</v>
      </c>
      <c r="E1689">
        <v>44.905000000000001</v>
      </c>
      <c r="F1689" s="2">
        <f t="shared" si="235"/>
        <v>9571.9407129484607</v>
      </c>
      <c r="G1689" s="1">
        <f t="shared" si="236"/>
        <v>2.2491091598643888E+26</v>
      </c>
      <c r="H1689" s="2">
        <f t="shared" si="234"/>
        <v>7288.8663885109763</v>
      </c>
      <c r="I1689" s="2">
        <f t="shared" si="237"/>
        <v>44.313299946461747</v>
      </c>
      <c r="J1689" s="2">
        <f t="shared" si="238"/>
        <v>0.59170005353825417</v>
      </c>
      <c r="K1689" s="2">
        <f t="shared" si="239"/>
        <v>4.6724273420877607</v>
      </c>
      <c r="L1689" s="2">
        <v>8829.1173566564903</v>
      </c>
      <c r="M1689" s="2">
        <f t="shared" si="240"/>
        <v>44.729586447506492</v>
      </c>
      <c r="N1689" s="2">
        <f t="shared" si="241"/>
        <v>0.17541355249350943</v>
      </c>
      <c r="O1689" s="2">
        <f t="shared" si="242"/>
        <v>0.41064413797518989</v>
      </c>
    </row>
    <row r="1690" spans="1:15" x14ac:dyDescent="0.25">
      <c r="A1690" s="47" t="s">
        <v>3</v>
      </c>
      <c r="B1690" s="2">
        <v>1.29911</v>
      </c>
      <c r="C1690" s="2">
        <f>LOG('SNe Ia Data'!RedShift)</f>
        <v>0.11364592580007014</v>
      </c>
      <c r="D1690">
        <v>0.27529100000000001</v>
      </c>
      <c r="E1690">
        <v>44.864100000000001</v>
      </c>
      <c r="F1690" s="2">
        <f t="shared" si="235"/>
        <v>9393.3390854746849</v>
      </c>
      <c r="G1690" s="1">
        <f t="shared" si="236"/>
        <v>2.3842401616038762E+26</v>
      </c>
      <c r="H1690" s="2">
        <f t="shared" si="234"/>
        <v>7726.7961405218375</v>
      </c>
      <c r="I1690" s="2">
        <f t="shared" si="237"/>
        <v>44.439997271064428</v>
      </c>
      <c r="J1690" s="2">
        <f t="shared" si="238"/>
        <v>0.42410272893557277</v>
      </c>
      <c r="K1690" s="2">
        <f t="shared" si="239"/>
        <v>2.3733298812186865</v>
      </c>
      <c r="L1690" s="2">
        <v>9387.6907518782991</v>
      </c>
      <c r="M1690" s="2">
        <f t="shared" si="240"/>
        <v>44.862793873441419</v>
      </c>
      <c r="N1690" s="2">
        <f t="shared" si="241"/>
        <v>1.306126558581866E-3</v>
      </c>
      <c r="O1690" s="2">
        <f t="shared" si="242"/>
        <v>2.2510570103408539E-5</v>
      </c>
    </row>
    <row r="1691" spans="1:15" x14ac:dyDescent="0.25">
      <c r="A1691" s="47" t="s">
        <v>864</v>
      </c>
      <c r="B1691" s="2">
        <v>1.3041</v>
      </c>
      <c r="C1691" s="2">
        <f>LOG('SNe Ia Data'!RedShift)</f>
        <v>0.11531089491049946</v>
      </c>
      <c r="D1691">
        <v>0.31651699999999999</v>
      </c>
      <c r="E1691">
        <v>44.720599999999997</v>
      </c>
      <c r="F1691" s="2">
        <f t="shared" si="235"/>
        <v>8792.6543328672578</v>
      </c>
      <c r="G1691" s="1">
        <f t="shared" si="236"/>
        <v>2.3949704266621791E+26</v>
      </c>
      <c r="H1691" s="2">
        <f t="shared" si="234"/>
        <v>7761.5705613098407</v>
      </c>
      <c r="I1691" s="2">
        <f t="shared" si="237"/>
        <v>44.449748050295653</v>
      </c>
      <c r="J1691" s="2">
        <f t="shared" si="238"/>
        <v>0.27085194970434401</v>
      </c>
      <c r="K1691" s="2">
        <f t="shared" si="239"/>
        <v>0.73226765411372152</v>
      </c>
      <c r="L1691" s="2">
        <v>9432.0985816109242</v>
      </c>
      <c r="M1691" s="2">
        <f t="shared" si="240"/>
        <v>44.873041656165604</v>
      </c>
      <c r="N1691" s="2">
        <f t="shared" si="241"/>
        <v>-0.15244165616560679</v>
      </c>
      <c r="O1691" s="2">
        <f t="shared" si="242"/>
        <v>0.23196007222698292</v>
      </c>
    </row>
    <row r="1692" spans="1:15" x14ac:dyDescent="0.25">
      <c r="A1692" s="47" t="s">
        <v>865</v>
      </c>
      <c r="B1692" s="2">
        <v>1.3061100000000001</v>
      </c>
      <c r="C1692" s="2">
        <f>LOG('SNe Ia Data'!RedShift)</f>
        <v>0.1159797545663661</v>
      </c>
      <c r="D1692">
        <v>0.445162</v>
      </c>
      <c r="E1692">
        <v>45.0197</v>
      </c>
      <c r="F1692" s="2">
        <f t="shared" si="235"/>
        <v>10091.134622689309</v>
      </c>
      <c r="G1692" s="1">
        <f t="shared" si="236"/>
        <v>2.399294693991822E+26</v>
      </c>
      <c r="H1692" s="2">
        <f t="shared" si="234"/>
        <v>7775.5845573205424</v>
      </c>
      <c r="I1692" s="2">
        <f t="shared" si="237"/>
        <v>44.45366524281954</v>
      </c>
      <c r="J1692" s="2">
        <f t="shared" si="238"/>
        <v>0.5660347571804607</v>
      </c>
      <c r="K1692" s="2">
        <f t="shared" si="239"/>
        <v>1.6167766547031004</v>
      </c>
      <c r="L1692" s="2">
        <v>9449.9969748431122</v>
      </c>
      <c r="M1692" s="2">
        <f t="shared" si="240"/>
        <v>44.877158347409193</v>
      </c>
      <c r="N1692" s="2">
        <f t="shared" si="241"/>
        <v>0.14254165259080764</v>
      </c>
      <c r="O1692" s="2">
        <f t="shared" si="242"/>
        <v>0.10252916236794825</v>
      </c>
    </row>
    <row r="1693" spans="1:15" x14ac:dyDescent="0.25">
      <c r="A1693" s="47" t="s">
        <v>866</v>
      </c>
      <c r="B1693" s="2">
        <v>1.3131699999999999</v>
      </c>
      <c r="C1693" s="2">
        <f>LOG('SNe Ia Data'!RedShift)</f>
        <v>0.11832095250439281</v>
      </c>
      <c r="D1693">
        <v>0.31634899999999999</v>
      </c>
      <c r="E1693">
        <v>44.786700000000003</v>
      </c>
      <c r="F1693" s="2">
        <f t="shared" si="235"/>
        <v>9064.4195750306571</v>
      </c>
      <c r="G1693" s="1">
        <f t="shared" si="236"/>
        <v>2.4144927330562703E+26</v>
      </c>
      <c r="H1693" s="2">
        <f t="shared" si="234"/>
        <v>7824.8380475845779</v>
      </c>
      <c r="I1693" s="2">
        <f t="shared" si="237"/>
        <v>44.467376788109547</v>
      </c>
      <c r="J1693" s="2">
        <f t="shared" si="238"/>
        <v>0.31932321189045609</v>
      </c>
      <c r="K1693" s="2">
        <f t="shared" si="239"/>
        <v>1.0188917504645345</v>
      </c>
      <c r="L1693" s="2">
        <v>9512.9123257378778</v>
      </c>
      <c r="M1693" s="2">
        <f t="shared" si="240"/>
        <v>44.891567470791621</v>
      </c>
      <c r="N1693" s="2">
        <f t="shared" si="241"/>
        <v>-0.10486747079161773</v>
      </c>
      <c r="O1693" s="2">
        <f t="shared" si="242"/>
        <v>0.10988759172688893</v>
      </c>
    </row>
    <row r="1694" spans="1:15" x14ac:dyDescent="0.25">
      <c r="A1694" s="47" t="s">
        <v>867</v>
      </c>
      <c r="B1694" s="2">
        <v>1.3290999999999999</v>
      </c>
      <c r="C1694" s="2">
        <f>LOG('SNe Ia Data'!RedShift)</f>
        <v>0.12355765800394926</v>
      </c>
      <c r="D1694">
        <v>0.238344</v>
      </c>
      <c r="E1694">
        <v>44.874499999999998</v>
      </c>
      <c r="F1694" s="2">
        <f t="shared" si="235"/>
        <v>9438.4352326051339</v>
      </c>
      <c r="G1694" s="1">
        <f t="shared" si="236"/>
        <v>2.4488380901527675E+26</v>
      </c>
      <c r="H1694" s="2">
        <f t="shared" si="234"/>
        <v>7936.1437696052735</v>
      </c>
      <c r="I1694" s="2">
        <f t="shared" si="237"/>
        <v>44.498047634050081</v>
      </c>
      <c r="J1694" s="2">
        <f t="shared" si="238"/>
        <v>0.37645236594991616</v>
      </c>
      <c r="K1694" s="2">
        <f t="shared" si="239"/>
        <v>2.4946614430073666</v>
      </c>
      <c r="L1694" s="2">
        <v>9655.1474064562262</v>
      </c>
      <c r="M1694" s="2">
        <f t="shared" si="240"/>
        <v>44.923794542996461</v>
      </c>
      <c r="N1694" s="2">
        <f t="shared" si="241"/>
        <v>-4.929454299646352E-2</v>
      </c>
      <c r="O1694" s="2">
        <f t="shared" si="242"/>
        <v>4.2774923563534503E-2</v>
      </c>
    </row>
    <row r="1695" spans="1:15" x14ac:dyDescent="0.25">
      <c r="A1695" s="47" t="s">
        <v>182</v>
      </c>
      <c r="B1695" s="2">
        <v>1.34101</v>
      </c>
      <c r="C1695" s="2">
        <f>LOG('SNe Ia Data'!RedShift)</f>
        <v>0.12743201642626423</v>
      </c>
      <c r="D1695">
        <v>0.30639499999999997</v>
      </c>
      <c r="E1695">
        <v>44.754100000000001</v>
      </c>
      <c r="F1695" s="2">
        <f t="shared" si="235"/>
        <v>8929.3531630911511</v>
      </c>
      <c r="G1695" s="1">
        <f t="shared" si="236"/>
        <v>2.4745636491846777E+26</v>
      </c>
      <c r="H1695" s="2">
        <f t="shared" si="234"/>
        <v>8019.514628565561</v>
      </c>
      <c r="I1695" s="2">
        <f t="shared" si="237"/>
        <v>44.520740419653642</v>
      </c>
      <c r="J1695" s="2">
        <f t="shared" si="238"/>
        <v>0.23335958034635951</v>
      </c>
      <c r="K1695" s="2">
        <f t="shared" si="239"/>
        <v>0.58008004061922125</v>
      </c>
      <c r="L1695" s="2">
        <v>9761.7348763748978</v>
      </c>
      <c r="M1695" s="2">
        <f t="shared" si="240"/>
        <v>44.947635041345912</v>
      </c>
      <c r="N1695" s="2">
        <f t="shared" si="241"/>
        <v>-0.19353504134591049</v>
      </c>
      <c r="O1695" s="2">
        <f t="shared" si="242"/>
        <v>0.39898435962805007</v>
      </c>
    </row>
    <row r="1696" spans="1:15" x14ac:dyDescent="0.25">
      <c r="A1696" s="47" t="s">
        <v>868</v>
      </c>
      <c r="B1696" s="2">
        <v>1.3513599999999999</v>
      </c>
      <c r="C1696" s="2">
        <f>LOG('SNe Ia Data'!RedShift)</f>
        <v>0.13077105974481365</v>
      </c>
      <c r="D1696">
        <v>0.31846000000000002</v>
      </c>
      <c r="E1696">
        <v>44.549199999999999</v>
      </c>
      <c r="F1696" s="2">
        <f t="shared" si="235"/>
        <v>8125.3111349075361</v>
      </c>
      <c r="G1696" s="1">
        <f t="shared" si="236"/>
        <v>2.4969521680749671E+26</v>
      </c>
      <c r="H1696" s="2">
        <f t="shared" si="234"/>
        <v>8092.0708769416124</v>
      </c>
      <c r="I1696" s="2">
        <f t="shared" si="237"/>
        <v>44.540298390099515</v>
      </c>
      <c r="J1696" s="2">
        <f t="shared" si="238"/>
        <v>8.9016099004837201E-3</v>
      </c>
      <c r="K1696" s="2">
        <f t="shared" si="239"/>
        <v>7.813171092934866E-4</v>
      </c>
      <c r="L1696" s="2">
        <v>9854.5302758322741</v>
      </c>
      <c r="M1696" s="2">
        <f t="shared" si="240"/>
        <v>44.968179640552776</v>
      </c>
      <c r="N1696" s="2">
        <f t="shared" si="241"/>
        <v>-0.41897964055277725</v>
      </c>
      <c r="O1696" s="2">
        <f t="shared" si="242"/>
        <v>1.7309162619581395</v>
      </c>
    </row>
    <row r="1697" spans="1:15" x14ac:dyDescent="0.25">
      <c r="A1697" s="47" t="s">
        <v>869</v>
      </c>
      <c r="B1697" s="2">
        <v>1.35608</v>
      </c>
      <c r="C1697" s="2">
        <f>LOG('SNe Ia Data'!RedShift)</f>
        <v>0.13228531086858791</v>
      </c>
      <c r="D1697">
        <v>0.23828199999999999</v>
      </c>
      <c r="E1697">
        <v>44.809399999999997</v>
      </c>
      <c r="F1697" s="2">
        <f t="shared" si="235"/>
        <v>9159.6736401717899</v>
      </c>
      <c r="G1697" s="1">
        <f t="shared" si="236"/>
        <v>2.5071721679467507E+26</v>
      </c>
      <c r="H1697" s="2">
        <f t="shared" si="234"/>
        <v>8125.1916408802208</v>
      </c>
      <c r="I1697" s="2">
        <f t="shared" si="237"/>
        <v>44.549168065236259</v>
      </c>
      <c r="J1697" s="2">
        <f t="shared" si="238"/>
        <v>0.26023193476373763</v>
      </c>
      <c r="K1697" s="2">
        <f t="shared" si="239"/>
        <v>1.1927205662368614</v>
      </c>
      <c r="L1697" s="2">
        <v>9896.9003326216916</v>
      </c>
      <c r="M1697" s="2">
        <f t="shared" si="240"/>
        <v>44.977495983481049</v>
      </c>
      <c r="N1697" s="2">
        <f t="shared" si="241"/>
        <v>-0.16809598348105226</v>
      </c>
      <c r="O1697" s="2">
        <f t="shared" si="242"/>
        <v>0.49765938619922456</v>
      </c>
    </row>
    <row r="1698" spans="1:15" x14ac:dyDescent="0.25">
      <c r="A1698" s="47" t="s">
        <v>5</v>
      </c>
      <c r="B1698" s="2">
        <v>1.39103</v>
      </c>
      <c r="C1698" s="2">
        <f>LOG('SNe Ia Data'!RedShift)</f>
        <v>0.14333649641473603</v>
      </c>
      <c r="D1698">
        <v>0.37434499999999998</v>
      </c>
      <c r="E1698">
        <v>44.794400000000003</v>
      </c>
      <c r="F1698" s="2">
        <f t="shared" si="235"/>
        <v>9096.6188903528273</v>
      </c>
      <c r="G1698" s="1">
        <f t="shared" si="236"/>
        <v>2.5830392702714082E+26</v>
      </c>
      <c r="H1698" s="2">
        <f t="shared" ref="H1698:H1707" si="243">G1698/Mpc</f>
        <v>8371.0601749629604</v>
      </c>
      <c r="I1698" s="2">
        <f t="shared" si="237"/>
        <v>44.613902319224941</v>
      </c>
      <c r="J1698" s="2">
        <f t="shared" si="238"/>
        <v>0.18049768077506201</v>
      </c>
      <c r="K1698" s="2">
        <f t="shared" si="239"/>
        <v>0.23248727035653455</v>
      </c>
      <c r="L1698" s="2">
        <v>10211.630768703924</v>
      </c>
      <c r="M1698" s="2">
        <f t="shared" si="240"/>
        <v>45.045475516161723</v>
      </c>
      <c r="N1698" s="2">
        <f t="shared" si="241"/>
        <v>-0.25107551616171975</v>
      </c>
      <c r="O1698" s="2">
        <f t="shared" si="242"/>
        <v>0.44984682005828019</v>
      </c>
    </row>
    <row r="1699" spans="1:15" x14ac:dyDescent="0.25">
      <c r="A1699" s="47" t="s">
        <v>870</v>
      </c>
      <c r="B1699" s="2">
        <v>1.4163300000000001</v>
      </c>
      <c r="C1699" s="2">
        <f>LOG('SNe Ia Data'!RedShift)</f>
        <v>0.15116445425878361</v>
      </c>
      <c r="D1699">
        <v>0.73577599999999999</v>
      </c>
      <c r="E1699">
        <v>44.457900000000002</v>
      </c>
      <c r="F1699" s="2">
        <f t="shared" si="235"/>
        <v>7790.7631249689512</v>
      </c>
      <c r="G1699" s="1">
        <f t="shared" si="236"/>
        <v>2.6381653058911617E+26</v>
      </c>
      <c r="H1699" s="2">
        <f t="shared" si="243"/>
        <v>8549.7114895949762</v>
      </c>
      <c r="I1699" s="2">
        <f t="shared" si="237"/>
        <v>44.659757298441477</v>
      </c>
      <c r="J1699" s="2">
        <f t="shared" si="238"/>
        <v>-0.2018572984414746</v>
      </c>
      <c r="K1699" s="2">
        <f t="shared" si="239"/>
        <v>7.5265799265665748E-2</v>
      </c>
      <c r="L1699" s="2">
        <v>10440.53458115932</v>
      </c>
      <c r="M1699" s="2">
        <f t="shared" si="240"/>
        <v>45.093613680928819</v>
      </c>
      <c r="N1699" s="2">
        <f t="shared" si="241"/>
        <v>-0.63571368092881642</v>
      </c>
      <c r="O1699" s="2">
        <f t="shared" si="242"/>
        <v>0.74650355510788569</v>
      </c>
    </row>
    <row r="1700" spans="1:15" x14ac:dyDescent="0.25">
      <c r="A1700" s="47" t="s">
        <v>871</v>
      </c>
      <c r="B1700" s="2">
        <v>1.5428999999999999</v>
      </c>
      <c r="C1700" s="2">
        <f>LOG('SNe Ia Data'!RedShift)</f>
        <v>0.1883377790407525</v>
      </c>
      <c r="D1700">
        <v>0.37101400000000001</v>
      </c>
      <c r="E1700">
        <v>45.090200000000003</v>
      </c>
      <c r="F1700" s="2">
        <f t="shared" si="235"/>
        <v>10424.13434797455</v>
      </c>
      <c r="G1700" s="1">
        <f t="shared" si="236"/>
        <v>2.9164147475875121E+26</v>
      </c>
      <c r="H1700" s="2">
        <f t="shared" si="243"/>
        <v>9451.4565179797955</v>
      </c>
      <c r="I1700" s="2">
        <f t="shared" si="237"/>
        <v>44.877493703381617</v>
      </c>
      <c r="J1700" s="2">
        <f t="shared" si="238"/>
        <v>0.21270629661838569</v>
      </c>
      <c r="K1700" s="2">
        <f t="shared" si="239"/>
        <v>0.32868516049170809</v>
      </c>
      <c r="L1700" s="2">
        <v>11598.533332616778</v>
      </c>
      <c r="M1700" s="2">
        <f t="shared" si="240"/>
        <v>45.322015374659301</v>
      </c>
      <c r="N1700" s="2">
        <f t="shared" si="241"/>
        <v>-0.23181537465929836</v>
      </c>
      <c r="O1700" s="2">
        <f t="shared" si="242"/>
        <v>0.39039466751990554</v>
      </c>
    </row>
    <row r="1701" spans="1:15" x14ac:dyDescent="0.25">
      <c r="A1701" s="47" t="s">
        <v>183</v>
      </c>
      <c r="B1701" s="2">
        <v>1.54901</v>
      </c>
      <c r="C1701" s="2">
        <f>LOG('SNe Ia Data'!RedShift)</f>
        <v>0.19005422145888357</v>
      </c>
      <c r="D1701">
        <v>0.23377100000000001</v>
      </c>
      <c r="E1701">
        <v>45.292999999999999</v>
      </c>
      <c r="F1701" s="2">
        <f t="shared" si="235"/>
        <v>11444.583707587135</v>
      </c>
      <c r="G1701" s="1">
        <f t="shared" si="236"/>
        <v>2.9299462740572016E+26</v>
      </c>
      <c r="H1701" s="2">
        <f t="shared" si="243"/>
        <v>9495.3092087385285</v>
      </c>
      <c r="I1701" s="2">
        <f t="shared" si="237"/>
        <v>44.887545559142104</v>
      </c>
      <c r="J1701" s="2">
        <f t="shared" si="238"/>
        <v>0.40545444085789484</v>
      </c>
      <c r="K1701" s="2">
        <f t="shared" si="239"/>
        <v>3.0081733108671891</v>
      </c>
      <c r="L1701" s="2">
        <v>11654.95302951968</v>
      </c>
      <c r="M1701" s="2">
        <f t="shared" si="240"/>
        <v>45.332552638076834</v>
      </c>
      <c r="N1701" s="2">
        <f t="shared" si="241"/>
        <v>-3.9552638076834512E-2</v>
      </c>
      <c r="O1701" s="2">
        <f t="shared" si="242"/>
        <v>2.8626591546116447E-2</v>
      </c>
    </row>
    <row r="1702" spans="1:15" x14ac:dyDescent="0.25">
      <c r="A1702" s="47" t="s">
        <v>872</v>
      </c>
      <c r="B1702" s="2">
        <v>1.6150500000000001</v>
      </c>
      <c r="C1702" s="2">
        <f>LOG('SNe Ia Data'!RedShift)</f>
        <v>0.20818597210858356</v>
      </c>
      <c r="D1702">
        <v>0.33302399999999999</v>
      </c>
      <c r="E1702">
        <v>45.159500000000001</v>
      </c>
      <c r="F1702" s="2">
        <f t="shared" si="235"/>
        <v>10762.173768887882</v>
      </c>
      <c r="G1702" s="1">
        <f t="shared" si="236"/>
        <v>3.0767540426324154E+26</v>
      </c>
      <c r="H1702" s="2">
        <f t="shared" si="243"/>
        <v>9971.0807848965724</v>
      </c>
      <c r="I1702" s="2">
        <f t="shared" si="237"/>
        <v>44.993711174445608</v>
      </c>
      <c r="J1702" s="2">
        <f t="shared" si="238"/>
        <v>0.16578882555439378</v>
      </c>
      <c r="K1702" s="2">
        <f t="shared" si="239"/>
        <v>0.24783317705499425</v>
      </c>
      <c r="L1702" s="2">
        <v>12267.657915845937</v>
      </c>
      <c r="M1702" s="2">
        <f t="shared" si="240"/>
        <v>45.443808285797509</v>
      </c>
      <c r="N1702" s="2">
        <f t="shared" si="241"/>
        <v>-0.28430828579750766</v>
      </c>
      <c r="O1702" s="2">
        <f t="shared" si="242"/>
        <v>0.72883289855854938</v>
      </c>
    </row>
    <row r="1703" spans="1:15" x14ac:dyDescent="0.25">
      <c r="A1703" s="47" t="s">
        <v>873</v>
      </c>
      <c r="B1703" s="2">
        <v>1.69706</v>
      </c>
      <c r="C1703" s="2">
        <f>LOG('SNe Ia Data'!RedShift)</f>
        <v>0.22969719718406997</v>
      </c>
      <c r="D1703">
        <v>0.38047999999999998</v>
      </c>
      <c r="E1703">
        <v>45.286299999999997</v>
      </c>
      <c r="F1703" s="2">
        <f t="shared" si="235"/>
        <v>11409.326277018663</v>
      </c>
      <c r="G1703" s="1">
        <f t="shared" si="236"/>
        <v>3.2604115698287795E+26</v>
      </c>
      <c r="H1703" s="2">
        <f t="shared" si="243"/>
        <v>10566.274295672783</v>
      </c>
      <c r="I1703" s="2">
        <f t="shared" si="237"/>
        <v>45.119609402921967</v>
      </c>
      <c r="J1703" s="2">
        <f t="shared" si="238"/>
        <v>0.16669059707803058</v>
      </c>
      <c r="K1703" s="2">
        <f t="shared" si="239"/>
        <v>0.19193692756776665</v>
      </c>
      <c r="L1703" s="2">
        <v>13035.614294144947</v>
      </c>
      <c r="M1703" s="2">
        <f t="shared" si="240"/>
        <v>45.575657509041221</v>
      </c>
      <c r="N1703" s="2">
        <f t="shared" si="241"/>
        <v>-0.28935750904122415</v>
      </c>
      <c r="O1703" s="2">
        <f t="shared" si="242"/>
        <v>0.57837012023686984</v>
      </c>
    </row>
    <row r="1704" spans="1:15" x14ac:dyDescent="0.25">
      <c r="A1704" s="47" t="s">
        <v>874</v>
      </c>
      <c r="B1704" s="2">
        <v>1.8011900000000001</v>
      </c>
      <c r="C1704" s="2">
        <f>LOG('SNe Ia Data'!RedShift)</f>
        <v>0.25555952714450686</v>
      </c>
      <c r="D1704">
        <v>0.28198099999999998</v>
      </c>
      <c r="E1704">
        <v>45.486499999999999</v>
      </c>
      <c r="F1704" s="2">
        <f t="shared" si="235"/>
        <v>12511.229769215941</v>
      </c>
      <c r="G1704" s="1">
        <f t="shared" si="236"/>
        <v>3.4956153321794658E+26</v>
      </c>
      <c r="H1704" s="2">
        <f t="shared" si="243"/>
        <v>11328.517777866688</v>
      </c>
      <c r="I1704" s="2">
        <f t="shared" si="237"/>
        <v>45.270865452669234</v>
      </c>
      <c r="J1704" s="2">
        <f t="shared" si="238"/>
        <v>0.21563454733076526</v>
      </c>
      <c r="K1704" s="2">
        <f t="shared" si="239"/>
        <v>0.58478603136849805</v>
      </c>
      <c r="L1704" s="2">
        <v>14021.332932943518</v>
      </c>
      <c r="M1704" s="2">
        <f t="shared" si="240"/>
        <v>45.733946508205079</v>
      </c>
      <c r="N1704" s="2">
        <f t="shared" si="241"/>
        <v>-0.24744650820507985</v>
      </c>
      <c r="O1704" s="2">
        <f t="shared" si="242"/>
        <v>0.77005716610693664</v>
      </c>
    </row>
    <row r="1705" spans="1:15" x14ac:dyDescent="0.25">
      <c r="A1705" s="47" t="s">
        <v>875</v>
      </c>
      <c r="B1705" s="2">
        <v>1.9116500000000001</v>
      </c>
      <c r="C1705" s="2">
        <f>LOG('SNe Ia Data'!RedShift)</f>
        <v>0.28140838114992495</v>
      </c>
      <c r="D1705">
        <v>0.35864200000000002</v>
      </c>
      <c r="E1705">
        <v>45.423299999999998</v>
      </c>
      <c r="F1705" s="2">
        <f t="shared" si="235"/>
        <v>12152.342468521405</v>
      </c>
      <c r="G1705" s="1">
        <f t="shared" si="236"/>
        <v>3.7473881592268133E+26</v>
      </c>
      <c r="H1705" s="2">
        <f t="shared" si="243"/>
        <v>12144.457941800951</v>
      </c>
      <c r="I1705" s="2">
        <f t="shared" si="237"/>
        <v>45.421890675928729</v>
      </c>
      <c r="J1705" s="2">
        <f t="shared" si="238"/>
        <v>1.4093240712682586E-3</v>
      </c>
      <c r="K1705" s="2">
        <f t="shared" si="239"/>
        <v>1.5441854072396546E-5</v>
      </c>
      <c r="L1705" s="2">
        <v>15079.087258987138</v>
      </c>
      <c r="M1705" s="2">
        <f t="shared" si="240"/>
        <v>45.891875271865693</v>
      </c>
      <c r="N1705" s="2">
        <f t="shared" si="241"/>
        <v>-0.4685752718656957</v>
      </c>
      <c r="O1705" s="2">
        <f t="shared" si="242"/>
        <v>1.707011457699172</v>
      </c>
    </row>
    <row r="1706" spans="1:15" x14ac:dyDescent="0.25">
      <c r="A1706" s="47" t="s">
        <v>876</v>
      </c>
      <c r="B1706" s="2">
        <v>2.2613699999999999</v>
      </c>
      <c r="C1706" s="2">
        <f>LOG('SNe Ia Data'!RedShift)</f>
        <v>0.35437162639304387</v>
      </c>
      <c r="D1706">
        <v>0.28130899999999998</v>
      </c>
      <c r="E1706">
        <v>46.1828</v>
      </c>
      <c r="F1706" s="2">
        <f t="shared" si="235"/>
        <v>17240.902664467994</v>
      </c>
      <c r="G1706" s="1">
        <f>-(RedShift*Age*(-2*InitialTangentVelocity+UniverseAcceleration*Age))/(2+RedShift)*(1+RedShift)</f>
        <v>4.5578872054617257E+26</v>
      </c>
      <c r="H1706" s="2">
        <f t="shared" si="243"/>
        <v>14771.106466222975</v>
      </c>
      <c r="I1706" s="2">
        <f t="shared" si="237"/>
        <v>45.847065142157881</v>
      </c>
      <c r="J1706" s="2">
        <f t="shared" si="238"/>
        <v>0.33573485784211954</v>
      </c>
      <c r="K1706" s="2">
        <f t="shared" si="239"/>
        <v>1.4243791736500628</v>
      </c>
      <c r="L1706" s="2">
        <v>18500.748890961448</v>
      </c>
      <c r="M1706" s="2">
        <f t="shared" si="240"/>
        <v>46.335946542725708</v>
      </c>
      <c r="N1706" s="2">
        <f t="shared" si="241"/>
        <v>-0.15314654272570749</v>
      </c>
      <c r="O1706" s="2">
        <f t="shared" si="242"/>
        <v>0.2963788034604562</v>
      </c>
    </row>
    <row r="1707" spans="1:15" x14ac:dyDescent="0.25">
      <c r="A1707" s="47" t="s">
        <v>899</v>
      </c>
      <c r="B1707" s="2">
        <v>3</v>
      </c>
      <c r="C1707" s="2">
        <f>LOG('SNe Ia Data'!RedShift)</f>
        <v>0.47712125471966244</v>
      </c>
      <c r="G1707" s="1">
        <f t="shared" si="236"/>
        <v>6.3205134654120326E+26</v>
      </c>
      <c r="H1707" s="2">
        <f t="shared" si="243"/>
        <v>20483.389147261565</v>
      </c>
      <c r="I1707" s="2">
        <f t="shared" si="237"/>
        <v>46.557009079433833</v>
      </c>
      <c r="K1707" s="2">
        <f>SUM(K6:K1706)</f>
        <v>899.00176903577506</v>
      </c>
      <c r="L1707" s="2">
        <v>26018.3</v>
      </c>
      <c r="M1707" s="2">
        <f t="shared" si="240"/>
        <v>47.076394584736889</v>
      </c>
      <c r="O1707" s="2">
        <f>SUM(O6:O1706)</f>
        <v>2069.1195409455986</v>
      </c>
    </row>
    <row r="1708" spans="1:15" x14ac:dyDescent="0.25">
      <c r="K1708" s="2">
        <f>K1707/(COUNT(K6:K1706)-1)</f>
        <v>0.5288245700210441</v>
      </c>
      <c r="O1708" s="2">
        <f>O1707/(COUNT(O6:O1706)-4)</f>
        <v>1.2192808137569822</v>
      </c>
    </row>
  </sheetData>
  <sortState xmlns:xlrd2="http://schemas.microsoft.com/office/spreadsheetml/2017/richdata2" ref="A1:I477">
    <sortCondition ref="B1:B47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"/>
  <sheetViews>
    <sheetView zoomScale="110" zoomScaleNormal="110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F459-316D-412B-98F8-527418E8C421}">
  <dimension ref="A1:G250"/>
  <sheetViews>
    <sheetView workbookViewId="0"/>
  </sheetViews>
  <sheetFormatPr defaultRowHeight="15" x14ac:dyDescent="0.25"/>
  <cols>
    <col min="1" max="1" width="9.140625" style="6"/>
    <col min="2" max="2" width="10.85546875" style="2" customWidth="1"/>
    <col min="5" max="5" width="9.140625" style="2"/>
  </cols>
  <sheetData>
    <row r="1" spans="1:7" x14ac:dyDescent="0.25">
      <c r="A1" s="6">
        <v>3000</v>
      </c>
      <c r="B1" s="2">
        <v>1.0829044000000001</v>
      </c>
      <c r="C1">
        <f>LOG10(B1)</f>
        <v>3.4590118319625177E-2</v>
      </c>
      <c r="E1" s="2">
        <v>3000</v>
      </c>
      <c r="F1" s="1">
        <v>1.0829044000000001</v>
      </c>
      <c r="G1">
        <f t="shared" ref="G1:G64" si="0">LOG10(F1)</f>
        <v>3.4590118319625177E-2</v>
      </c>
    </row>
    <row r="2" spans="1:7" x14ac:dyDescent="0.25">
      <c r="A2" s="6">
        <v>2987.9517999999998</v>
      </c>
      <c r="B2" s="2">
        <v>1.0766694000000001</v>
      </c>
      <c r="C2">
        <f t="shared" ref="C2:C65" si="1">LOG10(B2)</f>
        <v>3.208237015330774E-2</v>
      </c>
      <c r="E2" s="2">
        <v>2987.9517999999998</v>
      </c>
      <c r="F2" s="1">
        <v>1.0828009000000001</v>
      </c>
      <c r="G2">
        <f t="shared" si="0"/>
        <v>3.4548608074522834E-2</v>
      </c>
    </row>
    <row r="3" spans="1:7" x14ac:dyDescent="0.25">
      <c r="A3" s="6">
        <v>2975.9036000000001</v>
      </c>
      <c r="B3" s="2">
        <v>1.0758448</v>
      </c>
      <c r="C3">
        <f t="shared" si="1"/>
        <v>3.1749625080317173E-2</v>
      </c>
      <c r="E3" s="2">
        <v>2975.9036000000001</v>
      </c>
      <c r="F3" s="1">
        <v>1.082786</v>
      </c>
      <c r="G3">
        <f t="shared" si="0"/>
        <v>3.4542631876772027E-2</v>
      </c>
    </row>
    <row r="4" spans="1:7" x14ac:dyDescent="0.25">
      <c r="A4" s="6">
        <v>2963.8553999999999</v>
      </c>
      <c r="B4" s="2">
        <v>1.0749363999999999</v>
      </c>
      <c r="C4">
        <f t="shared" si="1"/>
        <v>3.1382769417993575E-2</v>
      </c>
      <c r="E4" s="2">
        <v>2963.8553999999999</v>
      </c>
      <c r="F4" s="1">
        <v>1.0827688</v>
      </c>
      <c r="G4">
        <f t="shared" si="0"/>
        <v>3.453573307643789E-2</v>
      </c>
    </row>
    <row r="5" spans="1:7" x14ac:dyDescent="0.25">
      <c r="A5" s="6">
        <v>2951.8072000000002</v>
      </c>
      <c r="B5" s="2">
        <v>1.0739189</v>
      </c>
      <c r="C5">
        <f t="shared" si="1"/>
        <v>3.0971485635076956E-2</v>
      </c>
      <c r="E5" s="2">
        <v>2951.8072000000002</v>
      </c>
      <c r="F5" s="1">
        <v>1.0827488999999999</v>
      </c>
      <c r="G5">
        <f t="shared" si="0"/>
        <v>3.4527751188143795E-2</v>
      </c>
    </row>
    <row r="6" spans="1:7" x14ac:dyDescent="0.25">
      <c r="A6" s="6">
        <v>2939.759</v>
      </c>
      <c r="B6" s="2">
        <v>1.0727823999999999</v>
      </c>
      <c r="C6">
        <f t="shared" si="1"/>
        <v>3.0511639894268392E-2</v>
      </c>
      <c r="E6" s="2">
        <v>2939.759</v>
      </c>
      <c r="F6" s="1">
        <v>1.0827259</v>
      </c>
      <c r="G6">
        <f t="shared" si="0"/>
        <v>3.4518525707353989E-2</v>
      </c>
    </row>
    <row r="7" spans="1:7" x14ac:dyDescent="0.25">
      <c r="A7" s="6">
        <v>2927.7107999999998</v>
      </c>
      <c r="B7" s="2">
        <v>1.0715170999999999</v>
      </c>
      <c r="C7">
        <f t="shared" si="1"/>
        <v>2.9999106200415952E-2</v>
      </c>
      <c r="E7" s="2">
        <v>2927.7107999999998</v>
      </c>
      <c r="F7" s="1">
        <v>1.0826994000000001</v>
      </c>
      <c r="G7">
        <f t="shared" si="0"/>
        <v>3.4507896106073375E-2</v>
      </c>
    </row>
    <row r="8" spans="1:7" x14ac:dyDescent="0.25">
      <c r="A8" s="6">
        <v>2915.6626999999999</v>
      </c>
      <c r="B8" s="2">
        <v>1.0701137000000001</v>
      </c>
      <c r="C8">
        <f t="shared" si="1"/>
        <v>2.9429924095691368E-2</v>
      </c>
      <c r="E8" s="2">
        <v>2915.6626999999999</v>
      </c>
      <c r="F8" s="1">
        <v>1.0826688</v>
      </c>
      <c r="G8">
        <f t="shared" si="0"/>
        <v>3.4495621601305849E-2</v>
      </c>
    </row>
    <row r="9" spans="1:7" x14ac:dyDescent="0.25">
      <c r="A9" s="6">
        <v>2903.6145000000001</v>
      </c>
      <c r="B9" s="2">
        <v>1.0685633999999999</v>
      </c>
      <c r="C9">
        <f t="shared" si="1"/>
        <v>2.8800294823256092E-2</v>
      </c>
      <c r="E9" s="2">
        <v>2903.6145000000001</v>
      </c>
      <c r="F9" s="1">
        <v>1.0826334</v>
      </c>
      <c r="G9">
        <f t="shared" si="0"/>
        <v>3.4481421251201599E-2</v>
      </c>
    </row>
    <row r="10" spans="1:7" x14ac:dyDescent="0.25">
      <c r="A10" s="6">
        <v>2891.5663</v>
      </c>
      <c r="B10" s="2">
        <v>1.066859</v>
      </c>
      <c r="C10">
        <f t="shared" si="1"/>
        <v>2.8107025264839401E-2</v>
      </c>
      <c r="E10" s="2">
        <v>2891.5663</v>
      </c>
      <c r="F10" s="1">
        <v>1.0825925999999999</v>
      </c>
      <c r="G10">
        <f t="shared" si="0"/>
        <v>3.4465054170015823E-2</v>
      </c>
    </row>
    <row r="11" spans="1:7" x14ac:dyDescent="0.25">
      <c r="A11" s="6">
        <v>2879.5180999999998</v>
      </c>
      <c r="B11" s="2">
        <v>1.0649947</v>
      </c>
      <c r="C11">
        <f t="shared" si="1"/>
        <v>2.7347446491675299E-2</v>
      </c>
      <c r="E11" s="2">
        <v>2879.5180999999998</v>
      </c>
      <c r="F11" s="1">
        <v>1.0825456</v>
      </c>
      <c r="G11">
        <f t="shared" si="0"/>
        <v>3.4446199169764463E-2</v>
      </c>
    </row>
    <row r="12" spans="1:7" x14ac:dyDescent="0.25">
      <c r="A12" s="6">
        <v>2867.4699000000001</v>
      </c>
      <c r="B12" s="2">
        <v>1.0629671000000001</v>
      </c>
      <c r="C12">
        <f t="shared" si="1"/>
        <v>2.6519822839786475E-2</v>
      </c>
      <c r="E12" s="2">
        <v>2867.4699000000001</v>
      </c>
      <c r="F12" s="1">
        <v>1.0824914999999999</v>
      </c>
      <c r="G12">
        <f t="shared" si="0"/>
        <v>3.4424494847491292E-2</v>
      </c>
    </row>
    <row r="13" spans="1:7" x14ac:dyDescent="0.25">
      <c r="A13" s="6">
        <v>2855.4216999999999</v>
      </c>
      <c r="B13" s="2">
        <v>1.0607755999999999</v>
      </c>
      <c r="C13">
        <f t="shared" si="1"/>
        <v>2.5623521517681925E-2</v>
      </c>
      <c r="E13" s="2">
        <v>2855.4216999999999</v>
      </c>
      <c r="F13" s="1">
        <v>1.0824293</v>
      </c>
      <c r="G13">
        <f t="shared" si="0"/>
        <v>3.4399539554178231E-2</v>
      </c>
    </row>
    <row r="14" spans="1:7" x14ac:dyDescent="0.25">
      <c r="A14" s="6">
        <v>2843.3735000000001</v>
      </c>
      <c r="B14" s="2">
        <v>1.0584229999999999</v>
      </c>
      <c r="C14">
        <f t="shared" si="1"/>
        <v>2.4659268693194288E-2</v>
      </c>
      <c r="E14" s="2">
        <v>2843.3735000000001</v>
      </c>
      <c r="F14" s="1">
        <v>1.0823579999999999</v>
      </c>
      <c r="G14">
        <f t="shared" si="0"/>
        <v>3.437093148116252E-2</v>
      </c>
    </row>
    <row r="15" spans="1:7" x14ac:dyDescent="0.25">
      <c r="A15" s="6">
        <v>2831.3253</v>
      </c>
      <c r="B15" s="2">
        <v>1.0559158</v>
      </c>
      <c r="C15">
        <f t="shared" si="1"/>
        <v>2.3629288412462385E-2</v>
      </c>
      <c r="E15" s="2">
        <v>2831.3253</v>
      </c>
      <c r="F15" s="1">
        <v>1.0822765999999999</v>
      </c>
      <c r="G15">
        <f t="shared" si="0"/>
        <v>3.433826862818623E-2</v>
      </c>
    </row>
    <row r="16" spans="1:7" x14ac:dyDescent="0.25">
      <c r="A16" s="6">
        <v>2819.2770999999998</v>
      </c>
      <c r="B16" s="2">
        <v>1.0532646000000001</v>
      </c>
      <c r="C16">
        <f t="shared" si="1"/>
        <v>2.253748788479976E-2</v>
      </c>
      <c r="E16" s="2">
        <v>2819.2770999999998</v>
      </c>
      <c r="F16" s="1">
        <v>1.0821841000000001</v>
      </c>
      <c r="G16">
        <f t="shared" si="0"/>
        <v>3.4301148767705111E-2</v>
      </c>
    </row>
    <row r="17" spans="1:7" x14ac:dyDescent="0.25">
      <c r="A17" s="6">
        <v>2807.2289000000001</v>
      </c>
      <c r="B17" s="2">
        <v>1.0504844</v>
      </c>
      <c r="C17">
        <f t="shared" si="1"/>
        <v>2.1389607390022058E-2</v>
      </c>
      <c r="E17" s="2">
        <v>2807.2289000000001</v>
      </c>
      <c r="F17" s="1">
        <v>1.0820795000000001</v>
      </c>
      <c r="G17">
        <f t="shared" si="0"/>
        <v>3.4259169405447709E-2</v>
      </c>
    </row>
    <row r="18" spans="1:7" x14ac:dyDescent="0.25">
      <c r="A18" s="6">
        <v>2795.1806999999999</v>
      </c>
      <c r="B18" s="2">
        <v>1.0475943999999999</v>
      </c>
      <c r="C18">
        <f t="shared" si="1"/>
        <v>2.0193168203367296E-2</v>
      </c>
      <c r="E18" s="2">
        <v>2795.1806999999999</v>
      </c>
      <c r="F18" s="1">
        <v>1.0819618</v>
      </c>
      <c r="G18">
        <f t="shared" si="0"/>
        <v>3.4211927737212947E-2</v>
      </c>
    </row>
    <row r="19" spans="1:7" x14ac:dyDescent="0.25">
      <c r="A19" s="6">
        <v>2783.1325000000002</v>
      </c>
      <c r="B19" s="2">
        <v>1.0446177000000001</v>
      </c>
      <c r="C19">
        <f t="shared" si="1"/>
        <v>1.8957380248059843E-2</v>
      </c>
      <c r="E19" s="2">
        <v>2783.1325000000002</v>
      </c>
      <c r="F19" s="1">
        <v>1.0818302</v>
      </c>
      <c r="G19">
        <f t="shared" si="0"/>
        <v>3.4159100890742547E-2</v>
      </c>
    </row>
    <row r="20" spans="1:7" x14ac:dyDescent="0.25">
      <c r="A20" s="6">
        <v>2771.0843</v>
      </c>
      <c r="B20" s="2">
        <v>1.0415812</v>
      </c>
      <c r="C20">
        <f t="shared" si="1"/>
        <v>1.7693132504892486E-2</v>
      </c>
      <c r="E20" s="2">
        <v>2771.0843</v>
      </c>
      <c r="F20" s="1">
        <v>1.0816840999999999</v>
      </c>
      <c r="G20">
        <f t="shared" si="0"/>
        <v>3.4100445929319337E-2</v>
      </c>
    </row>
    <row r="21" spans="1:7" x14ac:dyDescent="0.25">
      <c r="A21" s="6">
        <v>2759.0360999999998</v>
      </c>
      <c r="B21" s="2">
        <v>1.0385141</v>
      </c>
      <c r="C21">
        <f t="shared" si="1"/>
        <v>1.6412397366664028E-2</v>
      </c>
      <c r="E21" s="2">
        <v>2759.0360999999998</v>
      </c>
      <c r="F21" s="1">
        <v>1.0815231999999999</v>
      </c>
      <c r="G21">
        <f t="shared" si="0"/>
        <v>3.4035840024682178E-2</v>
      </c>
    </row>
    <row r="22" spans="1:7" x14ac:dyDescent="0.25">
      <c r="A22" s="6">
        <v>2746.9879999999998</v>
      </c>
      <c r="B22" s="2">
        <v>1.0354477</v>
      </c>
      <c r="C22">
        <f t="shared" si="1"/>
        <v>1.5128167763492824E-2</v>
      </c>
      <c r="E22" s="2">
        <v>2746.9879999999998</v>
      </c>
      <c r="F22" s="1">
        <v>1.0813470999999999</v>
      </c>
      <c r="G22">
        <f t="shared" si="0"/>
        <v>3.396511987245468E-2</v>
      </c>
    </row>
    <row r="23" spans="1:7" x14ac:dyDescent="0.25">
      <c r="A23" s="6">
        <v>2734.9398000000001</v>
      </c>
      <c r="B23" s="2">
        <v>1.0324139000000001</v>
      </c>
      <c r="C23">
        <f t="shared" si="1"/>
        <v>1.3853843075105701E-2</v>
      </c>
      <c r="E23" s="2">
        <v>2734.9398000000001</v>
      </c>
      <c r="F23" s="1">
        <v>1.0811557999999999</v>
      </c>
      <c r="G23">
        <f t="shared" si="0"/>
        <v>3.3888282486844869E-2</v>
      </c>
    </row>
    <row r="24" spans="1:7" x14ac:dyDescent="0.25">
      <c r="A24" s="6">
        <v>2722.8915999999999</v>
      </c>
      <c r="B24" s="2">
        <v>1.0294441000000001</v>
      </c>
      <c r="C24">
        <f t="shared" si="1"/>
        <v>1.2602768903867932E-2</v>
      </c>
      <c r="E24" s="2">
        <v>2722.8915999999999</v>
      </c>
      <c r="F24" s="1">
        <v>1.0809496000000001</v>
      </c>
      <c r="G24">
        <f t="shared" si="0"/>
        <v>3.3805445153900902E-2</v>
      </c>
    </row>
    <row r="25" spans="1:7" x14ac:dyDescent="0.25">
      <c r="A25" s="6">
        <v>2710.8434000000002</v>
      </c>
      <c r="B25" s="2">
        <v>1.0265678</v>
      </c>
      <c r="C25">
        <f t="shared" si="1"/>
        <v>1.1387637772362192E-2</v>
      </c>
      <c r="E25" s="2">
        <v>2710.8434000000002</v>
      </c>
      <c r="F25" s="1">
        <v>1.0807287999999999</v>
      </c>
      <c r="G25">
        <f t="shared" si="0"/>
        <v>3.3716724998360856E-2</v>
      </c>
    </row>
    <row r="26" spans="1:7" x14ac:dyDescent="0.25">
      <c r="A26" s="6">
        <v>2698.7952</v>
      </c>
      <c r="B26" s="2">
        <v>1.0238119999999999</v>
      </c>
      <c r="C26">
        <f t="shared" si="1"/>
        <v>1.0220215567069712E-2</v>
      </c>
      <c r="E26" s="2">
        <v>2698.7952</v>
      </c>
      <c r="F26" s="1">
        <v>1.0804940000000001</v>
      </c>
      <c r="G26">
        <f t="shared" si="0"/>
        <v>3.3622359581938238E-2</v>
      </c>
    </row>
    <row r="27" spans="1:7" x14ac:dyDescent="0.25">
      <c r="A27" s="6">
        <v>2686.7469999999998</v>
      </c>
      <c r="B27" s="2">
        <v>1.0211996000000001</v>
      </c>
      <c r="C27">
        <f t="shared" si="1"/>
        <v>9.1106360207489929E-3</v>
      </c>
      <c r="E27" s="2">
        <v>2686.7469999999998</v>
      </c>
      <c r="F27" s="1">
        <v>1.0802457999999999</v>
      </c>
      <c r="G27">
        <f t="shared" si="0"/>
        <v>3.3522586447863933E-2</v>
      </c>
    </row>
    <row r="28" spans="1:7" x14ac:dyDescent="0.25">
      <c r="A28" s="6">
        <v>2674.6988000000001</v>
      </c>
      <c r="B28" s="2">
        <v>1.0187495</v>
      </c>
      <c r="C28">
        <f t="shared" si="1"/>
        <v>8.0674085973147444E-3</v>
      </c>
      <c r="E28" s="2">
        <v>2674.6988000000001</v>
      </c>
      <c r="F28" s="1">
        <v>1.0799851</v>
      </c>
      <c r="G28">
        <f t="shared" si="0"/>
        <v>3.3417763790265828E-2</v>
      </c>
    </row>
    <row r="29" spans="1:7" x14ac:dyDescent="0.25">
      <c r="A29" s="6">
        <v>2662.6505999999999</v>
      </c>
      <c r="B29" s="2">
        <v>1.0164753</v>
      </c>
      <c r="C29">
        <f t="shared" si="1"/>
        <v>7.0968298958143505E-3</v>
      </c>
      <c r="E29" s="2">
        <v>2662.6505999999999</v>
      </c>
      <c r="F29" s="1">
        <v>1.0797125999999999</v>
      </c>
      <c r="G29">
        <f t="shared" si="0"/>
        <v>3.3308169519783701E-2</v>
      </c>
    </row>
    <row r="30" spans="1:7" x14ac:dyDescent="0.25">
      <c r="A30" s="6">
        <v>2650.6024000000002</v>
      </c>
      <c r="B30" s="2">
        <v>1.0143859</v>
      </c>
      <c r="C30">
        <f t="shared" si="1"/>
        <v>6.2032038709052464E-3</v>
      </c>
      <c r="E30" s="2">
        <v>2650.6024000000002</v>
      </c>
      <c r="F30" s="1">
        <v>1.0794291</v>
      </c>
      <c r="G30">
        <f t="shared" si="0"/>
        <v>3.3194121899539901E-2</v>
      </c>
    </row>
    <row r="31" spans="1:7" x14ac:dyDescent="0.25">
      <c r="A31" s="6">
        <v>2638.5542</v>
      </c>
      <c r="B31" s="2">
        <v>1.0124849</v>
      </c>
      <c r="C31">
        <f t="shared" si="1"/>
        <v>5.3885549528022601E-3</v>
      </c>
      <c r="E31" s="2">
        <v>2638.5542</v>
      </c>
      <c r="F31" s="1">
        <v>1.0791356000000001</v>
      </c>
      <c r="G31">
        <f t="shared" si="0"/>
        <v>3.3076019874408016E-2</v>
      </c>
    </row>
    <row r="32" spans="1:7" x14ac:dyDescent="0.25">
      <c r="A32" s="6">
        <v>2626.5059999999999</v>
      </c>
      <c r="B32" s="2">
        <v>1.0107718999999999</v>
      </c>
      <c r="C32">
        <f t="shared" si="1"/>
        <v>4.6531597965769047E-3</v>
      </c>
      <c r="E32" s="2">
        <v>2626.5059999999999</v>
      </c>
      <c r="F32" s="1">
        <v>1.0788329000000001</v>
      </c>
      <c r="G32">
        <f t="shared" si="0"/>
        <v>3.2954182191852116E-2</v>
      </c>
    </row>
    <row r="33" spans="1:7" x14ac:dyDescent="0.25">
      <c r="A33" s="6">
        <v>2614.4578000000001</v>
      </c>
      <c r="B33" s="2">
        <v>1.0092421</v>
      </c>
      <c r="C33">
        <f t="shared" si="1"/>
        <v>3.9953585878411699E-3</v>
      </c>
      <c r="E33" s="2">
        <v>2614.4578000000001</v>
      </c>
      <c r="F33" s="1">
        <v>1.0785217</v>
      </c>
      <c r="G33">
        <f t="shared" si="0"/>
        <v>3.2828887589188512E-2</v>
      </c>
    </row>
    <row r="34" spans="1:7" x14ac:dyDescent="0.25">
      <c r="A34" s="6">
        <v>2602.4096</v>
      </c>
      <c r="B34" s="2">
        <v>1.0078876999999999</v>
      </c>
      <c r="C34">
        <f t="shared" si="1"/>
        <v>3.4121452173515201E-3</v>
      </c>
      <c r="E34" s="2">
        <v>2602.4096</v>
      </c>
      <c r="F34" s="1">
        <v>1.0782027999999999</v>
      </c>
      <c r="G34">
        <f t="shared" si="0"/>
        <v>3.2700455319523709E-2</v>
      </c>
    </row>
    <row r="35" spans="1:7" x14ac:dyDescent="0.25">
      <c r="A35" s="6">
        <v>2590.3613999999998</v>
      </c>
      <c r="B35" s="2">
        <v>1.0066983</v>
      </c>
      <c r="C35">
        <f t="shared" si="1"/>
        <v>2.8993352238413628E-3</v>
      </c>
      <c r="E35" s="2">
        <v>2590.3613999999998</v>
      </c>
      <c r="F35" s="1">
        <v>1.077877</v>
      </c>
      <c r="G35">
        <f t="shared" si="0"/>
        <v>3.2569204942537684E-2</v>
      </c>
    </row>
    <row r="36" spans="1:7" x14ac:dyDescent="0.25">
      <c r="A36" s="6">
        <v>2578.3132999999998</v>
      </c>
      <c r="B36" s="2">
        <v>1.0056616</v>
      </c>
      <c r="C36">
        <f t="shared" si="1"/>
        <v>2.4518674232564121E-3</v>
      </c>
      <c r="E36" s="2">
        <v>2578.3132999999998</v>
      </c>
      <c r="F36" s="1">
        <v>1.0775447</v>
      </c>
      <c r="G36">
        <f t="shared" si="0"/>
        <v>3.2435295130383707E-2</v>
      </c>
    </row>
    <row r="37" spans="1:7" x14ac:dyDescent="0.25">
      <c r="A37" s="6">
        <v>2566.2651000000001</v>
      </c>
      <c r="B37" s="2">
        <v>1.0047644</v>
      </c>
      <c r="C37">
        <f t="shared" si="1"/>
        <v>2.0642390947020347E-3</v>
      </c>
      <c r="E37" s="2">
        <v>2566.2651000000001</v>
      </c>
      <c r="F37" s="1">
        <v>1.0772067000000001</v>
      </c>
      <c r="G37">
        <f t="shared" si="0"/>
        <v>3.2299045968566469E-2</v>
      </c>
    </row>
    <row r="38" spans="1:7" x14ac:dyDescent="0.25">
      <c r="A38" s="6">
        <v>2554.2168999999999</v>
      </c>
      <c r="B38" s="2">
        <v>1.0039929000000001</v>
      </c>
      <c r="C38">
        <f t="shared" si="1"/>
        <v>1.7306415921436449E-3</v>
      </c>
      <c r="E38" s="2">
        <v>2554.2168999999999</v>
      </c>
      <c r="F38" s="1">
        <v>1.0768633999999999</v>
      </c>
      <c r="G38">
        <f t="shared" si="0"/>
        <v>3.2160616586068877E-2</v>
      </c>
    </row>
    <row r="39" spans="1:7" x14ac:dyDescent="0.25">
      <c r="A39" s="6">
        <v>2542.1687000000002</v>
      </c>
      <c r="B39" s="2">
        <v>1.0033335999999999</v>
      </c>
      <c r="C39">
        <f t="shared" si="1"/>
        <v>1.4453563012703781E-3</v>
      </c>
      <c r="E39" s="2">
        <v>2542.1687000000002</v>
      </c>
      <c r="F39" s="1">
        <v>1.0765152</v>
      </c>
      <c r="G39">
        <f t="shared" si="0"/>
        <v>3.2020166281680557E-2</v>
      </c>
    </row>
    <row r="40" spans="1:7" x14ac:dyDescent="0.25">
      <c r="A40" s="6">
        <v>2530.1205</v>
      </c>
      <c r="B40" s="2">
        <v>1.0027731</v>
      </c>
      <c r="C40">
        <f t="shared" si="1"/>
        <v>1.202675228084378E-3</v>
      </c>
      <c r="E40" s="2">
        <v>2530.1205</v>
      </c>
      <c r="F40" s="1">
        <v>1.0761624000000001</v>
      </c>
      <c r="G40">
        <f t="shared" si="0"/>
        <v>3.1877814176017136E-2</v>
      </c>
    </row>
    <row r="41" spans="1:7" x14ac:dyDescent="0.25">
      <c r="A41" s="6">
        <v>2518.0722999999998</v>
      </c>
      <c r="B41" s="2">
        <v>1.0022990000000001</v>
      </c>
      <c r="C41">
        <f t="shared" si="1"/>
        <v>9.9729705968087316E-4</v>
      </c>
      <c r="E41" s="2">
        <v>2518.0722999999998</v>
      </c>
      <c r="F41" s="1">
        <v>1.0758053999999999</v>
      </c>
      <c r="G41">
        <f t="shared" si="0"/>
        <v>3.1733719890348136E-2</v>
      </c>
    </row>
    <row r="42" spans="1:7" x14ac:dyDescent="0.25">
      <c r="A42" s="6">
        <v>2506.0241000000001</v>
      </c>
      <c r="B42" s="2">
        <v>1.0019</v>
      </c>
      <c r="C42">
        <f t="shared" si="1"/>
        <v>8.2437660560550415E-4</v>
      </c>
      <c r="E42" s="2">
        <v>2506.0241000000001</v>
      </c>
      <c r="F42" s="1">
        <v>1.0754444000000001</v>
      </c>
      <c r="G42">
        <f t="shared" si="0"/>
        <v>3.1587962471159858E-2</v>
      </c>
    </row>
    <row r="43" spans="1:7" x14ac:dyDescent="0.25">
      <c r="A43" s="6">
        <v>2493.9758999999999</v>
      </c>
      <c r="B43" s="2">
        <v>1.0015654000000001</v>
      </c>
      <c r="C43">
        <f t="shared" si="1"/>
        <v>6.7931302228045165E-4</v>
      </c>
      <c r="E43" s="2">
        <v>2493.9758999999999</v>
      </c>
      <c r="F43" s="1">
        <v>1.0750796</v>
      </c>
      <c r="G43">
        <f t="shared" si="0"/>
        <v>3.144062105249356E-2</v>
      </c>
    </row>
    <row r="44" spans="1:7" x14ac:dyDescent="0.25">
      <c r="A44" s="6">
        <v>2481.9277000000002</v>
      </c>
      <c r="B44" s="2">
        <v>1.0012859999999999</v>
      </c>
      <c r="C44">
        <f t="shared" si="1"/>
        <v>5.5814389407557192E-4</v>
      </c>
      <c r="E44" s="2">
        <v>2481.9277000000002</v>
      </c>
      <c r="F44" s="1">
        <v>1.074711</v>
      </c>
      <c r="G44">
        <f t="shared" si="0"/>
        <v>3.1291694038301336E-2</v>
      </c>
    </row>
    <row r="45" spans="1:7" x14ac:dyDescent="0.25">
      <c r="A45" s="6">
        <v>2469.8795</v>
      </c>
      <c r="B45" s="2">
        <v>1.0010535</v>
      </c>
      <c r="C45">
        <f t="shared" si="1"/>
        <v>4.5728840229085111E-4</v>
      </c>
      <c r="E45" s="2">
        <v>2469.8795</v>
      </c>
      <c r="F45" s="1">
        <v>1.0743388</v>
      </c>
      <c r="G45">
        <f t="shared" si="0"/>
        <v>3.1141260662787586E-2</v>
      </c>
    </row>
    <row r="46" spans="1:7" x14ac:dyDescent="0.25">
      <c r="A46" s="6">
        <v>2457.8312999999998</v>
      </c>
      <c r="B46" s="2">
        <v>1.0008606</v>
      </c>
      <c r="C46">
        <f t="shared" si="1"/>
        <v>3.7359309706427873E-4</v>
      </c>
      <c r="E46" s="2">
        <v>2457.8312999999998</v>
      </c>
      <c r="F46" s="1">
        <v>1.0739628999999999</v>
      </c>
      <c r="G46">
        <f t="shared" si="0"/>
        <v>3.0989278939351321E-2</v>
      </c>
    </row>
    <row r="47" spans="1:7" x14ac:dyDescent="0.25">
      <c r="A47" s="6">
        <v>2445.7831000000001</v>
      </c>
      <c r="B47" s="2">
        <v>1.0007010999999999</v>
      </c>
      <c r="C47">
        <f t="shared" si="1"/>
        <v>3.0437717430733098E-4</v>
      </c>
      <c r="E47" s="2">
        <v>2445.7831000000001</v>
      </c>
      <c r="F47" s="1">
        <v>1.0735832999999999</v>
      </c>
      <c r="G47">
        <f t="shared" si="0"/>
        <v>3.0835747260221497E-2</v>
      </c>
    </row>
    <row r="48" spans="1:7" x14ac:dyDescent="0.25">
      <c r="A48" s="6">
        <v>2433.7348999999999</v>
      </c>
      <c r="B48" s="2">
        <v>1.0005694999999999</v>
      </c>
      <c r="C48">
        <f t="shared" si="1"/>
        <v>2.4726030675243705E-4</v>
      </c>
      <c r="E48" s="2">
        <v>2433.7348999999999</v>
      </c>
      <c r="F48" s="1">
        <v>1.0731999999999999</v>
      </c>
      <c r="G48">
        <f t="shared" si="0"/>
        <v>3.0680663999901367E-2</v>
      </c>
    </row>
    <row r="49" spans="1:7" x14ac:dyDescent="0.25">
      <c r="A49" s="6">
        <v>2421.6867000000002</v>
      </c>
      <c r="B49" s="2">
        <v>1.0004613</v>
      </c>
      <c r="C49">
        <f t="shared" si="1"/>
        <v>2.0029385027642293E-4</v>
      </c>
      <c r="E49" s="2">
        <v>2421.6867000000002</v>
      </c>
      <c r="F49" s="1">
        <v>1.0728129</v>
      </c>
      <c r="G49">
        <f t="shared" si="0"/>
        <v>3.0523987033264234E-2</v>
      </c>
    </row>
    <row r="50" spans="1:7" x14ac:dyDescent="0.25">
      <c r="A50" s="6">
        <v>2409.6386000000002</v>
      </c>
      <c r="B50" s="2">
        <v>1.0003725000000001</v>
      </c>
      <c r="C50">
        <f t="shared" si="1"/>
        <v>1.6174457145248314E-4</v>
      </c>
      <c r="E50" s="2">
        <v>2409.6386000000002</v>
      </c>
      <c r="F50" s="1">
        <v>1.0724218000000001</v>
      </c>
      <c r="G50">
        <f t="shared" si="0"/>
        <v>3.0365633661715546E-2</v>
      </c>
    </row>
    <row r="51" spans="1:7" x14ac:dyDescent="0.25">
      <c r="A51" s="6">
        <v>2397.5904</v>
      </c>
      <c r="B51" s="2">
        <v>1.0002997</v>
      </c>
      <c r="C51">
        <f t="shared" si="1"/>
        <v>1.3013855593774543E-4</v>
      </c>
      <c r="E51" s="2">
        <v>2397.5904</v>
      </c>
      <c r="F51" s="1">
        <v>1.0720266000000001</v>
      </c>
      <c r="G51">
        <f t="shared" si="0"/>
        <v>3.0205561560012164E-2</v>
      </c>
    </row>
    <row r="52" spans="1:7" x14ac:dyDescent="0.25">
      <c r="A52" s="6">
        <v>2385.5421999999999</v>
      </c>
      <c r="B52" s="2">
        <v>1.0002403</v>
      </c>
      <c r="C52">
        <f t="shared" si="1"/>
        <v>1.0434842703989512E-4</v>
      </c>
      <c r="E52" s="2">
        <v>2385.5421999999999</v>
      </c>
      <c r="F52" s="1">
        <v>1.0716270000000001</v>
      </c>
      <c r="G52">
        <f t="shared" si="0"/>
        <v>3.0043647268469285E-2</v>
      </c>
    </row>
    <row r="53" spans="1:7" x14ac:dyDescent="0.25">
      <c r="A53" s="6">
        <v>2373.4940000000001</v>
      </c>
      <c r="B53" s="2">
        <v>1.0001917</v>
      </c>
      <c r="C53">
        <f t="shared" si="1"/>
        <v>8.3246273280476342E-5</v>
      </c>
      <c r="E53" s="2">
        <v>2373.4940000000001</v>
      </c>
      <c r="F53" s="1">
        <v>1.071223</v>
      </c>
      <c r="G53">
        <f t="shared" si="0"/>
        <v>2.9879888748024271E-2</v>
      </c>
    </row>
    <row r="54" spans="1:7" x14ac:dyDescent="0.25">
      <c r="A54" s="6">
        <v>2361.4458</v>
      </c>
      <c r="B54" s="2">
        <v>1.0001521</v>
      </c>
      <c r="C54">
        <f t="shared" si="1"/>
        <v>6.6051167633509228E-5</v>
      </c>
      <c r="E54" s="2">
        <v>2361.4458</v>
      </c>
      <c r="F54" s="1">
        <v>1.0708141</v>
      </c>
      <c r="G54">
        <f t="shared" si="0"/>
        <v>2.9714081147579525E-2</v>
      </c>
    </row>
    <row r="55" spans="1:7" x14ac:dyDescent="0.25">
      <c r="A55" s="6">
        <v>2349.3975999999998</v>
      </c>
      <c r="B55" s="2">
        <v>1.0001198</v>
      </c>
      <c r="C55">
        <f t="shared" si="1"/>
        <v>5.2025362675005524E-5</v>
      </c>
      <c r="E55" s="2">
        <v>2349.3975999999998</v>
      </c>
      <c r="F55" s="1">
        <v>1.0704001999999999</v>
      </c>
      <c r="G55">
        <f t="shared" si="0"/>
        <v>2.954618156994392E-2</v>
      </c>
    </row>
    <row r="56" spans="1:7" x14ac:dyDescent="0.25">
      <c r="A56" s="6">
        <v>2337.3494000000001</v>
      </c>
      <c r="B56" s="2">
        <v>1.0000935</v>
      </c>
      <c r="C56">
        <f t="shared" si="1"/>
        <v>4.0604635820795732E-5</v>
      </c>
      <c r="E56" s="2">
        <v>2337.3494000000001</v>
      </c>
      <c r="F56" s="1">
        <v>1.0699810000000001</v>
      </c>
      <c r="G56">
        <f t="shared" si="0"/>
        <v>2.9376065845565881E-2</v>
      </c>
    </row>
    <row r="57" spans="1:7" x14ac:dyDescent="0.25">
      <c r="A57" s="6">
        <v>2325.3011999999999</v>
      </c>
      <c r="B57" s="2">
        <v>1.0000720000000001</v>
      </c>
      <c r="C57">
        <f t="shared" si="1"/>
        <v>3.1268077059798571E-5</v>
      </c>
      <c r="E57" s="2">
        <v>2325.3011999999999</v>
      </c>
      <c r="F57" s="1">
        <v>1.0695562000000001</v>
      </c>
      <c r="G57">
        <f t="shared" si="0"/>
        <v>2.9203609579475483E-2</v>
      </c>
    </row>
    <row r="58" spans="1:7" x14ac:dyDescent="0.25">
      <c r="A58" s="6">
        <v>2313.2530000000002</v>
      </c>
      <c r="B58" s="2">
        <v>1.0000544</v>
      </c>
      <c r="C58">
        <f t="shared" si="1"/>
        <v>2.362497722198688E-5</v>
      </c>
      <c r="E58" s="2">
        <v>2313.2530000000002</v>
      </c>
      <c r="F58" s="1">
        <v>1.0691256</v>
      </c>
      <c r="G58">
        <f t="shared" si="0"/>
        <v>2.9028728766037511E-2</v>
      </c>
    </row>
    <row r="59" spans="1:7" x14ac:dyDescent="0.25">
      <c r="A59" s="6">
        <v>2301.2048</v>
      </c>
      <c r="B59" s="2">
        <v>1.0000399</v>
      </c>
      <c r="C59">
        <f t="shared" si="1"/>
        <v>1.7328004136548059E-5</v>
      </c>
      <c r="E59" s="2">
        <v>2301.2048</v>
      </c>
      <c r="F59" s="1">
        <v>1.0686886</v>
      </c>
      <c r="G59">
        <f t="shared" si="0"/>
        <v>2.885117667452726E-2</v>
      </c>
    </row>
    <row r="60" spans="1:7" x14ac:dyDescent="0.25">
      <c r="A60" s="6">
        <v>2289.1565999999998</v>
      </c>
      <c r="B60" s="2">
        <v>1.0000279000000001</v>
      </c>
      <c r="C60">
        <f t="shared" si="1"/>
        <v>1.2116647018695801E-5</v>
      </c>
      <c r="E60" s="2">
        <v>2289.1565999999998</v>
      </c>
      <c r="F60" s="1">
        <v>1.0682450999999999</v>
      </c>
      <c r="G60">
        <f t="shared" si="0"/>
        <v>2.8670909401387681E-2</v>
      </c>
    </row>
    <row r="61" spans="1:7" x14ac:dyDescent="0.25">
      <c r="A61" s="6">
        <v>2277.1084000000001</v>
      </c>
      <c r="B61" s="2">
        <v>1.0000178</v>
      </c>
      <c r="C61">
        <f t="shared" si="1"/>
        <v>7.7303729777436986E-6</v>
      </c>
      <c r="E61" s="2">
        <v>2277.1084000000001</v>
      </c>
      <c r="F61" s="1">
        <v>1.0677947000000001</v>
      </c>
      <c r="G61">
        <f t="shared" si="0"/>
        <v>2.8487760906169474E-2</v>
      </c>
    </row>
    <row r="62" spans="1:7" x14ac:dyDescent="0.25">
      <c r="A62" s="6">
        <v>2265.0601999999999</v>
      </c>
      <c r="B62" s="2">
        <v>1.0000092</v>
      </c>
      <c r="C62">
        <f t="shared" si="1"/>
        <v>3.9954908542986293E-6</v>
      </c>
      <c r="E62" s="2">
        <v>2265.0601999999999</v>
      </c>
      <c r="F62" s="1">
        <v>1.067337</v>
      </c>
      <c r="G62">
        <f t="shared" si="0"/>
        <v>2.8301564815865581E-2</v>
      </c>
    </row>
    <row r="63" spans="1:7" x14ac:dyDescent="0.25">
      <c r="A63" s="6">
        <v>2253.0120000000002</v>
      </c>
      <c r="B63" s="2">
        <v>1.0000017000000001</v>
      </c>
      <c r="C63">
        <f t="shared" si="1"/>
        <v>7.382999917260514E-7</v>
      </c>
      <c r="E63" s="2">
        <v>2253.0120000000002</v>
      </c>
      <c r="F63" s="1">
        <v>1.0668717000000001</v>
      </c>
      <c r="G63">
        <f t="shared" si="0"/>
        <v>2.8112195120548255E-2</v>
      </c>
    </row>
    <row r="64" spans="1:7" x14ac:dyDescent="0.25">
      <c r="A64" s="6">
        <v>2240.9639000000002</v>
      </c>
      <c r="B64" s="2">
        <v>0.99999495999999999</v>
      </c>
      <c r="C64">
        <f t="shared" si="1"/>
        <v>-2.1888497047033605E-6</v>
      </c>
      <c r="E64" s="2">
        <v>2240.9639000000002</v>
      </c>
      <c r="F64" s="1">
        <v>1.0663982000000001</v>
      </c>
      <c r="G64">
        <f t="shared" si="0"/>
        <v>2.7919403349982139E-2</v>
      </c>
    </row>
    <row r="65" spans="1:7" x14ac:dyDescent="0.25">
      <c r="A65" s="6">
        <v>2228.9157</v>
      </c>
      <c r="B65" s="2">
        <v>0.99998874000000004</v>
      </c>
      <c r="C65">
        <f t="shared" si="1"/>
        <v>-4.89018339799632E-6</v>
      </c>
      <c r="E65" s="2">
        <v>2228.9157</v>
      </c>
      <c r="F65" s="1">
        <v>1.0659164000000001</v>
      </c>
      <c r="G65">
        <f t="shared" ref="G65:G128" si="2">LOG10(F65)</f>
        <v>2.7723144237990046E-2</v>
      </c>
    </row>
    <row r="66" spans="1:7" x14ac:dyDescent="0.25">
      <c r="A66" s="6">
        <v>2216.8674999999998</v>
      </c>
      <c r="B66" s="2">
        <v>0.99998279999999995</v>
      </c>
      <c r="C66">
        <f>LOG10(B66)</f>
        <v>-7.4699293303342686E-6</v>
      </c>
      <c r="E66" s="2">
        <v>2216.8674999999998</v>
      </c>
      <c r="F66" s="1">
        <v>1.0654256</v>
      </c>
      <c r="G66">
        <f t="shared" si="2"/>
        <v>2.7523127783112493E-2</v>
      </c>
    </row>
    <row r="67" spans="1:7" x14ac:dyDescent="0.25">
      <c r="A67" s="6">
        <v>2204.8193000000001</v>
      </c>
      <c r="B67" s="2">
        <v>0.99997689999999995</v>
      </c>
      <c r="C67">
        <f t="shared" ref="C67:C130" si="3">LOG10(B67)</f>
        <v>-1.0032318405712114E-5</v>
      </c>
      <c r="E67" s="2">
        <v>2204.8193000000001</v>
      </c>
      <c r="F67" s="1">
        <v>1.0649256</v>
      </c>
      <c r="G67">
        <f t="shared" si="2"/>
        <v>2.7319267269466829E-2</v>
      </c>
    </row>
    <row r="68" spans="1:7" x14ac:dyDescent="0.25">
      <c r="A68" s="6">
        <v>2192.7710999999999</v>
      </c>
      <c r="B68" s="2">
        <v>0.99997084999999997</v>
      </c>
      <c r="C68">
        <f t="shared" si="3"/>
        <v>-1.2659868665976527E-5</v>
      </c>
      <c r="E68" s="2">
        <v>2192.7710999999999</v>
      </c>
      <c r="F68" s="1">
        <v>1.0644157999999999</v>
      </c>
      <c r="G68">
        <f t="shared" si="2"/>
        <v>2.7111312517725625E-2</v>
      </c>
    </row>
    <row r="69" spans="1:7" x14ac:dyDescent="0.25">
      <c r="A69" s="6">
        <v>2180.7229000000002</v>
      </c>
      <c r="B69" s="2">
        <v>0.99996445</v>
      </c>
      <c r="C69">
        <f t="shared" si="3"/>
        <v>-1.543944326938874E-5</v>
      </c>
      <c r="E69" s="2">
        <v>2180.7229000000002</v>
      </c>
      <c r="F69" s="1">
        <v>1.0638958000000001</v>
      </c>
      <c r="G69">
        <f t="shared" si="2"/>
        <v>2.6899094405412265E-2</v>
      </c>
    </row>
    <row r="70" spans="1:7" x14ac:dyDescent="0.25">
      <c r="A70" s="6">
        <v>2168.6747</v>
      </c>
      <c r="B70" s="2">
        <v>0.99995750999999999</v>
      </c>
      <c r="C70">
        <f t="shared" si="3"/>
        <v>-1.8453564584827838E-5</v>
      </c>
      <c r="E70" s="2">
        <v>2168.6747</v>
      </c>
      <c r="F70" s="1">
        <v>1.0633652</v>
      </c>
      <c r="G70">
        <f t="shared" si="2"/>
        <v>2.6682443362708304E-2</v>
      </c>
    </row>
    <row r="71" spans="1:7" x14ac:dyDescent="0.25">
      <c r="A71" s="6">
        <v>2156.6264999999999</v>
      </c>
      <c r="B71" s="2">
        <v>0.99994981000000005</v>
      </c>
      <c r="C71">
        <f t="shared" si="3"/>
        <v>-2.1797787066744832E-5</v>
      </c>
      <c r="E71" s="2">
        <v>2156.6264999999999</v>
      </c>
      <c r="F71" s="1">
        <v>1.0628234999999999</v>
      </c>
      <c r="G71">
        <f t="shared" si="2"/>
        <v>2.6461148492749449E-2</v>
      </c>
    </row>
    <row r="72" spans="1:7" x14ac:dyDescent="0.25">
      <c r="A72" s="6">
        <v>2144.5783000000001</v>
      </c>
      <c r="B72" s="2">
        <v>0.99994114000000001</v>
      </c>
      <c r="C72">
        <f t="shared" si="3"/>
        <v>-2.5563325540873991E-5</v>
      </c>
      <c r="E72" s="2">
        <v>2144.5783000000001</v>
      </c>
      <c r="F72">
        <v>1.0622701000000001</v>
      </c>
      <c r="G72">
        <f t="shared" si="2"/>
        <v>2.6234957447123987E-2</v>
      </c>
    </row>
    <row r="73" spans="1:7" x14ac:dyDescent="0.25">
      <c r="A73" s="6">
        <v>2132.5300999999999</v>
      </c>
      <c r="B73" s="2">
        <v>0.99993125999999999</v>
      </c>
      <c r="C73">
        <f t="shared" si="3"/>
        <v>-2.9854428794508275E-5</v>
      </c>
      <c r="E73" s="2">
        <v>2132.5300999999999</v>
      </c>
      <c r="F73">
        <v>1.0617046000000001</v>
      </c>
      <c r="G73">
        <f t="shared" si="2"/>
        <v>2.6003699009516972E-2</v>
      </c>
    </row>
    <row r="74" spans="1:7" x14ac:dyDescent="0.25">
      <c r="A74" s="6">
        <v>2120.4819000000002</v>
      </c>
      <c r="B74" s="2">
        <v>0.99991989999999997</v>
      </c>
      <c r="C74">
        <f t="shared" si="3"/>
        <v>-3.4788381293734135E-5</v>
      </c>
      <c r="E74" s="2">
        <v>2120.4819000000002</v>
      </c>
      <c r="F74">
        <v>1.0611264</v>
      </c>
      <c r="G74">
        <f t="shared" si="2"/>
        <v>2.576711957795022E-2</v>
      </c>
    </row>
    <row r="75" spans="1:7" x14ac:dyDescent="0.25">
      <c r="A75" s="6">
        <v>2108.4337</v>
      </c>
      <c r="B75" s="2">
        <v>0.99990672999999997</v>
      </c>
      <c r="C75">
        <f t="shared" si="3"/>
        <v>-4.0508535472050543E-5</v>
      </c>
      <c r="E75" s="2">
        <v>2108.4337</v>
      </c>
      <c r="F75">
        <v>1.0605351000000001</v>
      </c>
      <c r="G75">
        <f t="shared" si="2"/>
        <v>2.5525046717790351E-2</v>
      </c>
    </row>
    <row r="76" spans="1:7" x14ac:dyDescent="0.25">
      <c r="A76" s="6">
        <v>2096.3854999999999</v>
      </c>
      <c r="B76" s="2">
        <v>0.99989138</v>
      </c>
      <c r="C76">
        <f t="shared" si="3"/>
        <v>-4.7175628779117039E-5</v>
      </c>
      <c r="E76" s="2">
        <v>2096.3854999999999</v>
      </c>
      <c r="F76">
        <v>1.0599301000000001</v>
      </c>
      <c r="G76">
        <f t="shared" si="2"/>
        <v>2.5277225467358055E-2</v>
      </c>
    </row>
    <row r="77" spans="1:7" x14ac:dyDescent="0.25">
      <c r="A77" s="6">
        <v>2084.3373000000001</v>
      </c>
      <c r="B77" s="2">
        <v>0.99987344</v>
      </c>
      <c r="C77">
        <f t="shared" si="3"/>
        <v>-5.4967788064678209E-5</v>
      </c>
      <c r="E77" s="2">
        <v>2084.3373000000001</v>
      </c>
      <c r="F77">
        <v>1.0593108</v>
      </c>
      <c r="G77">
        <f t="shared" si="2"/>
        <v>2.50234000713884E-2</v>
      </c>
    </row>
    <row r="78" spans="1:7" x14ac:dyDescent="0.25">
      <c r="A78" s="6">
        <v>2072.2892000000002</v>
      </c>
      <c r="B78" s="2">
        <v>0.99985236</v>
      </c>
      <c r="C78">
        <f t="shared" si="3"/>
        <v>-6.4123971056228885E-5</v>
      </c>
      <c r="E78" s="2">
        <v>2072.2892000000002</v>
      </c>
      <c r="F78">
        <v>1.0586766000000001</v>
      </c>
      <c r="G78">
        <f t="shared" si="2"/>
        <v>2.4763313945611817E-2</v>
      </c>
    </row>
    <row r="79" spans="1:7" x14ac:dyDescent="0.25">
      <c r="A79" s="6">
        <v>2060.241</v>
      </c>
      <c r="B79" s="2">
        <v>0.99982755000000001</v>
      </c>
      <c r="C79">
        <f t="shared" si="3"/>
        <v>-7.4900541889074402E-5</v>
      </c>
      <c r="E79" s="2">
        <v>2060.241</v>
      </c>
      <c r="F79">
        <v>1.0580270000000001</v>
      </c>
      <c r="G79">
        <f t="shared" si="2"/>
        <v>2.4496750687249852E-2</v>
      </c>
    </row>
    <row r="80" spans="1:7" x14ac:dyDescent="0.25">
      <c r="A80" s="6">
        <v>2048.1927999999998</v>
      </c>
      <c r="B80" s="2">
        <v>0.99979826000000005</v>
      </c>
      <c r="C80">
        <f t="shared" si="3"/>
        <v>-8.762340764948231E-5</v>
      </c>
      <c r="E80" s="2">
        <v>2048.1927999999998</v>
      </c>
      <c r="F80">
        <v>1.0573612999999999</v>
      </c>
      <c r="G80">
        <f t="shared" si="2"/>
        <v>2.4223410945182849E-2</v>
      </c>
    </row>
    <row r="81" spans="1:7" x14ac:dyDescent="0.25">
      <c r="A81" s="6">
        <v>2036.1446000000001</v>
      </c>
      <c r="B81" s="2">
        <v>0.99976359999999997</v>
      </c>
      <c r="C81">
        <f t="shared" si="3"/>
        <v>-1.0267935269967139E-4</v>
      </c>
      <c r="E81" s="2">
        <v>2036.1446000000001</v>
      </c>
      <c r="F81">
        <v>1.0566789999999999</v>
      </c>
      <c r="G81">
        <f t="shared" si="2"/>
        <v>2.3943076520818896E-2</v>
      </c>
    </row>
    <row r="82" spans="1:7" x14ac:dyDescent="0.25">
      <c r="A82" s="6">
        <v>2024.0963999999999</v>
      </c>
      <c r="B82" s="2">
        <v>0.99972247999999997</v>
      </c>
      <c r="C82">
        <f t="shared" si="3"/>
        <v>-1.2054213181777532E-4</v>
      </c>
      <c r="E82" s="2">
        <v>2024.0963999999999</v>
      </c>
      <c r="F82">
        <v>1.0559794</v>
      </c>
      <c r="G82">
        <f t="shared" si="2"/>
        <v>2.3655446082651153E-2</v>
      </c>
    </row>
    <row r="83" spans="1:7" x14ac:dyDescent="0.25">
      <c r="A83" s="6">
        <v>2012.0482</v>
      </c>
      <c r="B83" s="2">
        <v>0.99967360999999999</v>
      </c>
      <c r="C83">
        <f t="shared" si="3"/>
        <v>-1.4177251377258773E-4</v>
      </c>
      <c r="E83" s="2">
        <v>2012.0482</v>
      </c>
      <c r="F83">
        <v>1.0552618</v>
      </c>
      <c r="G83">
        <f t="shared" si="2"/>
        <v>2.3360217160237888E-2</v>
      </c>
    </row>
    <row r="84" spans="1:7" x14ac:dyDescent="0.25">
      <c r="A84" s="6">
        <v>2000</v>
      </c>
      <c r="B84" s="2">
        <v>0.99961538000000005</v>
      </c>
      <c r="C84">
        <f t="shared" si="3"/>
        <v>-1.6707047501264812E-4</v>
      </c>
      <c r="E84" s="2">
        <v>2000</v>
      </c>
      <c r="F84">
        <v>1.0545256000000001</v>
      </c>
      <c r="G84">
        <f t="shared" si="2"/>
        <v>2.3057127274921364E-2</v>
      </c>
    </row>
    <row r="85" spans="1:7" x14ac:dyDescent="0.25">
      <c r="A85" s="6">
        <v>1987.9518</v>
      </c>
      <c r="B85" s="2">
        <v>0.99954586999999995</v>
      </c>
      <c r="C85">
        <f t="shared" si="3"/>
        <v>-1.9727094978606215E-4</v>
      </c>
      <c r="E85" s="2">
        <v>1987.9518</v>
      </c>
      <c r="F85">
        <v>1.0537700000000001</v>
      </c>
      <c r="G85">
        <f t="shared" si="2"/>
        <v>2.2745830391717632E-2</v>
      </c>
    </row>
    <row r="86" spans="1:7" x14ac:dyDescent="0.25">
      <c r="A86" s="6">
        <v>1975.9036000000001</v>
      </c>
      <c r="B86" s="2">
        <v>0.99946270999999998</v>
      </c>
      <c r="C86">
        <f t="shared" si="3"/>
        <v>-2.3340479082830127E-4</v>
      </c>
      <c r="E86" s="2">
        <v>1975.9036000000001</v>
      </c>
      <c r="F86">
        <v>1.0529945000000001</v>
      </c>
      <c r="G86">
        <f t="shared" si="2"/>
        <v>2.2426102784832622E-2</v>
      </c>
    </row>
    <row r="87" spans="1:7" x14ac:dyDescent="0.25">
      <c r="A87" s="6">
        <v>1963.8553999999999</v>
      </c>
      <c r="B87" s="2">
        <v>0.999363</v>
      </c>
      <c r="C87">
        <f t="shared" si="3"/>
        <v>-2.7673373402713761E-4</v>
      </c>
      <c r="E87" s="2">
        <v>1963.8553999999999</v>
      </c>
      <c r="F87">
        <v>1.0521982999999999</v>
      </c>
      <c r="G87">
        <f t="shared" si="2"/>
        <v>2.2097595787299106E-2</v>
      </c>
    </row>
    <row r="88" spans="1:7" x14ac:dyDescent="0.25">
      <c r="A88" s="6">
        <v>1951.8072</v>
      </c>
      <c r="B88" s="2">
        <v>0.99924318999999995</v>
      </c>
      <c r="C88">
        <f t="shared" si="3"/>
        <v>-3.2880284318883841E-4</v>
      </c>
      <c r="E88" s="2">
        <v>1951.8072</v>
      </c>
      <c r="F88">
        <v>1.0513806999999999</v>
      </c>
      <c r="G88">
        <f t="shared" si="2"/>
        <v>2.1760000492533273E-2</v>
      </c>
    </row>
    <row r="89" spans="1:7" x14ac:dyDescent="0.25">
      <c r="A89" s="6">
        <v>1939.759</v>
      </c>
      <c r="B89" s="2">
        <v>0.99909890999999995</v>
      </c>
      <c r="C89">
        <f t="shared" si="3"/>
        <v>-3.9151483625336737E-4</v>
      </c>
      <c r="E89" s="2">
        <v>1939.759</v>
      </c>
      <c r="F89">
        <v>1.0505409000000001</v>
      </c>
      <c r="G89">
        <f t="shared" si="2"/>
        <v>2.1412965165136428E-2</v>
      </c>
    </row>
    <row r="90" spans="1:7" x14ac:dyDescent="0.25">
      <c r="A90" s="6">
        <v>1927.7108000000001</v>
      </c>
      <c r="B90" s="2">
        <v>0.99892479000000001</v>
      </c>
      <c r="C90">
        <f t="shared" si="3"/>
        <v>-4.672089888106159E-4</v>
      </c>
      <c r="E90" s="2">
        <v>1927.7108000000001</v>
      </c>
      <c r="F90">
        <v>1.0496782</v>
      </c>
      <c r="G90">
        <f t="shared" si="2"/>
        <v>2.1056177751280089E-2</v>
      </c>
    </row>
    <row r="91" spans="1:7" x14ac:dyDescent="0.25">
      <c r="A91" s="6">
        <v>1915.6627000000001</v>
      </c>
      <c r="B91" s="2">
        <v>0.9987142</v>
      </c>
      <c r="C91">
        <f t="shared" si="3"/>
        <v>-5.5877515841447356E-4</v>
      </c>
      <c r="E91" s="2">
        <v>1915.6627000000001</v>
      </c>
      <c r="F91">
        <v>1.0487918000000001</v>
      </c>
      <c r="G91">
        <f t="shared" si="2"/>
        <v>2.0689283155070137E-2</v>
      </c>
    </row>
    <row r="92" spans="1:7" x14ac:dyDescent="0.25">
      <c r="A92" s="6">
        <v>1903.6144999999999</v>
      </c>
      <c r="B92" s="2">
        <v>0.99845890999999998</v>
      </c>
      <c r="C92">
        <f t="shared" si="3"/>
        <v>-6.6980312923363308E-4</v>
      </c>
      <c r="E92" s="2">
        <v>1903.6144999999999</v>
      </c>
      <c r="F92">
        <v>1.0478810999999999</v>
      </c>
      <c r="G92">
        <f t="shared" si="2"/>
        <v>2.0312007320062841E-2</v>
      </c>
    </row>
    <row r="93" spans="1:7" x14ac:dyDescent="0.25">
      <c r="A93" s="6">
        <v>1891.5663</v>
      </c>
      <c r="B93" s="2">
        <v>0.99814877000000002</v>
      </c>
      <c r="C93">
        <f t="shared" si="3"/>
        <v>-8.0472406843463029E-4</v>
      </c>
      <c r="E93" s="2">
        <v>1891.5663</v>
      </c>
      <c r="F93">
        <v>1.046945</v>
      </c>
      <c r="G93">
        <f t="shared" si="2"/>
        <v>1.9923867138336097E-2</v>
      </c>
    </row>
    <row r="94" spans="1:7" x14ac:dyDescent="0.25">
      <c r="A94" s="6">
        <v>1879.5181</v>
      </c>
      <c r="B94" s="2">
        <v>0.99777112999999995</v>
      </c>
      <c r="C94">
        <f t="shared" si="3"/>
        <v>-9.6906630491723023E-4</v>
      </c>
      <c r="E94" s="2">
        <v>1879.5181</v>
      </c>
      <c r="F94">
        <v>1.0459830000000001</v>
      </c>
      <c r="G94">
        <f t="shared" si="2"/>
        <v>1.9524626150577894E-2</v>
      </c>
    </row>
    <row r="95" spans="1:7" x14ac:dyDescent="0.25">
      <c r="A95" s="6">
        <v>1867.4699000000001</v>
      </c>
      <c r="B95" s="2">
        <v>0.99731029000000004</v>
      </c>
      <c r="C95">
        <f t="shared" si="3"/>
        <v>-1.1696999939420935E-3</v>
      </c>
      <c r="E95" s="2">
        <v>1867.4699000000001</v>
      </c>
      <c r="F95">
        <v>1.0449941</v>
      </c>
      <c r="G95">
        <f t="shared" si="2"/>
        <v>1.911383844259756E-2</v>
      </c>
    </row>
    <row r="96" spans="1:7" x14ac:dyDescent="0.25">
      <c r="A96" s="6">
        <v>1855.4217000000001</v>
      </c>
      <c r="B96" s="2">
        <v>0.99674668</v>
      </c>
      <c r="C96">
        <f t="shared" si="3"/>
        <v>-1.4152022269737382E-3</v>
      </c>
      <c r="E96" s="2">
        <v>1855.4217000000001</v>
      </c>
      <c r="F96">
        <v>1.0439775</v>
      </c>
      <c r="G96">
        <f t="shared" si="2"/>
        <v>1.8691138770513441E-2</v>
      </c>
    </row>
    <row r="97" spans="1:7" x14ac:dyDescent="0.25">
      <c r="A97" s="6">
        <v>1843.3734999999999</v>
      </c>
      <c r="B97" s="2">
        <v>0.99605589999999999</v>
      </c>
      <c r="C97">
        <f t="shared" si="3"/>
        <v>-1.7162877005031431E-3</v>
      </c>
      <c r="E97" s="2">
        <v>1843.3734999999999</v>
      </c>
      <c r="F97">
        <v>1.0429324</v>
      </c>
      <c r="G97">
        <f t="shared" si="2"/>
        <v>1.8256159568986928E-2</v>
      </c>
    </row>
    <row r="98" spans="1:7" x14ac:dyDescent="0.25">
      <c r="A98" s="6">
        <v>1831.3253</v>
      </c>
      <c r="B98" s="2">
        <v>0.99520748999999997</v>
      </c>
      <c r="C98">
        <f t="shared" si="3"/>
        <v>-2.0863641108240755E-3</v>
      </c>
      <c r="E98" s="2">
        <v>1831.3253</v>
      </c>
      <c r="F98">
        <v>1.0418578000000001</v>
      </c>
      <c r="G98">
        <f t="shared" si="2"/>
        <v>1.7808447476341357E-2</v>
      </c>
    </row>
    <row r="99" spans="1:7" x14ac:dyDescent="0.25">
      <c r="A99" s="6">
        <v>1819.2771</v>
      </c>
      <c r="B99" s="2">
        <v>0.99416336999999999</v>
      </c>
      <c r="C99">
        <f t="shared" si="3"/>
        <v>-2.5422425045411169E-3</v>
      </c>
      <c r="E99" s="2">
        <v>1819.2771</v>
      </c>
      <c r="F99">
        <v>1.0407527000000001</v>
      </c>
      <c r="G99">
        <f t="shared" si="2"/>
        <v>1.7347546240131507E-2</v>
      </c>
    </row>
    <row r="100" spans="1:7" x14ac:dyDescent="0.25">
      <c r="A100" s="6">
        <v>1807.2289000000001</v>
      </c>
      <c r="B100" s="2">
        <v>0.99287597000000005</v>
      </c>
      <c r="C100">
        <f t="shared" si="3"/>
        <v>-3.1050001540553511E-3</v>
      </c>
      <c r="E100" s="2">
        <v>1807.2289000000001</v>
      </c>
      <c r="F100">
        <v>1.0396160999999999</v>
      </c>
      <c r="G100">
        <f t="shared" si="2"/>
        <v>1.6872996576393698E-2</v>
      </c>
    </row>
    <row r="101" spans="1:7" x14ac:dyDescent="0.25">
      <c r="A101" s="6">
        <v>1795.1806999999999</v>
      </c>
      <c r="B101" s="2">
        <v>0.99128589</v>
      </c>
      <c r="C101">
        <f t="shared" si="3"/>
        <v>-3.8010755413888158E-3</v>
      </c>
      <c r="E101" s="2">
        <v>1795.1806999999999</v>
      </c>
      <c r="F101">
        <v>1.0384469000000001</v>
      </c>
      <c r="G101">
        <f t="shared" si="2"/>
        <v>1.6384294201323847E-2</v>
      </c>
    </row>
    <row r="102" spans="1:7" x14ac:dyDescent="0.25">
      <c r="A102" s="6">
        <v>1783.1324999999999</v>
      </c>
      <c r="B102" s="2">
        <v>0.98931899000000001</v>
      </c>
      <c r="C102">
        <f t="shared" si="3"/>
        <v>-4.6636545503496831E-3</v>
      </c>
      <c r="E102" s="2">
        <v>1783.1324999999999</v>
      </c>
      <c r="F102">
        <v>1.0372437000000001</v>
      </c>
      <c r="G102">
        <f t="shared" si="2"/>
        <v>1.5880805695712926E-2</v>
      </c>
    </row>
    <row r="103" spans="1:7" x14ac:dyDescent="0.25">
      <c r="A103" s="6">
        <v>1771.0843</v>
      </c>
      <c r="B103" s="2">
        <v>0.98688301</v>
      </c>
      <c r="C103">
        <f t="shared" si="3"/>
        <v>-5.7343276979837906E-3</v>
      </c>
      <c r="E103" s="2">
        <v>1771.0843</v>
      </c>
      <c r="F103">
        <v>1.0360050000000001</v>
      </c>
      <c r="G103">
        <f t="shared" si="2"/>
        <v>1.5361851419995609E-2</v>
      </c>
    </row>
    <row r="104" spans="1:7" x14ac:dyDescent="0.25">
      <c r="A104" s="6">
        <v>1759.0361</v>
      </c>
      <c r="B104" s="2">
        <v>0.98386348999999995</v>
      </c>
      <c r="C104">
        <f t="shared" si="3"/>
        <v>-7.0651552804845306E-3</v>
      </c>
      <c r="E104" s="2">
        <v>1759.0361</v>
      </c>
      <c r="F104">
        <v>1.0347291000000001</v>
      </c>
      <c r="G104">
        <f t="shared" si="2"/>
        <v>1.4826663054107406E-2</v>
      </c>
    </row>
    <row r="105" spans="1:7" x14ac:dyDescent="0.25">
      <c r="A105" s="6">
        <v>1746.9880000000001</v>
      </c>
      <c r="B105" s="2">
        <v>0.98011921000000002</v>
      </c>
      <c r="C105">
        <f t="shared" si="3"/>
        <v>-8.7210986987489025E-3</v>
      </c>
      <c r="E105" s="2">
        <v>1746.9880000000001</v>
      </c>
      <c r="F105">
        <v>1.0334136</v>
      </c>
      <c r="G105">
        <f t="shared" si="2"/>
        <v>1.4274172679053397E-2</v>
      </c>
    </row>
    <row r="106" spans="1:7" x14ac:dyDescent="0.25">
      <c r="A106" s="6">
        <v>1734.9398000000001</v>
      </c>
      <c r="B106" s="2">
        <v>0.97547717</v>
      </c>
      <c r="C106">
        <f t="shared" si="3"/>
        <v>-1.0782890348443406E-2</v>
      </c>
      <c r="E106" s="2">
        <v>1734.9398000000001</v>
      </c>
      <c r="F106">
        <v>1.0320560000000001</v>
      </c>
      <c r="G106">
        <f t="shared" si="2"/>
        <v>1.3703263019053214E-2</v>
      </c>
    </row>
    <row r="107" spans="1:7" x14ac:dyDescent="0.25">
      <c r="A107" s="6">
        <v>1722.8915999999999</v>
      </c>
      <c r="B107" s="2">
        <v>0.96972754999999999</v>
      </c>
      <c r="C107">
        <f t="shared" si="3"/>
        <v>-1.3350265890295334E-2</v>
      </c>
      <c r="E107" s="2">
        <v>1722.8915999999999</v>
      </c>
      <c r="F107">
        <v>1.0306526</v>
      </c>
      <c r="G107">
        <f t="shared" si="2"/>
        <v>1.3112303181151527E-2</v>
      </c>
    </row>
    <row r="108" spans="1:7" x14ac:dyDescent="0.25">
      <c r="A108" s="6">
        <v>1710.8434</v>
      </c>
      <c r="B108" s="2">
        <v>0.96261934000000005</v>
      </c>
      <c r="C108">
        <f t="shared" si="3"/>
        <v>-1.6545417153876727E-2</v>
      </c>
      <c r="E108" s="2">
        <v>1710.8434</v>
      </c>
      <c r="F108">
        <v>1.029199</v>
      </c>
      <c r="G108">
        <f t="shared" si="2"/>
        <v>1.2499355565229979E-2</v>
      </c>
    </row>
    <row r="109" spans="1:7" x14ac:dyDescent="0.25">
      <c r="A109" s="6">
        <v>1698.7952</v>
      </c>
      <c r="B109" s="2">
        <v>0.95385757999999998</v>
      </c>
      <c r="C109">
        <f t="shared" si="3"/>
        <v>-2.0516464748153263E-2</v>
      </c>
      <c r="E109" s="2">
        <v>1698.7952</v>
      </c>
      <c r="F109">
        <v>1.0276892</v>
      </c>
      <c r="G109">
        <f t="shared" si="2"/>
        <v>1.1861792544995673E-2</v>
      </c>
    </row>
    <row r="110" spans="1:7" x14ac:dyDescent="0.25">
      <c r="A110" s="6">
        <v>1686.7470000000001</v>
      </c>
      <c r="B110" s="2">
        <v>0.94310393999999997</v>
      </c>
      <c r="C110">
        <f t="shared" si="3"/>
        <v>-2.5440440793027638E-2</v>
      </c>
      <c r="E110" s="2">
        <v>1686.7470000000001</v>
      </c>
      <c r="F110">
        <v>1.0261153000000001</v>
      </c>
      <c r="G110">
        <f t="shared" si="2"/>
        <v>1.1196163251775465E-2</v>
      </c>
    </row>
    <row r="111" spans="1:7" x14ac:dyDescent="0.25">
      <c r="A111" s="6">
        <v>1674.6987999999999</v>
      </c>
      <c r="B111" s="2">
        <v>0.92998258</v>
      </c>
      <c r="C111">
        <f t="shared" si="3"/>
        <v>-3.15251863715812E-2</v>
      </c>
      <c r="E111" s="2">
        <v>1674.6987999999999</v>
      </c>
      <c r="F111">
        <v>1.024467</v>
      </c>
      <c r="G111">
        <f t="shared" si="2"/>
        <v>1.0497973524206432E-2</v>
      </c>
    </row>
    <row r="112" spans="1:7" x14ac:dyDescent="0.25">
      <c r="A112" s="6">
        <v>1662.6505999999999</v>
      </c>
      <c r="B112" s="2">
        <v>0.91409362000000005</v>
      </c>
      <c r="C112">
        <f t="shared" si="3"/>
        <v>-3.9009322245131442E-2</v>
      </c>
      <c r="E112" s="2">
        <v>1662.6505999999999</v>
      </c>
      <c r="F112">
        <v>1.0227302</v>
      </c>
      <c r="G112">
        <f t="shared" si="2"/>
        <v>9.7610803346944199E-3</v>
      </c>
    </row>
    <row r="113" spans="1:7" x14ac:dyDescent="0.25">
      <c r="A113" s="6">
        <v>1650.6024</v>
      </c>
      <c r="B113" s="2">
        <v>0.89503633000000005</v>
      </c>
      <c r="C113">
        <f t="shared" si="3"/>
        <v>-4.8159336082628602E-2</v>
      </c>
      <c r="E113" s="2">
        <v>1650.6024</v>
      </c>
      <c r="F113">
        <v>1.0208862000000001</v>
      </c>
      <c r="G113">
        <f t="shared" si="2"/>
        <v>8.9773332068348276E-3</v>
      </c>
    </row>
    <row r="114" spans="1:7" x14ac:dyDescent="0.25">
      <c r="A114" s="6">
        <v>1638.5542</v>
      </c>
      <c r="B114" s="2">
        <v>0.87244288000000003</v>
      </c>
      <c r="C114">
        <f t="shared" si="3"/>
        <v>-5.9262997277503449E-2</v>
      </c>
      <c r="E114" s="2">
        <v>1638.5542</v>
      </c>
      <c r="F114">
        <v>1.0189101</v>
      </c>
      <c r="G114">
        <f t="shared" si="2"/>
        <v>8.1358672289116151E-3</v>
      </c>
    </row>
    <row r="115" spans="1:7" x14ac:dyDescent="0.25">
      <c r="A115" s="6">
        <v>1626.5060000000001</v>
      </c>
      <c r="B115" s="2">
        <v>0.84602127999999999</v>
      </c>
      <c r="C115">
        <f t="shared" si="3"/>
        <v>-7.261871300075845E-2</v>
      </c>
      <c r="E115" s="2">
        <v>1626.5060000000001</v>
      </c>
      <c r="F115">
        <v>1.0167683000000001</v>
      </c>
      <c r="G115">
        <f t="shared" si="2"/>
        <v>7.2219976662463003E-3</v>
      </c>
    </row>
    <row r="116" spans="1:7" x14ac:dyDescent="0.25">
      <c r="A116" s="6">
        <v>1614.4577999999999</v>
      </c>
      <c r="B116" s="2">
        <v>0.81560288000000003</v>
      </c>
      <c r="C116">
        <f t="shared" si="3"/>
        <v>-8.8521249340808378E-2</v>
      </c>
      <c r="E116" s="2">
        <v>1614.4577999999999</v>
      </c>
      <c r="F116">
        <v>1.0144162999999999</v>
      </c>
      <c r="G116">
        <f t="shared" si="2"/>
        <v>6.2162189911085276E-3</v>
      </c>
    </row>
    <row r="117" spans="1:7" x14ac:dyDescent="0.25">
      <c r="A117" s="6">
        <v>1602.4096</v>
      </c>
      <c r="B117" s="2">
        <v>0.78118657999999996</v>
      </c>
      <c r="C117">
        <f t="shared" si="3"/>
        <v>-0.10724522606263746</v>
      </c>
      <c r="E117" s="2">
        <v>1602.4096</v>
      </c>
      <c r="F117">
        <v>1.011795</v>
      </c>
      <c r="G117">
        <f t="shared" si="2"/>
        <v>5.0925289193810312E-3</v>
      </c>
    </row>
    <row r="118" spans="1:7" x14ac:dyDescent="0.25">
      <c r="A118" s="6">
        <v>1590.3614</v>
      </c>
      <c r="B118" s="2">
        <v>0.74297011999999996</v>
      </c>
      <c r="C118">
        <f t="shared" si="3"/>
        <v>-0.1290286518922617</v>
      </c>
      <c r="E118" s="2">
        <v>1590.3614</v>
      </c>
      <c r="F118">
        <v>1.0088273000000001</v>
      </c>
      <c r="G118">
        <f t="shared" si="2"/>
        <v>3.8168262205892176E-3</v>
      </c>
    </row>
    <row r="119" spans="1:7" x14ac:dyDescent="0.25">
      <c r="A119" s="6">
        <v>1578.3133</v>
      </c>
      <c r="B119" s="2">
        <v>0.70135972000000002</v>
      </c>
      <c r="C119">
        <f t="shared" si="3"/>
        <v>-0.154059179834692</v>
      </c>
      <c r="E119" s="2">
        <v>1578.3133</v>
      </c>
      <c r="F119">
        <v>1.005414</v>
      </c>
      <c r="G119">
        <f t="shared" si="2"/>
        <v>2.3449283163798984E-3</v>
      </c>
    </row>
    <row r="120" spans="1:7" x14ac:dyDescent="0.25">
      <c r="A120" s="6">
        <v>1566.2651000000001</v>
      </c>
      <c r="B120" s="2">
        <v>0.65695369000000003</v>
      </c>
      <c r="C120">
        <f t="shared" si="3"/>
        <v>-0.18246524366139791</v>
      </c>
      <c r="E120" s="2">
        <v>1566.2651000000001</v>
      </c>
      <c r="F120">
        <v>1.0014305999999999</v>
      </c>
      <c r="G120">
        <f t="shared" si="2"/>
        <v>6.2085769211605169E-4</v>
      </c>
    </row>
    <row r="121" spans="1:7" x14ac:dyDescent="0.25">
      <c r="A121" s="6">
        <v>1554.2168999999999</v>
      </c>
      <c r="B121" s="2">
        <v>0.61050157999999999</v>
      </c>
      <c r="C121">
        <f t="shared" si="3"/>
        <v>-0.21431320774793824</v>
      </c>
      <c r="E121" s="2">
        <v>1554.2168999999999</v>
      </c>
      <c r="F121">
        <v>0.99672576999999996</v>
      </c>
      <c r="G121">
        <f t="shared" si="2"/>
        <v>-1.4243130603007277E-3</v>
      </c>
    </row>
    <row r="122" spans="1:7" x14ac:dyDescent="0.25">
      <c r="A122" s="6">
        <v>1542.1686999999999</v>
      </c>
      <c r="B122" s="2">
        <v>0.56284588000000002</v>
      </c>
      <c r="C122">
        <f t="shared" si="3"/>
        <v>-0.24961050857435005</v>
      </c>
      <c r="E122" s="2">
        <v>1542.1686999999999</v>
      </c>
      <c r="F122">
        <v>0.99112445000000005</v>
      </c>
      <c r="G122">
        <f t="shared" si="2"/>
        <v>-3.8718101414852162E-3</v>
      </c>
    </row>
    <row r="123" spans="1:7" x14ac:dyDescent="0.25">
      <c r="A123" s="6">
        <v>1530.1205</v>
      </c>
      <c r="B123" s="2">
        <v>0.51485714999999999</v>
      </c>
      <c r="C123">
        <f t="shared" si="3"/>
        <v>-0.28831325168205835</v>
      </c>
      <c r="E123" s="2">
        <v>1530.1205</v>
      </c>
      <c r="F123">
        <v>0.98443486999999996</v>
      </c>
      <c r="G123">
        <f t="shared" si="2"/>
        <v>-6.8130114052640462E-3</v>
      </c>
    </row>
    <row r="124" spans="1:7" x14ac:dyDescent="0.25">
      <c r="A124" s="6">
        <v>1518.0723</v>
      </c>
      <c r="B124" s="2">
        <v>0.46737274000000001</v>
      </c>
      <c r="C124">
        <f t="shared" si="3"/>
        <v>-0.33033662188137658</v>
      </c>
      <c r="E124" s="2">
        <v>1518.0723</v>
      </c>
      <c r="F124">
        <v>0.97646157</v>
      </c>
      <c r="G124">
        <f t="shared" si="2"/>
        <v>-1.0344844301741809E-2</v>
      </c>
    </row>
    <row r="125" spans="1:7" x14ac:dyDescent="0.25">
      <c r="A125" s="6">
        <v>1506.0241000000001</v>
      </c>
      <c r="B125" s="2">
        <v>0.42114715000000003</v>
      </c>
      <c r="C125">
        <f t="shared" si="3"/>
        <v>-0.3755661339335295</v>
      </c>
      <c r="E125" s="2">
        <v>1506.0241000000001</v>
      </c>
      <c r="F125">
        <v>0.96702136999999999</v>
      </c>
      <c r="G125">
        <f t="shared" si="2"/>
        <v>-1.4563928429377343E-2</v>
      </c>
    </row>
    <row r="126" spans="1:7" x14ac:dyDescent="0.25">
      <c r="A126" s="6">
        <v>1493.9758999999999</v>
      </c>
      <c r="B126" s="2">
        <v>0.37681800999999998</v>
      </c>
      <c r="C126">
        <f t="shared" si="3"/>
        <v>-0.42386834829768855</v>
      </c>
      <c r="E126" s="2">
        <v>1493.9758999999999</v>
      </c>
      <c r="F126">
        <v>0.9559588</v>
      </c>
      <c r="G126">
        <f t="shared" si="2"/>
        <v>-1.9560824583967396E-2</v>
      </c>
    </row>
    <row r="127" spans="1:7" x14ac:dyDescent="0.25">
      <c r="A127" s="6">
        <v>1481.9277</v>
      </c>
      <c r="B127" s="2">
        <v>0.33488825999999999</v>
      </c>
      <c r="C127">
        <f t="shared" si="3"/>
        <v>-0.47510007702443968</v>
      </c>
      <c r="E127" s="2">
        <v>1481.9277</v>
      </c>
      <c r="F127">
        <v>0.94315773000000003</v>
      </c>
      <c r="G127">
        <f t="shared" si="2"/>
        <v>-2.5415671482852415E-2</v>
      </c>
    </row>
    <row r="128" spans="1:7" x14ac:dyDescent="0.25">
      <c r="A128" s="6">
        <v>1469.8795</v>
      </c>
      <c r="B128" s="2">
        <v>0.29572240999999999</v>
      </c>
      <c r="C128">
        <f t="shared" si="3"/>
        <v>-0.52911576316220954</v>
      </c>
      <c r="E128" s="2">
        <v>1469.8795</v>
      </c>
      <c r="F128">
        <v>0.92854718999999997</v>
      </c>
      <c r="G128">
        <f t="shared" si="2"/>
        <v>-3.2196019941629989E-2</v>
      </c>
    </row>
    <row r="129" spans="1:7" x14ac:dyDescent="0.25">
      <c r="A129" s="6">
        <v>1457.8313000000001</v>
      </c>
      <c r="B129" s="2">
        <v>0.25955354000000003</v>
      </c>
      <c r="C129">
        <f t="shared" si="3"/>
        <v>-0.58577304348718651</v>
      </c>
      <c r="E129" s="2">
        <v>1457.8313000000001</v>
      </c>
      <c r="F129">
        <v>0.91210188000000003</v>
      </c>
      <c r="G129">
        <f t="shared" ref="G129:G192" si="4">LOG10(F129)</f>
        <v>-3.995664911606546E-2</v>
      </c>
    </row>
    <row r="130" spans="1:7" x14ac:dyDescent="0.25">
      <c r="A130" s="6">
        <v>1445.7831000000001</v>
      </c>
      <c r="B130" s="2">
        <v>0.22649751000000001</v>
      </c>
      <c r="C130">
        <f t="shared" si="3"/>
        <v>-0.6449365680405712</v>
      </c>
      <c r="E130" s="2">
        <v>1445.7831000000001</v>
      </c>
      <c r="F130">
        <v>0.89383886999999995</v>
      </c>
      <c r="G130">
        <f t="shared" si="4"/>
        <v>-4.874076328110033E-2</v>
      </c>
    </row>
    <row r="131" spans="1:7" x14ac:dyDescent="0.25">
      <c r="A131" s="6">
        <v>1433.7348999999999</v>
      </c>
      <c r="B131" s="2">
        <v>0.19657103000000001</v>
      </c>
      <c r="C131">
        <f t="shared" ref="C131:C194" si="5">LOG10(B131)</f>
        <v>-0.7064804866982185</v>
      </c>
      <c r="E131" s="2">
        <v>1433.7348999999999</v>
      </c>
      <c r="F131">
        <v>0.87381231000000004</v>
      </c>
      <c r="G131">
        <f t="shared" si="4"/>
        <v>-5.8581841375804307E-2</v>
      </c>
    </row>
    <row r="132" spans="1:7" x14ac:dyDescent="0.25">
      <c r="A132" s="6">
        <v>1421.6867</v>
      </c>
      <c r="B132" s="2">
        <v>0.16971106999999999</v>
      </c>
      <c r="C132">
        <f t="shared" si="5"/>
        <v>-0.77028982837699911</v>
      </c>
      <c r="E132" s="2">
        <v>1421.6867</v>
      </c>
      <c r="F132">
        <v>0.85210733999999999</v>
      </c>
      <c r="G132">
        <f t="shared" si="4"/>
        <v>-6.9505693691773229E-2</v>
      </c>
    </row>
    <row r="133" spans="1:7" x14ac:dyDescent="0.25">
      <c r="A133" s="6">
        <v>1409.6386</v>
      </c>
      <c r="B133" s="2">
        <v>0.14579373000000001</v>
      </c>
      <c r="C133">
        <f t="shared" si="5"/>
        <v>-0.83626115286957969</v>
      </c>
      <c r="E133" s="2">
        <v>1409.6386</v>
      </c>
      <c r="F133">
        <v>0.82883412999999995</v>
      </c>
      <c r="G133">
        <f t="shared" si="4"/>
        <v>-8.1532373711920264E-2</v>
      </c>
    </row>
    <row r="134" spans="1:7" x14ac:dyDescent="0.25">
      <c r="A134" s="6">
        <v>1397.5904</v>
      </c>
      <c r="B134" s="2">
        <v>0.12465147</v>
      </c>
      <c r="C134">
        <f t="shared" si="5"/>
        <v>-0.90430259554669778</v>
      </c>
      <c r="E134" s="2">
        <v>1397.5904</v>
      </c>
      <c r="F134">
        <v>0.80412225000000004</v>
      </c>
      <c r="G134">
        <f t="shared" si="4"/>
        <v>-9.4677920823184269E-2</v>
      </c>
    </row>
    <row r="135" spans="1:7" x14ac:dyDescent="0.25">
      <c r="A135" s="6">
        <v>1385.5422000000001</v>
      </c>
      <c r="B135" s="2">
        <v>0.10608807000000001</v>
      </c>
      <c r="C135">
        <f t="shared" si="5"/>
        <v>-0.97433345139062044</v>
      </c>
      <c r="E135" s="2">
        <v>1385.5422000000001</v>
      </c>
      <c r="F135">
        <v>0.77811565999999999</v>
      </c>
      <c r="G135">
        <f t="shared" si="4"/>
        <v>-0.10895584418456232</v>
      </c>
    </row>
    <row r="136" spans="1:7" x14ac:dyDescent="0.25">
      <c r="A136" s="6">
        <v>1373.4939999999999</v>
      </c>
      <c r="B136" s="2">
        <v>8.9891045000000003E-2</v>
      </c>
      <c r="C136">
        <f t="shared" si="5"/>
        <v>-1.0462835707895366</v>
      </c>
      <c r="E136" s="2">
        <v>1373.4939999999999</v>
      </c>
      <c r="F136">
        <v>0.75096825</v>
      </c>
      <c r="G136">
        <f t="shared" si="4"/>
        <v>-0.12437842403615651</v>
      </c>
    </row>
    <row r="137" spans="1:7" x14ac:dyDescent="0.25">
      <c r="A137" s="6">
        <v>1361.4458</v>
      </c>
      <c r="B137" s="2">
        <v>7.5841576999999993E-2</v>
      </c>
      <c r="C137">
        <f t="shared" si="5"/>
        <v>-1.1200926451415434</v>
      </c>
      <c r="E137" s="2">
        <v>1361.4458</v>
      </c>
      <c r="F137">
        <v>0.72284002999999997</v>
      </c>
      <c r="G137">
        <f t="shared" si="4"/>
        <v>-0.14095780474596056</v>
      </c>
    </row>
    <row r="138" spans="1:7" x14ac:dyDescent="0.25">
      <c r="A138" s="6">
        <v>1349.3976</v>
      </c>
      <c r="B138" s="2">
        <v>6.3722206000000003E-2</v>
      </c>
      <c r="C138">
        <f t="shared" si="5"/>
        <v>-1.1957091977635073</v>
      </c>
      <c r="E138" s="2">
        <v>1349.3976</v>
      </c>
      <c r="F138">
        <v>0.69389383000000004</v>
      </c>
      <c r="G138">
        <f t="shared" si="4"/>
        <v>-0.15870697417403085</v>
      </c>
    </row>
    <row r="139" spans="1:7" x14ac:dyDescent="0.25">
      <c r="A139" s="6">
        <v>1337.3494000000001</v>
      </c>
      <c r="B139" s="2">
        <v>5.3322474000000002E-2</v>
      </c>
      <c r="C139">
        <f t="shared" si="5"/>
        <v>-1.2730897088526576</v>
      </c>
      <c r="E139" s="2">
        <v>1337.3494000000001</v>
      </c>
      <c r="F139">
        <v>0.66429273</v>
      </c>
      <c r="G139">
        <f t="shared" si="4"/>
        <v>-0.17764050043841464</v>
      </c>
    </row>
    <row r="140" spans="1:7" x14ac:dyDescent="0.25">
      <c r="A140" s="6">
        <v>1325.3012000000001</v>
      </c>
      <c r="B140" s="2">
        <v>4.4442904999999998E-2</v>
      </c>
      <c r="C140">
        <f t="shared" si="5"/>
        <v>-1.3521975612470092</v>
      </c>
      <c r="E140" s="2">
        <v>1325.3012000000001</v>
      </c>
      <c r="F140">
        <v>0.63419793999999996</v>
      </c>
      <c r="G140">
        <f t="shared" si="4"/>
        <v>-0.19777517298077768</v>
      </c>
    </row>
    <row r="141" spans="1:7" x14ac:dyDescent="0.25">
      <c r="A141" s="6">
        <v>1313.2529999999999</v>
      </c>
      <c r="B141" s="2">
        <v>3.6897592E-2</v>
      </c>
      <c r="C141">
        <f t="shared" si="5"/>
        <v>-1.4330019757172652</v>
      </c>
      <c r="E141" s="2">
        <v>1313.2529999999999</v>
      </c>
      <c r="F141">
        <v>0.60376722000000005</v>
      </c>
      <c r="G141">
        <f t="shared" si="4"/>
        <v>-0.21913046958315643</v>
      </c>
    </row>
    <row r="142" spans="1:7" x14ac:dyDescent="0.25">
      <c r="A142" s="6">
        <v>1301.2048</v>
      </c>
      <c r="B142" s="2">
        <v>3.0515685000000001E-2</v>
      </c>
      <c r="C142">
        <f t="shared" si="5"/>
        <v>-1.5154768767845268</v>
      </c>
      <c r="E142" s="2">
        <v>1301.2048</v>
      </c>
      <c r="F142">
        <v>0.57315369000000005</v>
      </c>
      <c r="G142">
        <f t="shared" si="4"/>
        <v>-0.24172890723134466</v>
      </c>
    </row>
    <row r="143" spans="1:7" x14ac:dyDescent="0.25">
      <c r="A143" s="6">
        <v>1289.1566</v>
      </c>
      <c r="B143" s="2">
        <v>2.5141996E-2</v>
      </c>
      <c r="C143">
        <f t="shared" si="5"/>
        <v>-1.5996002470408452</v>
      </c>
      <c r="E143" s="2">
        <v>1289.1566</v>
      </c>
      <c r="F143">
        <v>0.54250507000000003</v>
      </c>
      <c r="G143">
        <f t="shared" si="4"/>
        <v>-0.26559619874628193</v>
      </c>
    </row>
    <row r="144" spans="1:7" x14ac:dyDescent="0.25">
      <c r="A144" s="6">
        <v>1277.1084000000001</v>
      </c>
      <c r="B144" s="2">
        <v>2.0637052999999999E-2</v>
      </c>
      <c r="C144">
        <f t="shared" si="5"/>
        <v>-1.6853523204758889</v>
      </c>
      <c r="E144" s="2">
        <v>1277.1084000000001</v>
      </c>
      <c r="F144">
        <v>0.51196311000000005</v>
      </c>
      <c r="G144">
        <f t="shared" si="4"/>
        <v>-0.29076133140821681</v>
      </c>
    </row>
    <row r="145" spans="1:7" x14ac:dyDescent="0.25">
      <c r="A145" s="6">
        <v>1265.0601999999999</v>
      </c>
      <c r="B145" s="2">
        <v>1.6876624999999999E-2</v>
      </c>
      <c r="C145">
        <f t="shared" si="5"/>
        <v>-1.7727143995603003</v>
      </c>
      <c r="E145" s="2">
        <v>1265.0601999999999</v>
      </c>
      <c r="F145">
        <v>0.48166323999999999</v>
      </c>
      <c r="G145">
        <f t="shared" si="4"/>
        <v>-0.31725649729017874</v>
      </c>
    </row>
    <row r="146" spans="1:7" x14ac:dyDescent="0.25">
      <c r="A146" s="6">
        <v>1253.0119999999999</v>
      </c>
      <c r="B146" s="2">
        <v>1.3750884E-2</v>
      </c>
      <c r="C146">
        <f t="shared" si="5"/>
        <v>-1.8616693815441645</v>
      </c>
      <c r="E146" s="2">
        <v>1253.0119999999999</v>
      </c>
      <c r="F146">
        <v>0.45173437999999999</v>
      </c>
      <c r="G146">
        <f t="shared" si="4"/>
        <v>-0.34511685547336918</v>
      </c>
    </row>
    <row r="147" spans="1:7" x14ac:dyDescent="0.25">
      <c r="A147" s="6">
        <v>1240.9639</v>
      </c>
      <c r="B147" s="2">
        <v>1.1163566E-2</v>
      </c>
      <c r="C147">
        <f t="shared" si="5"/>
        <v>-1.9521970556901147</v>
      </c>
      <c r="E147" s="2">
        <v>1240.9639</v>
      </c>
      <c r="F147">
        <v>0.42229867999999998</v>
      </c>
      <c r="G147">
        <f t="shared" si="4"/>
        <v>-0.37438027606884572</v>
      </c>
    </row>
    <row r="148" spans="1:7" x14ac:dyDescent="0.25">
      <c r="A148" s="6">
        <v>1228.9157</v>
      </c>
      <c r="B148" s="2">
        <v>9.0307762E-3</v>
      </c>
      <c r="C148">
        <f t="shared" si="5"/>
        <v>-2.0442749202413664</v>
      </c>
      <c r="E148" s="2">
        <v>1228.9157</v>
      </c>
      <c r="F148">
        <v>0.39347135</v>
      </c>
      <c r="G148">
        <f t="shared" si="4"/>
        <v>-0.40508688462610459</v>
      </c>
    </row>
    <row r="149" spans="1:7" x14ac:dyDescent="0.25">
      <c r="A149" s="6">
        <v>1216.8675000000001</v>
      </c>
      <c r="B149" s="2">
        <v>7.2798181E-3</v>
      </c>
      <c r="C149">
        <f t="shared" si="5"/>
        <v>-2.1378794722189971</v>
      </c>
      <c r="E149" s="2">
        <v>1216.8675000000001</v>
      </c>
      <c r="F149">
        <v>0.36536035</v>
      </c>
      <c r="G149">
        <f t="shared" si="4"/>
        <v>-0.43727858536482889</v>
      </c>
    </row>
    <row r="150" spans="1:7" x14ac:dyDescent="0.25">
      <c r="A150" s="6">
        <v>1204.8193000000001</v>
      </c>
      <c r="B150" s="2">
        <v>5.8481853000000002E-3</v>
      </c>
      <c r="C150">
        <f t="shared" si="5"/>
        <v>-2.232978875193055</v>
      </c>
      <c r="E150" s="2">
        <v>1204.8193000000001</v>
      </c>
      <c r="F150">
        <v>0.33806602000000002</v>
      </c>
      <c r="G150">
        <f t="shared" si="4"/>
        <v>-0.47099847924346244</v>
      </c>
    </row>
    <row r="151" spans="1:7" x14ac:dyDescent="0.25">
      <c r="A151" s="6">
        <v>1192.7710999999999</v>
      </c>
      <c r="B151" s="2">
        <v>4.6824114000000002E-3</v>
      </c>
      <c r="C151">
        <f t="shared" si="5"/>
        <v>-2.3295304315405811</v>
      </c>
      <c r="E151" s="2">
        <v>1192.7710999999999</v>
      </c>
      <c r="F151">
        <v>0.31168056</v>
      </c>
      <c r="G151">
        <f t="shared" si="4"/>
        <v>-0.5062902844989523</v>
      </c>
    </row>
    <row r="152" spans="1:7" x14ac:dyDescent="0.25">
      <c r="A152" s="6">
        <v>1180.7229</v>
      </c>
      <c r="B152" s="2">
        <v>3.7368922E-3</v>
      </c>
      <c r="C152">
        <f t="shared" si="5"/>
        <v>-2.4274894302799903</v>
      </c>
      <c r="E152" s="2">
        <v>1180.7229</v>
      </c>
      <c r="F152">
        <v>0.28628745999999999</v>
      </c>
      <c r="G152">
        <f t="shared" si="4"/>
        <v>-0.54319767458432411</v>
      </c>
    </row>
    <row r="153" spans="1:7" x14ac:dyDescent="0.25">
      <c r="A153" s="6">
        <v>1168.6747</v>
      </c>
      <c r="B153" s="2">
        <v>2.9730659999999999E-3</v>
      </c>
      <c r="C153">
        <f t="shared" si="5"/>
        <v>-2.5267954496522269</v>
      </c>
      <c r="E153" s="2">
        <v>1168.6747</v>
      </c>
      <c r="F153">
        <v>0.26196086000000002</v>
      </c>
      <c r="G153">
        <f t="shared" si="4"/>
        <v>-0.58176359248112963</v>
      </c>
    </row>
    <row r="154" spans="1:7" x14ac:dyDescent="0.25">
      <c r="A154" s="6">
        <v>1156.6265000000001</v>
      </c>
      <c r="B154" s="2">
        <v>2.3584359000000002E-3</v>
      </c>
      <c r="C154">
        <f t="shared" si="5"/>
        <v>-2.6273759229606135</v>
      </c>
      <c r="E154" s="2">
        <v>1156.6265000000001</v>
      </c>
      <c r="F154">
        <v>0.23876479</v>
      </c>
      <c r="G154">
        <f t="shared" si="4"/>
        <v>-0.6220297170575394</v>
      </c>
    </row>
    <row r="155" spans="1:7" x14ac:dyDescent="0.25">
      <c r="A155" s="6">
        <v>1144.5782999999999</v>
      </c>
      <c r="B155" s="2">
        <v>1.8657575E-3</v>
      </c>
      <c r="C155">
        <f t="shared" si="5"/>
        <v>-2.7291448039205819</v>
      </c>
      <c r="E155" s="2">
        <v>1144.5782999999999</v>
      </c>
      <c r="F155">
        <v>0.21675262000000001</v>
      </c>
      <c r="G155">
        <f t="shared" si="4"/>
        <v>-0.66403564428005357</v>
      </c>
    </row>
    <row r="156" spans="1:7" x14ac:dyDescent="0.25">
      <c r="A156" s="6">
        <v>1132.5300999999999</v>
      </c>
      <c r="B156" s="2">
        <v>1.4723201000000001E-3</v>
      </c>
      <c r="C156">
        <f t="shared" si="5"/>
        <v>-2.8319977589180101</v>
      </c>
      <c r="E156" s="2">
        <v>1132.5300999999999</v>
      </c>
      <c r="F156">
        <v>0.19596635000000001</v>
      </c>
      <c r="G156">
        <f t="shared" si="4"/>
        <v>-0.70781849631675375</v>
      </c>
    </row>
    <row r="157" spans="1:7" x14ac:dyDescent="0.25">
      <c r="A157" s="6">
        <v>1120.4819</v>
      </c>
      <c r="B157" s="2">
        <v>1.1592949E-3</v>
      </c>
      <c r="C157">
        <f t="shared" si="5"/>
        <v>-2.9358060746906318</v>
      </c>
      <c r="E157" s="2">
        <v>1120.4819</v>
      </c>
      <c r="F157">
        <v>0.17643628</v>
      </c>
      <c r="G157">
        <f t="shared" si="4"/>
        <v>-0.75341210750496579</v>
      </c>
    </row>
    <row r="158" spans="1:7" x14ac:dyDescent="0.25">
      <c r="A158" s="6">
        <v>1108.4337</v>
      </c>
      <c r="B158" s="2">
        <v>9.1109769999999995E-4</v>
      </c>
      <c r="C158">
        <f t="shared" si="5"/>
        <v>-3.0404350497055792</v>
      </c>
      <c r="E158" s="2">
        <v>1108.4337</v>
      </c>
      <c r="F158">
        <v>0.15818070000000001</v>
      </c>
      <c r="G158">
        <f t="shared" si="4"/>
        <v>-0.80084650689919312</v>
      </c>
    </row>
    <row r="159" spans="1:7" x14ac:dyDescent="0.25">
      <c r="A159" s="6">
        <v>1096.3855000000001</v>
      </c>
      <c r="B159" s="2">
        <v>7.1497251000000005E-4</v>
      </c>
      <c r="C159">
        <f t="shared" si="5"/>
        <v>-3.1457106560797885</v>
      </c>
      <c r="E159" s="2">
        <v>1096.3855000000001</v>
      </c>
      <c r="F159">
        <v>0.14120583</v>
      </c>
      <c r="G159">
        <f t="shared" si="4"/>
        <v>-0.85014737209044433</v>
      </c>
    </row>
    <row r="160" spans="1:7" x14ac:dyDescent="0.25">
      <c r="A160" s="6">
        <v>1084.3372999999999</v>
      </c>
      <c r="B160" s="2">
        <v>5.6048904000000001E-4</v>
      </c>
      <c r="C160">
        <f t="shared" si="5"/>
        <v>-3.2514328753331641</v>
      </c>
      <c r="E160" s="2">
        <v>1084.3372999999999</v>
      </c>
      <c r="F160">
        <v>0.12550610000000001</v>
      </c>
      <c r="G160">
        <f t="shared" si="4"/>
        <v>-0.90133516556175708</v>
      </c>
    </row>
    <row r="161" spans="1:7" x14ac:dyDescent="0.25">
      <c r="A161" s="6">
        <v>1072.2891999999999</v>
      </c>
      <c r="B161" s="2">
        <v>4.3908613000000001E-4</v>
      </c>
      <c r="C161">
        <f t="shared" si="5"/>
        <v>-3.3574502813187546</v>
      </c>
      <c r="E161" s="2">
        <v>1072.2891999999999</v>
      </c>
      <c r="F161">
        <v>0.11106455</v>
      </c>
      <c r="G161">
        <f t="shared" si="4"/>
        <v>-0.95442453868430832</v>
      </c>
    </row>
    <row r="162" spans="1:7" x14ac:dyDescent="0.25">
      <c r="A162" s="6">
        <v>1060.241</v>
      </c>
      <c r="B162" s="2">
        <v>3.4391662000000001E-4</v>
      </c>
      <c r="C162">
        <f t="shared" si="5"/>
        <v>-3.4635468361004067</v>
      </c>
      <c r="E162" s="2">
        <v>1060.241</v>
      </c>
      <c r="F162">
        <v>9.7853551999999996E-2</v>
      </c>
      <c r="G162">
        <f t="shared" si="4"/>
        <v>-1.0094234052026934</v>
      </c>
    </row>
    <row r="163" spans="1:7" x14ac:dyDescent="0.25">
      <c r="A163" s="6">
        <v>1048.1928</v>
      </c>
      <c r="B163" s="2">
        <v>2.6951376999999999E-4</v>
      </c>
      <c r="C163">
        <f t="shared" si="5"/>
        <v>-3.5694190409327451</v>
      </c>
      <c r="E163" s="2">
        <v>1048.1928</v>
      </c>
      <c r="F163">
        <v>8.5835764999999994E-2</v>
      </c>
      <c r="G163">
        <f t="shared" si="4"/>
        <v>-1.0663317179118936</v>
      </c>
    </row>
    <row r="164" spans="1:7" x14ac:dyDescent="0.25">
      <c r="A164" s="6">
        <v>1036.1446000000001</v>
      </c>
      <c r="B164" s="2">
        <v>2.1140739999999999E-4</v>
      </c>
      <c r="C164">
        <f t="shared" si="5"/>
        <v>-3.6748798149334241</v>
      </c>
      <c r="E164" s="2">
        <v>1036.1446000000001</v>
      </c>
      <c r="F164">
        <v>7.4965214000000002E-2</v>
      </c>
      <c r="G164">
        <f t="shared" si="4"/>
        <v>-1.1251402149073733</v>
      </c>
    </row>
    <row r="165" spans="1:7" x14ac:dyDescent="0.25">
      <c r="A165" s="6">
        <v>1024.0963999999999</v>
      </c>
      <c r="B165" s="2">
        <v>1.6608193E-4</v>
      </c>
      <c r="C165">
        <f t="shared" si="5"/>
        <v>-3.7796776169657891</v>
      </c>
      <c r="E165" s="2">
        <v>1024.0963999999999</v>
      </c>
      <c r="F165">
        <v>6.5188566000000003E-2</v>
      </c>
      <c r="G165">
        <f t="shared" si="4"/>
        <v>-1.1858285723443329</v>
      </c>
    </row>
    <row r="166" spans="1:7" x14ac:dyDescent="0.25">
      <c r="A166" s="6">
        <v>1012.0482</v>
      </c>
      <c r="B166" s="2">
        <v>1.3072664E-4</v>
      </c>
      <c r="C166">
        <f t="shared" si="5"/>
        <v>-3.8836359011259014</v>
      </c>
      <c r="E166" s="2">
        <v>1012.0482</v>
      </c>
      <c r="F166">
        <v>5.6446472999999997E-2</v>
      </c>
      <c r="G166">
        <f t="shared" si="4"/>
        <v>-1.2483631893367422</v>
      </c>
    </row>
    <row r="167" spans="1:7" x14ac:dyDescent="0.25">
      <c r="A167" s="6">
        <v>1000</v>
      </c>
      <c r="B167" s="2">
        <v>1.0314752E-4</v>
      </c>
      <c r="C167">
        <f t="shared" si="5"/>
        <v>-3.9865412094093262</v>
      </c>
      <c r="E167" s="2">
        <v>1000</v>
      </c>
      <c r="F167">
        <v>4.8674971999999997E-2</v>
      </c>
      <c r="G167">
        <f t="shared" si="4"/>
        <v>-1.3126942896332823</v>
      </c>
    </row>
    <row r="168" spans="1:7" x14ac:dyDescent="0.25">
      <c r="A168" s="6">
        <v>987.95181000000002</v>
      </c>
      <c r="B168" s="2">
        <v>8.1612615E-5</v>
      </c>
      <c r="C168">
        <f t="shared" si="5"/>
        <v>-4.0882427064244817</v>
      </c>
      <c r="E168" s="2">
        <v>987.95181000000002</v>
      </c>
      <c r="F168">
        <v>4.1806863E-2</v>
      </c>
      <c r="G168">
        <f t="shared" si="4"/>
        <v>-1.3787524187423854</v>
      </c>
    </row>
    <row r="169" spans="1:7" x14ac:dyDescent="0.25">
      <c r="A169" s="6">
        <v>975.90360999999996</v>
      </c>
      <c r="B169" s="2">
        <v>6.4774417000000001E-5</v>
      </c>
      <c r="C169">
        <f t="shared" si="5"/>
        <v>-4.1885964871776817</v>
      </c>
      <c r="E169" s="2">
        <v>975.90360999999996</v>
      </c>
      <c r="F169">
        <v>3.5773051E-2</v>
      </c>
      <c r="G169">
        <f t="shared" si="4"/>
        <v>-1.4464440183090059</v>
      </c>
    </row>
    <row r="170" spans="1:7" x14ac:dyDescent="0.25">
      <c r="A170" s="6">
        <v>963.85541999999998</v>
      </c>
      <c r="B170" s="2">
        <v>5.1578047999999998E-5</v>
      </c>
      <c r="C170">
        <f t="shared" si="5"/>
        <v>-4.2875350980040166</v>
      </c>
      <c r="E170" s="2">
        <v>963.85541999999998</v>
      </c>
      <c r="F170">
        <v>3.0503780000000001E-2</v>
      </c>
      <c r="G170">
        <f t="shared" si="4"/>
        <v>-1.5156463399508349</v>
      </c>
    </row>
    <row r="171" spans="1:7" x14ac:dyDescent="0.25">
      <c r="A171" s="6">
        <v>951.80723</v>
      </c>
      <c r="B171" s="2">
        <v>4.1207420000000003E-5</v>
      </c>
      <c r="C171">
        <f t="shared" si="5"/>
        <v>-4.3850245758379272</v>
      </c>
      <c r="E171" s="2">
        <v>951.80723</v>
      </c>
      <c r="F171">
        <v>2.5929766999999999E-2</v>
      </c>
      <c r="G171">
        <f t="shared" si="4"/>
        <v>-1.5862013857014901</v>
      </c>
    </row>
    <row r="172" spans="1:7" x14ac:dyDescent="0.25">
      <c r="A172" s="6">
        <v>939.75904000000003</v>
      </c>
      <c r="B172" s="2">
        <v>3.3031809999999998E-5</v>
      </c>
      <c r="C172">
        <f t="shared" si="5"/>
        <v>-4.4810676282015569</v>
      </c>
      <c r="E172" s="2">
        <v>939.75904000000003</v>
      </c>
      <c r="F172">
        <v>2.1983175000000001E-2</v>
      </c>
      <c r="G172">
        <f t="shared" si="4"/>
        <v>-1.6579095828224459</v>
      </c>
    </row>
    <row r="173" spans="1:7" x14ac:dyDescent="0.25">
      <c r="A173" s="6">
        <v>927.71083999999996</v>
      </c>
      <c r="B173" s="2">
        <v>2.6565768000000001E-5</v>
      </c>
      <c r="C173">
        <f t="shared" si="5"/>
        <v>-4.5756776243866222</v>
      </c>
      <c r="E173" s="2">
        <v>927.71083999999996</v>
      </c>
      <c r="F173">
        <v>1.8598447000000001E-2</v>
      </c>
      <c r="G173">
        <f t="shared" si="4"/>
        <v>-1.7305233185503002</v>
      </c>
    </row>
    <row r="174" spans="1:7" x14ac:dyDescent="0.25">
      <c r="A174" s="6">
        <v>915.66264999999999</v>
      </c>
      <c r="B174" s="2">
        <v>2.1434798000000001E-5</v>
      </c>
      <c r="C174">
        <f t="shared" si="5"/>
        <v>-4.6688806048941327</v>
      </c>
      <c r="E174" s="2">
        <v>915.66264999999999</v>
      </c>
      <c r="F174">
        <v>1.5712977999999999E-2</v>
      </c>
      <c r="G174">
        <f t="shared" si="4"/>
        <v>-1.8037414975570754</v>
      </c>
    </row>
    <row r="175" spans="1:7" x14ac:dyDescent="0.25">
      <c r="A175" s="6">
        <v>903.61446000000001</v>
      </c>
      <c r="B175" s="2">
        <v>1.7351263999999999E-5</v>
      </c>
      <c r="C175">
        <f t="shared" si="5"/>
        <v>-4.76066888235842</v>
      </c>
      <c r="E175" s="2">
        <v>903.61446000000001</v>
      </c>
      <c r="F175">
        <v>1.3267637000000001E-2</v>
      </c>
      <c r="G175">
        <f t="shared" si="4"/>
        <v>-1.8772064192036204</v>
      </c>
    </row>
    <row r="176" spans="1:7" x14ac:dyDescent="0.25">
      <c r="A176" s="6">
        <v>891.56627000000003</v>
      </c>
      <c r="B176" s="2">
        <v>1.4093686E-5</v>
      </c>
      <c r="C176">
        <f t="shared" si="5"/>
        <v>-4.8509754085863319</v>
      </c>
      <c r="E176" s="2">
        <v>891.56627000000003</v>
      </c>
      <c r="F176">
        <v>1.1207155E-2</v>
      </c>
      <c r="G176">
        <f t="shared" si="4"/>
        <v>-1.9505046215366684</v>
      </c>
    </row>
    <row r="177" spans="1:7" x14ac:dyDescent="0.25">
      <c r="A177" s="6">
        <v>879.51806999999997</v>
      </c>
      <c r="B177" s="2">
        <v>1.1491095E-5</v>
      </c>
      <c r="C177">
        <f t="shared" si="5"/>
        <v>-4.9396385849062332</v>
      </c>
      <c r="E177" s="2">
        <v>879.51806999999997</v>
      </c>
      <c r="F177">
        <v>9.4803929000000006E-3</v>
      </c>
      <c r="G177">
        <f t="shared" si="4"/>
        <v>-2.0231736636359785</v>
      </c>
    </row>
    <row r="178" spans="1:7" x14ac:dyDescent="0.25">
      <c r="A178" s="6">
        <v>867.46987999999999</v>
      </c>
      <c r="B178" s="2">
        <v>9.4107972999999997E-6</v>
      </c>
      <c r="C178">
        <f t="shared" si="5"/>
        <v>-5.0263735807893219</v>
      </c>
      <c r="E178" s="2">
        <v>867.46987999999999</v>
      </c>
      <c r="F178">
        <v>8.0405062000000003E-3</v>
      </c>
      <c r="G178">
        <f t="shared" si="4"/>
        <v>-2.0947166088452738</v>
      </c>
    </row>
    <row r="179" spans="1:7" x14ac:dyDescent="0.25">
      <c r="A179" s="6">
        <v>855.42169000000001</v>
      </c>
      <c r="B179" s="2">
        <v>7.7489846000000007E-6</v>
      </c>
      <c r="C179">
        <f t="shared" si="5"/>
        <v>-5.1107552022044089</v>
      </c>
      <c r="E179" s="2">
        <v>855.42169000000001</v>
      </c>
      <c r="F179">
        <v>6.8450365999999999E-3</v>
      </c>
      <c r="G179">
        <f t="shared" si="4"/>
        <v>-2.1646242253772456</v>
      </c>
    </row>
    <row r="180" spans="1:7" x14ac:dyDescent="0.25">
      <c r="A180" s="6">
        <v>843.37348999999995</v>
      </c>
      <c r="B180" s="2">
        <v>6.4230806000000003E-6</v>
      </c>
      <c r="C180">
        <f t="shared" si="5"/>
        <v>-5.1922566282092193</v>
      </c>
      <c r="E180" s="2">
        <v>843.37348999999995</v>
      </c>
      <c r="F180">
        <v>5.8559320999999999E-3</v>
      </c>
      <c r="G180">
        <f t="shared" si="4"/>
        <v>-2.2324039675996445</v>
      </c>
    </row>
    <row r="181" spans="1:7" x14ac:dyDescent="0.25">
      <c r="A181" s="6">
        <v>831.32529999999997</v>
      </c>
      <c r="B181" s="2">
        <v>5.3672043E-6</v>
      </c>
      <c r="C181">
        <f t="shared" si="5"/>
        <v>-5.2702518731918229</v>
      </c>
      <c r="E181" s="2">
        <v>831.32529999999997</v>
      </c>
      <c r="F181">
        <v>5.0395068999999999E-3</v>
      </c>
      <c r="G181">
        <f t="shared" si="4"/>
        <v>-2.2976119558333772</v>
      </c>
    </row>
    <row r="182" spans="1:7" x14ac:dyDescent="0.25">
      <c r="A182" s="6">
        <v>819.27710999999999</v>
      </c>
      <c r="B182" s="2">
        <v>4.5274526000000003E-6</v>
      </c>
      <c r="C182">
        <f t="shared" si="5"/>
        <v>-5.3441460878203539</v>
      </c>
      <c r="E182" s="2">
        <v>819.27710999999999</v>
      </c>
      <c r="F182">
        <v>4.3663375000000003E-3</v>
      </c>
      <c r="G182">
        <f t="shared" si="4"/>
        <v>-2.3598826981452725</v>
      </c>
    </row>
    <row r="183" spans="1:7" x14ac:dyDescent="0.25">
      <c r="A183" s="6">
        <v>807.22892000000002</v>
      </c>
      <c r="B183" s="2">
        <v>3.8596744999999999E-6</v>
      </c>
      <c r="C183">
        <f t="shared" si="5"/>
        <v>-5.4134493193734539</v>
      </c>
      <c r="E183" s="2">
        <v>807.22892000000002</v>
      </c>
      <c r="F183">
        <v>3.8110868999999999E-3</v>
      </c>
      <c r="G183">
        <f t="shared" si="4"/>
        <v>-2.4189511483781345</v>
      </c>
    </row>
    <row r="184" spans="1:7" x14ac:dyDescent="0.25">
      <c r="A184" s="6">
        <v>795.18071999999995</v>
      </c>
      <c r="B184" s="2">
        <v>3.3277015999999998E-6</v>
      </c>
      <c r="C184">
        <f t="shared" si="5"/>
        <v>-5.4778556244737553</v>
      </c>
      <c r="E184" s="2">
        <v>795.18071999999995</v>
      </c>
      <c r="F184">
        <v>3.3522539999999998E-3</v>
      </c>
      <c r="G184">
        <f t="shared" si="4"/>
        <v>-2.4746630823391422</v>
      </c>
    </row>
    <row r="185" spans="1:7" x14ac:dyDescent="0.25">
      <c r="A185" s="6">
        <v>783.13252999999997</v>
      </c>
      <c r="B185" s="2">
        <v>2.9021102999999998E-6</v>
      </c>
      <c r="C185">
        <f t="shared" si="5"/>
        <v>-5.5372860854299759</v>
      </c>
      <c r="E185" s="2">
        <v>783.13252999999997</v>
      </c>
      <c r="F185">
        <v>2.9718507000000001E-3</v>
      </c>
      <c r="G185">
        <f t="shared" si="4"/>
        <v>-2.5269730124736571</v>
      </c>
    </row>
    <row r="186" spans="1:7" x14ac:dyDescent="0.25">
      <c r="A186" s="6">
        <v>771.08434</v>
      </c>
      <c r="B186" s="2">
        <v>2.5593907000000002E-6</v>
      </c>
      <c r="C186">
        <f t="shared" si="5"/>
        <v>-5.5918634124706168</v>
      </c>
      <c r="E186" s="2">
        <v>771.08434</v>
      </c>
      <c r="F186">
        <v>2.6550277000000001E-3</v>
      </c>
      <c r="G186">
        <f t="shared" si="4"/>
        <v>-2.5759309435488422</v>
      </c>
    </row>
    <row r="187" spans="1:7" x14ac:dyDescent="0.25">
      <c r="A187" s="6">
        <v>759.03614000000005</v>
      </c>
      <c r="B187" s="2">
        <v>2.2809956E-6</v>
      </c>
      <c r="C187">
        <f t="shared" si="5"/>
        <v>-5.6418755524688855</v>
      </c>
      <c r="E187" s="2">
        <v>759.03614000000005</v>
      </c>
      <c r="F187">
        <v>2.3896643999999998E-3</v>
      </c>
      <c r="G187">
        <f t="shared" si="4"/>
        <v>-2.6216630862744656</v>
      </c>
    </row>
    <row r="188" spans="1:7" x14ac:dyDescent="0.25">
      <c r="A188" s="6">
        <v>746.98794999999996</v>
      </c>
      <c r="B188" s="2">
        <v>2.0525480999999998E-6</v>
      </c>
      <c r="C188">
        <f t="shared" si="5"/>
        <v>-5.6877066567080048</v>
      </c>
      <c r="E188" s="2">
        <v>746.98794999999996</v>
      </c>
      <c r="F188">
        <v>2.1659625000000002E-3</v>
      </c>
      <c r="G188">
        <f t="shared" si="4"/>
        <v>-2.6643490667245735</v>
      </c>
    </row>
    <row r="189" spans="1:7" x14ac:dyDescent="0.25">
      <c r="A189" s="6">
        <v>734.93975999999998</v>
      </c>
      <c r="B189" s="2">
        <v>1.8630171E-6</v>
      </c>
      <c r="C189">
        <f t="shared" si="5"/>
        <v>-5.7297831588441985</v>
      </c>
      <c r="E189" s="2">
        <v>734.93975999999998</v>
      </c>
      <c r="F189">
        <v>1.9760520999999999E-3</v>
      </c>
      <c r="G189">
        <f t="shared" si="4"/>
        <v>-2.7042016091187251</v>
      </c>
    </row>
    <row r="190" spans="1:7" x14ac:dyDescent="0.25">
      <c r="A190" s="6">
        <v>722.89157</v>
      </c>
      <c r="B190" s="2">
        <v>1.7040025000000001E-6</v>
      </c>
      <c r="C190">
        <f t="shared" si="5"/>
        <v>-5.7685297724006519</v>
      </c>
      <c r="E190" s="2">
        <v>722.89157</v>
      </c>
      <c r="F190">
        <v>1.8136437E-3</v>
      </c>
      <c r="G190">
        <f t="shared" si="4"/>
        <v>-2.7414480283688514</v>
      </c>
    </row>
    <row r="191" spans="1:7" x14ac:dyDescent="0.25">
      <c r="A191" s="6">
        <v>710.84337000000005</v>
      </c>
      <c r="B191" s="2">
        <v>1.5691138E-6</v>
      </c>
      <c r="C191">
        <f t="shared" si="5"/>
        <v>-5.8043455580575465</v>
      </c>
      <c r="E191" s="2">
        <v>710.84337000000005</v>
      </c>
      <c r="F191">
        <v>1.6737185E-3</v>
      </c>
      <c r="G191">
        <f t="shared" si="4"/>
        <v>-2.7763175834854841</v>
      </c>
    </row>
    <row r="192" spans="1:7" x14ac:dyDescent="0.25">
      <c r="A192" s="6">
        <v>698.79517999999996</v>
      </c>
      <c r="B192" s="2">
        <v>1.4534855000000001E-6</v>
      </c>
      <c r="C192">
        <f t="shared" si="5"/>
        <v>-5.8375892964022551</v>
      </c>
      <c r="E192" s="2">
        <v>698.79517999999996</v>
      </c>
      <c r="F192">
        <v>1.5522755E-3</v>
      </c>
      <c r="G192">
        <f t="shared" si="4"/>
        <v>-2.8090311970523931</v>
      </c>
    </row>
    <row r="193" spans="1:7" x14ac:dyDescent="0.25">
      <c r="A193" s="6">
        <v>686.74698999999998</v>
      </c>
      <c r="B193" s="2">
        <v>1.3533808000000001E-6</v>
      </c>
      <c r="C193">
        <f t="shared" si="5"/>
        <v>-5.8685799890119998</v>
      </c>
      <c r="E193" s="2">
        <v>686.74698999999998</v>
      </c>
      <c r="F193">
        <v>1.4461163E-3</v>
      </c>
      <c r="G193">
        <f t="shared" ref="G193:G250" si="6">LOG10(F193)</f>
        <v>-2.8397967786755212</v>
      </c>
    </row>
    <row r="194" spans="1:7" x14ac:dyDescent="0.25">
      <c r="A194" s="6">
        <v>674.69880000000001</v>
      </c>
      <c r="B194" s="2">
        <v>1.2659438000000001E-6</v>
      </c>
      <c r="C194">
        <f t="shared" si="5"/>
        <v>-5.8975855738539256</v>
      </c>
      <c r="E194" s="2">
        <v>674.69880000000001</v>
      </c>
      <c r="F194">
        <v>1.3526815000000001E-3</v>
      </c>
      <c r="G194">
        <f t="shared" si="6"/>
        <v>-2.8688044495781555</v>
      </c>
    </row>
    <row r="195" spans="1:7" x14ac:dyDescent="0.25">
      <c r="A195" s="6">
        <v>662.65060000000005</v>
      </c>
      <c r="B195" s="2">
        <v>1.1889341999999999E-6</v>
      </c>
      <c r="C195">
        <f t="shared" ref="C195:C250" si="7">LOG10(B195)</f>
        <v>-5.924842180173286</v>
      </c>
      <c r="E195" s="2">
        <v>662.65060000000005</v>
      </c>
      <c r="F195">
        <v>1.2699075E-3</v>
      </c>
      <c r="G195">
        <f t="shared" si="6"/>
        <v>-2.8962279118807457</v>
      </c>
    </row>
    <row r="196" spans="1:7" x14ac:dyDescent="0.25">
      <c r="A196" s="6">
        <v>650.60240999999996</v>
      </c>
      <c r="B196" s="2">
        <v>1.1206025000000001E-6</v>
      </c>
      <c r="C196">
        <f t="shared" si="7"/>
        <v>-5.9505484129812531</v>
      </c>
      <c r="E196" s="2">
        <v>650.60240999999996</v>
      </c>
      <c r="F196">
        <v>1.1961325000000001E-3</v>
      </c>
      <c r="G196">
        <f t="shared" si="6"/>
        <v>-2.9222207092844363</v>
      </c>
    </row>
    <row r="197" spans="1:7" x14ac:dyDescent="0.25">
      <c r="A197" s="6">
        <v>638.55421999999999</v>
      </c>
      <c r="B197" s="2">
        <v>1.0595564E-6</v>
      </c>
      <c r="C197">
        <f t="shared" si="7"/>
        <v>-5.9748759209193434</v>
      </c>
      <c r="E197" s="2">
        <v>638.55421999999999</v>
      </c>
      <c r="F197">
        <v>1.1299971E-3</v>
      </c>
      <c r="G197">
        <f t="shared" si="6"/>
        <v>-2.9469226710790704</v>
      </c>
    </row>
    <row r="198" spans="1:7" x14ac:dyDescent="0.25">
      <c r="A198" s="6">
        <v>626.50602000000003</v>
      </c>
      <c r="B198" s="2">
        <v>1.0046849E-6</v>
      </c>
      <c r="C198">
        <f t="shared" si="7"/>
        <v>-5.9979701249585036</v>
      </c>
      <c r="E198" s="2">
        <v>626.50602000000003</v>
      </c>
      <c r="F198">
        <v>1.0704006E-3</v>
      </c>
      <c r="G198">
        <f t="shared" si="6"/>
        <v>-2.9704536561377095</v>
      </c>
    </row>
    <row r="199" spans="1:7" x14ac:dyDescent="0.25">
      <c r="A199" s="6">
        <v>614.45782999999994</v>
      </c>
      <c r="B199" s="2">
        <v>9.5509534000000001E-7</v>
      </c>
      <c r="C199">
        <f t="shared" si="7"/>
        <v>-6.0199532738935009</v>
      </c>
      <c r="E199" s="2">
        <v>614.45782999999994</v>
      </c>
      <c r="F199">
        <v>1.0164245999999999E-3</v>
      </c>
      <c r="G199">
        <f t="shared" si="6"/>
        <v>-2.9929248324892712</v>
      </c>
    </row>
    <row r="200" spans="1:7" x14ac:dyDescent="0.25">
      <c r="A200" s="6">
        <v>602.40963999999997</v>
      </c>
      <c r="B200" s="2">
        <v>9.1004944999999999E-7</v>
      </c>
      <c r="C200">
        <f t="shared" si="7"/>
        <v>-6.040935008471604</v>
      </c>
      <c r="E200" s="2">
        <v>602.40963999999997</v>
      </c>
      <c r="F200">
        <v>9.6732090999999997E-4</v>
      </c>
      <c r="G200">
        <f t="shared" si="6"/>
        <v>-3.0144294242400265</v>
      </c>
    </row>
    <row r="201" spans="1:7" x14ac:dyDescent="0.25">
      <c r="A201" s="6">
        <v>590.36144999999999</v>
      </c>
      <c r="B201" s="2">
        <v>8.6894270999999998E-7</v>
      </c>
      <c r="C201">
        <f t="shared" si="7"/>
        <v>-6.0610088559460999</v>
      </c>
      <c r="E201" s="2">
        <v>590.36144999999999</v>
      </c>
      <c r="F201">
        <v>9.2245805000000004E-4</v>
      </c>
      <c r="G201">
        <f t="shared" si="6"/>
        <v>-3.0350533748358592</v>
      </c>
    </row>
    <row r="202" spans="1:7" x14ac:dyDescent="0.25">
      <c r="A202" s="6">
        <v>578.31325000000004</v>
      </c>
      <c r="B202" s="2">
        <v>8.3127459000000003E-7</v>
      </c>
      <c r="C202">
        <f t="shared" si="7"/>
        <v>-6.0802554945990872</v>
      </c>
      <c r="E202" s="2">
        <v>578.31325000000004</v>
      </c>
      <c r="F202">
        <v>8.8130984000000005E-4</v>
      </c>
      <c r="G202">
        <f t="shared" si="6"/>
        <v>-3.0548713808663694</v>
      </c>
    </row>
    <row r="203" spans="1:7" x14ac:dyDescent="0.25">
      <c r="A203" s="6">
        <v>566.26505999999995</v>
      </c>
      <c r="B203" s="2">
        <v>7.9662537999999998E-7</v>
      </c>
      <c r="C203">
        <f t="shared" si="7"/>
        <v>-6.0987458613482755</v>
      </c>
      <c r="E203" s="2">
        <v>566.26505999999995</v>
      </c>
      <c r="F203">
        <v>8.4343188000000002E-4</v>
      </c>
      <c r="G203">
        <f t="shared" si="6"/>
        <v>-3.0739499875677554</v>
      </c>
    </row>
    <row r="204" spans="1:7" x14ac:dyDescent="0.25">
      <c r="A204" s="6">
        <v>554.21686999999997</v>
      </c>
      <c r="B204" s="2">
        <v>7.6463616000000004E-7</v>
      </c>
      <c r="C204">
        <f t="shared" si="7"/>
        <v>-6.1165451678431051</v>
      </c>
      <c r="E204" s="2">
        <v>554.21686999999997</v>
      </c>
      <c r="F204">
        <v>8.0844703E-4</v>
      </c>
      <c r="G204">
        <f t="shared" si="6"/>
        <v>-3.0923484300956479</v>
      </c>
    </row>
    <row r="205" spans="1:7" x14ac:dyDescent="0.25">
      <c r="A205" s="6">
        <v>542.16867000000002</v>
      </c>
      <c r="B205" s="2">
        <v>7.3500918000000001E-7</v>
      </c>
      <c r="C205">
        <f t="shared" si="7"/>
        <v>-6.1337072367002312</v>
      </c>
      <c r="E205" s="2">
        <v>542.16867000000002</v>
      </c>
      <c r="F205">
        <v>7.7603332999999996E-4</v>
      </c>
      <c r="G205">
        <f t="shared" si="6"/>
        <v>-3.1101196257466674</v>
      </c>
    </row>
    <row r="206" spans="1:7" x14ac:dyDescent="0.25">
      <c r="A206" s="6">
        <v>530.12048000000004</v>
      </c>
      <c r="B206" s="2">
        <v>7.0748831999999998E-7</v>
      </c>
      <c r="C206">
        <f t="shared" si="7"/>
        <v>-6.1502807255583294</v>
      </c>
      <c r="E206" s="2">
        <v>530.12048000000004</v>
      </c>
      <c r="F206">
        <v>7.4591423000000003E-4</v>
      </c>
      <c r="G206">
        <f t="shared" si="6"/>
        <v>-3.1273111076201197</v>
      </c>
    </row>
    <row r="207" spans="1:7" x14ac:dyDescent="0.25">
      <c r="A207" s="6">
        <v>518.07228999999995</v>
      </c>
      <c r="B207" s="2">
        <v>6.8184532999999998E-7</v>
      </c>
      <c r="C207">
        <f t="shared" si="7"/>
        <v>-6.1663141296626343</v>
      </c>
      <c r="E207" s="2">
        <v>518.07228999999995</v>
      </c>
      <c r="F207">
        <v>7.1785128E-4</v>
      </c>
      <c r="G207">
        <f t="shared" si="6"/>
        <v>-3.1439655208905504</v>
      </c>
    </row>
    <row r="208" spans="1:7" x14ac:dyDescent="0.25">
      <c r="A208" s="6">
        <v>506.02409999999998</v>
      </c>
      <c r="B208" s="2">
        <v>6.5789249999999999E-7</v>
      </c>
      <c r="C208">
        <f t="shared" si="7"/>
        <v>-6.1818450645485212</v>
      </c>
      <c r="E208" s="2">
        <v>506.02409999999998</v>
      </c>
      <c r="F208">
        <v>6.9163779999999999E-4</v>
      </c>
      <c r="G208">
        <f t="shared" si="6"/>
        <v>-3.1601212793038296</v>
      </c>
    </row>
    <row r="209" spans="1:7" x14ac:dyDescent="0.25">
      <c r="A209" s="6">
        <v>493.97590000000002</v>
      </c>
      <c r="B209" s="2">
        <v>6.3546238E-7</v>
      </c>
      <c r="C209">
        <f t="shared" si="7"/>
        <v>-6.1969101550108654</v>
      </c>
      <c r="E209" s="2">
        <v>493.97590000000002</v>
      </c>
      <c r="F209">
        <v>6.6709326000000005E-4</v>
      </c>
      <c r="G209">
        <f t="shared" si="6"/>
        <v>-3.1758134472346828</v>
      </c>
    </row>
    <row r="210" spans="1:7" x14ac:dyDescent="0.25">
      <c r="A210" s="6">
        <v>481.92770999999999</v>
      </c>
      <c r="B210" s="2">
        <v>6.1440935000000003E-7</v>
      </c>
      <c r="C210">
        <f t="shared" si="7"/>
        <v>-6.2115421838904306</v>
      </c>
      <c r="E210" s="2">
        <v>481.92770999999999</v>
      </c>
      <c r="F210">
        <v>6.4406003999999996E-4</v>
      </c>
      <c r="G210">
        <f t="shared" si="6"/>
        <v>-3.1910736453338471</v>
      </c>
    </row>
    <row r="211" spans="1:7" x14ac:dyDescent="0.25">
      <c r="A211" s="6">
        <v>469.87952000000001</v>
      </c>
      <c r="B211" s="2">
        <v>5.9460442999999997E-7</v>
      </c>
      <c r="C211">
        <f t="shared" si="7"/>
        <v>-6.2257718594812532</v>
      </c>
      <c r="E211" s="2">
        <v>469.87952000000001</v>
      </c>
      <c r="F211">
        <v>6.2239930000000004E-4</v>
      </c>
      <c r="G211">
        <f t="shared" si="6"/>
        <v>-3.2059309044603794</v>
      </c>
    </row>
    <row r="212" spans="1:7" x14ac:dyDescent="0.25">
      <c r="A212" s="6">
        <v>457.83132999999998</v>
      </c>
      <c r="B212" s="2">
        <v>5.7593899999999998E-7</v>
      </c>
      <c r="C212">
        <f t="shared" si="7"/>
        <v>-6.2396235120043597</v>
      </c>
      <c r="E212" s="2">
        <v>457.83132999999998</v>
      </c>
      <c r="F212">
        <v>6.0198830999999998E-4</v>
      </c>
      <c r="G212">
        <f t="shared" si="6"/>
        <v>-3.2204119422169053</v>
      </c>
    </row>
    <row r="213" spans="1:7" x14ac:dyDescent="0.25">
      <c r="A213" s="6">
        <v>445.78313000000003</v>
      </c>
      <c r="B213" s="2">
        <v>5.5830960000000001E-7</v>
      </c>
      <c r="C213">
        <f t="shared" si="7"/>
        <v>-6.2531249044956541</v>
      </c>
      <c r="E213" s="2">
        <v>445.78313000000003</v>
      </c>
      <c r="F213">
        <v>5.8271851E-4</v>
      </c>
      <c r="G213">
        <f t="shared" si="6"/>
        <v>-3.2345411863663749</v>
      </c>
    </row>
    <row r="214" spans="1:7" x14ac:dyDescent="0.25">
      <c r="A214" s="6">
        <v>433.73493999999999</v>
      </c>
      <c r="B214" s="2">
        <v>5.4162884000000004E-7</v>
      </c>
      <c r="C214">
        <f t="shared" si="7"/>
        <v>-6.2662982189178296</v>
      </c>
      <c r="E214" s="2">
        <v>433.73493999999999</v>
      </c>
      <c r="F214">
        <v>5.6449314999999995E-4</v>
      </c>
      <c r="G214">
        <f t="shared" si="6"/>
        <v>-3.2483413237748877</v>
      </c>
    </row>
    <row r="215" spans="1:7" x14ac:dyDescent="0.25">
      <c r="A215" s="6">
        <v>421.68675000000002</v>
      </c>
      <c r="B215" s="2">
        <v>5.2581813999999996E-7</v>
      </c>
      <c r="C215">
        <f t="shared" si="7"/>
        <v>-6.2791644354110785</v>
      </c>
      <c r="E215" s="2">
        <v>421.68675000000002</v>
      </c>
      <c r="F215">
        <v>5.4722582000000001E-4</v>
      </c>
      <c r="G215">
        <f t="shared" si="6"/>
        <v>-3.2618334192942027</v>
      </c>
    </row>
    <row r="216" spans="1:7" x14ac:dyDescent="0.25">
      <c r="A216" s="6">
        <v>409.63855000000001</v>
      </c>
      <c r="B216" s="2">
        <v>5.1080583999999995E-7</v>
      </c>
      <c r="C216">
        <f t="shared" si="7"/>
        <v>-6.2917441461281296</v>
      </c>
      <c r="E216" s="2">
        <v>409.63855000000001</v>
      </c>
      <c r="F216">
        <v>5.3083904000000002E-4</v>
      </c>
      <c r="G216">
        <f t="shared" si="6"/>
        <v>-3.2750371449012445</v>
      </c>
    </row>
    <row r="217" spans="1:7" x14ac:dyDescent="0.25">
      <c r="A217" s="6">
        <v>397.59035999999998</v>
      </c>
      <c r="B217" s="2">
        <v>4.9652959000000001E-7</v>
      </c>
      <c r="C217">
        <f t="shared" si="7"/>
        <v>-6.3040548652133133</v>
      </c>
      <c r="E217" s="2">
        <v>397.59035999999998</v>
      </c>
      <c r="F217">
        <v>5.1526312000000002E-4</v>
      </c>
      <c r="G217">
        <f t="shared" si="6"/>
        <v>-3.2879709410896338</v>
      </c>
    </row>
    <row r="218" spans="1:7" x14ac:dyDescent="0.25">
      <c r="A218" s="6">
        <v>385.54217</v>
      </c>
      <c r="B218" s="2">
        <v>4.8293236000000003E-7</v>
      </c>
      <c r="C218">
        <f t="shared" si="7"/>
        <v>-6.3161136927181643</v>
      </c>
      <c r="E218" s="2">
        <v>385.54217</v>
      </c>
      <c r="F218">
        <v>5.0043517E-4</v>
      </c>
      <c r="G218">
        <f t="shared" si="6"/>
        <v>-3.30065217619646</v>
      </c>
    </row>
    <row r="219" spans="1:7" x14ac:dyDescent="0.25">
      <c r="A219" s="6">
        <v>373.49398000000002</v>
      </c>
      <c r="B219" s="2">
        <v>4.6996222000000001E-7</v>
      </c>
      <c r="C219">
        <f t="shared" si="7"/>
        <v>-6.3279370533515369</v>
      </c>
      <c r="E219" s="2">
        <v>373.49398000000002</v>
      </c>
      <c r="F219">
        <v>4.8629818000000001E-4</v>
      </c>
      <c r="G219">
        <f t="shared" si="6"/>
        <v>-3.3130973558018333</v>
      </c>
    </row>
    <row r="220" spans="1:7" x14ac:dyDescent="0.25">
      <c r="A220" s="6">
        <v>361.44578000000001</v>
      </c>
      <c r="B220" s="2">
        <v>4.5757368999999998E-7</v>
      </c>
      <c r="C220">
        <f t="shared" si="7"/>
        <v>-6.3395389549674626</v>
      </c>
      <c r="E220" s="2">
        <v>361.44578000000001</v>
      </c>
      <c r="F220">
        <v>4.7280036999999999E-4</v>
      </c>
      <c r="G220">
        <f t="shared" si="6"/>
        <v>-3.3253221922602711</v>
      </c>
    </row>
    <row r="221" spans="1:7" x14ac:dyDescent="0.25">
      <c r="A221" s="6">
        <v>349.39758999999998</v>
      </c>
      <c r="B221" s="2">
        <v>4.4572295999999999E-7</v>
      </c>
      <c r="C221">
        <f t="shared" si="7"/>
        <v>-6.350934994039295</v>
      </c>
      <c r="E221" s="2">
        <v>349.39758999999998</v>
      </c>
      <c r="F221">
        <v>4.5989450999999999E-4</v>
      </c>
      <c r="G221">
        <f t="shared" si="6"/>
        <v>-3.337341774794166</v>
      </c>
    </row>
    <row r="222" spans="1:7" x14ac:dyDescent="0.25">
      <c r="A222" s="6">
        <v>337.3494</v>
      </c>
      <c r="B222" s="2">
        <v>4.3437349999999998E-7</v>
      </c>
      <c r="C222">
        <f t="shared" si="7"/>
        <v>-6.3621366777903523</v>
      </c>
      <c r="E222" s="2">
        <v>337.3494</v>
      </c>
      <c r="F222">
        <v>4.4753734999999998E-4</v>
      </c>
      <c r="G222">
        <f t="shared" si="6"/>
        <v>-3.3491707140419043</v>
      </c>
    </row>
    <row r="223" spans="1:7" x14ac:dyDescent="0.25">
      <c r="A223" s="6">
        <v>325.30119999999999</v>
      </c>
      <c r="B223" s="2">
        <v>4.2348824999999999E-7</v>
      </c>
      <c r="C223">
        <f t="shared" si="7"/>
        <v>-6.3731586349931435</v>
      </c>
      <c r="E223" s="2">
        <v>325.30119999999999</v>
      </c>
      <c r="F223">
        <v>4.3568917999999999E-4</v>
      </c>
      <c r="G223">
        <f t="shared" si="6"/>
        <v>-3.3608232252940891</v>
      </c>
    </row>
    <row r="224" spans="1:7" x14ac:dyDescent="0.25">
      <c r="A224" s="6">
        <v>313.25301000000002</v>
      </c>
      <c r="B224" s="2">
        <v>4.1303678000000002E-7</v>
      </c>
      <c r="C224">
        <f t="shared" si="7"/>
        <v>-6.3840112736708923</v>
      </c>
      <c r="E224" s="2">
        <v>313.25301000000002</v>
      </c>
      <c r="F224">
        <v>4.2431334E-4</v>
      </c>
      <c r="G224">
        <f t="shared" si="6"/>
        <v>-3.3723133142213246</v>
      </c>
    </row>
    <row r="225" spans="1:7" x14ac:dyDescent="0.25">
      <c r="A225" s="6">
        <v>301.20481999999998</v>
      </c>
      <c r="B225" s="2">
        <v>4.0298827999999999E-7</v>
      </c>
      <c r="C225">
        <f t="shared" si="7"/>
        <v>-6.394707584145098</v>
      </c>
      <c r="E225" s="2">
        <v>301.20481999999998</v>
      </c>
      <c r="F225">
        <v>4.1337587E-4</v>
      </c>
      <c r="G225">
        <f t="shared" si="6"/>
        <v>-3.3836548780515057</v>
      </c>
    </row>
    <row r="226" spans="1:7" x14ac:dyDescent="0.25">
      <c r="A226" s="6">
        <v>289.15663000000001</v>
      </c>
      <c r="B226" s="2">
        <v>3.9331661000000002E-7</v>
      </c>
      <c r="C226">
        <f t="shared" si="7"/>
        <v>-6.4052577126824879</v>
      </c>
      <c r="E226" s="2">
        <v>289.15663000000001</v>
      </c>
      <c r="F226">
        <v>4.0284517000000001E-4</v>
      </c>
      <c r="G226">
        <f t="shared" si="6"/>
        <v>-3.3948618390570995</v>
      </c>
    </row>
    <row r="227" spans="1:7" x14ac:dyDescent="0.25">
      <c r="A227" s="6">
        <v>277.10843</v>
      </c>
      <c r="B227" s="2">
        <v>3.8399593E-7</v>
      </c>
      <c r="C227">
        <f t="shared" si="7"/>
        <v>-6.4156733787259812</v>
      </c>
      <c r="E227" s="2">
        <v>277.10843</v>
      </c>
      <c r="F227">
        <v>3.9269164999999998E-4</v>
      </c>
      <c r="G227">
        <f t="shared" si="6"/>
        <v>-3.4059483332533356</v>
      </c>
    </row>
    <row r="228" spans="1:7" x14ac:dyDescent="0.25">
      <c r="A228" s="6">
        <v>265.06024000000002</v>
      </c>
      <c r="B228" s="2">
        <v>3.7500397000000001E-7</v>
      </c>
      <c r="C228">
        <f t="shared" si="7"/>
        <v>-6.425964134565703</v>
      </c>
      <c r="E228" s="2">
        <v>265.06024000000002</v>
      </c>
      <c r="F228">
        <v>3.8288744999999999E-4</v>
      </c>
      <c r="G228">
        <f t="shared" si="6"/>
        <v>-3.4169288684004751</v>
      </c>
    </row>
    <row r="229" spans="1:7" x14ac:dyDescent="0.25">
      <c r="A229" s="6">
        <v>253.01204999999999</v>
      </c>
      <c r="B229" s="2">
        <v>3.6631794999999999E-7</v>
      </c>
      <c r="C229">
        <f t="shared" si="7"/>
        <v>-6.4361417998859585</v>
      </c>
      <c r="E229" s="2">
        <v>253.01204999999999</v>
      </c>
      <c r="F229">
        <v>3.7340616000000002E-4</v>
      </c>
      <c r="G229">
        <f t="shared" si="6"/>
        <v>-3.4278185218664747</v>
      </c>
    </row>
    <row r="230" spans="1:7" x14ac:dyDescent="0.25">
      <c r="A230" s="6">
        <v>240.96386000000001</v>
      </c>
      <c r="B230" s="2">
        <v>3.5791931999999999E-7</v>
      </c>
      <c r="C230">
        <f t="shared" si="7"/>
        <v>-6.4462148583495029</v>
      </c>
      <c r="E230" s="2">
        <v>240.96386000000001</v>
      </c>
      <c r="F230">
        <v>3.6422253999999999E-4</v>
      </c>
      <c r="G230">
        <f t="shared" si="6"/>
        <v>-3.4386331812903612</v>
      </c>
    </row>
    <row r="231" spans="1:7" x14ac:dyDescent="0.25">
      <c r="A231" s="6">
        <v>228.91566</v>
      </c>
      <c r="B231" s="2">
        <v>3.4978759E-7</v>
      </c>
      <c r="C231">
        <f t="shared" si="7"/>
        <v>-6.4561956027765168</v>
      </c>
      <c r="E231" s="2">
        <v>228.91566</v>
      </c>
      <c r="F231">
        <v>3.5531225000000002E-4</v>
      </c>
      <c r="G231">
        <f t="shared" si="6"/>
        <v>-3.4493898192044736</v>
      </c>
    </row>
    <row r="232" spans="1:7" x14ac:dyDescent="0.25">
      <c r="A232" s="6">
        <v>216.86747</v>
      </c>
      <c r="B232" s="2">
        <v>3.4190680999999999E-7</v>
      </c>
      <c r="C232">
        <f t="shared" si="7"/>
        <v>-6.4660922489665884</v>
      </c>
      <c r="E232" s="2">
        <v>216.86747</v>
      </c>
      <c r="F232">
        <v>3.4665158999999999E-4</v>
      </c>
      <c r="G232">
        <f t="shared" si="6"/>
        <v>-3.4601068034656635</v>
      </c>
    </row>
    <row r="233" spans="1:7" x14ac:dyDescent="0.25">
      <c r="A233" s="6">
        <v>204.81927999999999</v>
      </c>
      <c r="B233" s="2">
        <v>3.3425886000000002E-7</v>
      </c>
      <c r="C233">
        <f t="shared" si="7"/>
        <v>-6.4759170723289161</v>
      </c>
      <c r="E233" s="2">
        <v>204.81927999999999</v>
      </c>
      <c r="F233">
        <v>3.3821714999999997E-4</v>
      </c>
      <c r="G233">
        <f t="shared" si="6"/>
        <v>-3.4708043743801325</v>
      </c>
    </row>
    <row r="234" spans="1:7" x14ac:dyDescent="0.25">
      <c r="A234" s="6">
        <v>192.77108000000001</v>
      </c>
      <c r="B234" s="2">
        <v>3.2682877000000001E-7</v>
      </c>
      <c r="C234">
        <f t="shared" si="7"/>
        <v>-6.4856797204924677</v>
      </c>
      <c r="E234" s="2">
        <v>192.77108000000001</v>
      </c>
      <c r="F234">
        <v>3.2998555E-4</v>
      </c>
      <c r="G234">
        <f t="shared" si="6"/>
        <v>-3.4815050773726099</v>
      </c>
    </row>
    <row r="235" spans="1:7" x14ac:dyDescent="0.25">
      <c r="A235" s="6">
        <v>180.72289000000001</v>
      </c>
      <c r="B235" s="2">
        <v>3.1960043E-7</v>
      </c>
      <c r="C235">
        <f t="shared" si="7"/>
        <v>-6.4953926450448369</v>
      </c>
      <c r="E235" s="2">
        <v>180.72289000000001</v>
      </c>
      <c r="F235">
        <v>3.2193298999999998E-4</v>
      </c>
      <c r="G235">
        <f t="shared" si="6"/>
        <v>-3.49223451681909</v>
      </c>
    </row>
    <row r="236" spans="1:7" x14ac:dyDescent="0.25">
      <c r="A236" s="6">
        <v>168.6747</v>
      </c>
      <c r="B236" s="2">
        <v>3.1256040999999999E-7</v>
      </c>
      <c r="C236">
        <f t="shared" si="7"/>
        <v>-6.5050660320986653</v>
      </c>
      <c r="E236" s="2">
        <v>168.6747</v>
      </c>
      <c r="F236">
        <v>3.1403483999999999E-4</v>
      </c>
      <c r="G236">
        <f t="shared" si="6"/>
        <v>-3.5030221672758666</v>
      </c>
    </row>
    <row r="237" spans="1:7" x14ac:dyDescent="0.25">
      <c r="A237" s="6">
        <v>156.62651</v>
      </c>
      <c r="B237" s="2">
        <v>3.0569284999999999E-7</v>
      </c>
      <c r="C237">
        <f t="shared" si="7"/>
        <v>-6.5147147190817618</v>
      </c>
      <c r="E237" s="2">
        <v>156.62651</v>
      </c>
      <c r="F237">
        <v>3.0626505999999999E-4</v>
      </c>
      <c r="G237">
        <f t="shared" si="6"/>
        <v>-3.5139025464997795</v>
      </c>
    </row>
    <row r="238" spans="1:7" x14ac:dyDescent="0.25">
      <c r="A238" s="6">
        <v>144.57830999999999</v>
      </c>
      <c r="B238" s="2">
        <v>2.9898517999999999E-7</v>
      </c>
      <c r="C238">
        <f t="shared" si="7"/>
        <v>-6.5243503381094632</v>
      </c>
      <c r="E238" s="2">
        <v>144.57830999999999</v>
      </c>
      <c r="F238">
        <v>2.9859546999999999E-4</v>
      </c>
      <c r="G238">
        <f t="shared" si="6"/>
        <v>-3.5249167852544172</v>
      </c>
    </row>
    <row r="239" spans="1:7" x14ac:dyDescent="0.25">
      <c r="A239" s="6">
        <v>132.53012000000001</v>
      </c>
      <c r="B239" s="2">
        <v>2.9242111000000002E-7</v>
      </c>
      <c r="C239">
        <f t="shared" si="7"/>
        <v>-6.5339912786854981</v>
      </c>
      <c r="E239" s="2">
        <v>132.53012000000001</v>
      </c>
      <c r="F239">
        <v>2.9099477E-4</v>
      </c>
      <c r="G239">
        <f t="shared" si="6"/>
        <v>-3.5361148164455414</v>
      </c>
    </row>
    <row r="240" spans="1:7" x14ac:dyDescent="0.25">
      <c r="A240" s="6">
        <v>120.48193000000001</v>
      </c>
      <c r="B240" s="2">
        <v>2.8598652999999999E-7</v>
      </c>
      <c r="C240">
        <f t="shared" si="7"/>
        <v>-6.5436544217116408</v>
      </c>
      <c r="E240" s="2">
        <v>120.48193000000001</v>
      </c>
      <c r="F240">
        <v>2.8342720000000001E-4</v>
      </c>
      <c r="G240">
        <f t="shared" si="6"/>
        <v>-3.5475584736260934</v>
      </c>
    </row>
    <row r="241" spans="1:7" x14ac:dyDescent="0.25">
      <c r="A241" s="6">
        <v>108.43373</v>
      </c>
      <c r="B241" s="2">
        <v>2.7966610999999999E-7</v>
      </c>
      <c r="C241">
        <f t="shared" si="7"/>
        <v>-6.5533601583397187</v>
      </c>
      <c r="E241" s="2">
        <v>108.43373</v>
      </c>
      <c r="F241">
        <v>2.7585054000000002E-4</v>
      </c>
      <c r="G241">
        <f t="shared" si="6"/>
        <v>-3.5593261615384302</v>
      </c>
    </row>
    <row r="242" spans="1:7" x14ac:dyDescent="0.25">
      <c r="A242" s="6">
        <v>96.385542000000001</v>
      </c>
      <c r="B242" s="2">
        <v>2.7344234000000001E-7</v>
      </c>
      <c r="C242">
        <f t="shared" si="7"/>
        <v>-6.5631342381051283</v>
      </c>
      <c r="E242" s="2">
        <v>96.385542000000001</v>
      </c>
      <c r="F242">
        <v>2.6821316000000001E-4</v>
      </c>
      <c r="G242">
        <f t="shared" si="6"/>
        <v>-3.5715199171064658</v>
      </c>
    </row>
    <row r="243" spans="1:7" x14ac:dyDescent="0.25">
      <c r="A243" s="6">
        <v>84.337349000000003</v>
      </c>
      <c r="B243" s="2">
        <v>2.6729527000000001E-7</v>
      </c>
      <c r="C243">
        <f t="shared" si="7"/>
        <v>-6.5730087263578465</v>
      </c>
      <c r="E243" s="2">
        <v>84.337349000000003</v>
      </c>
      <c r="F243">
        <v>2.6044925999999999E-4</v>
      </c>
      <c r="G243">
        <f t="shared" si="6"/>
        <v>-3.5842768721662934</v>
      </c>
    </row>
    <row r="244" spans="1:7" x14ac:dyDescent="0.25">
      <c r="A244" s="6">
        <v>72.289157000000003</v>
      </c>
      <c r="B244" s="2">
        <v>2.6120212E-7</v>
      </c>
      <c r="C244">
        <f t="shared" si="7"/>
        <v>-6.5830233025096545</v>
      </c>
      <c r="E244" s="2">
        <v>72.289157000000003</v>
      </c>
      <c r="F244">
        <v>2.5247097E-4</v>
      </c>
      <c r="G244">
        <f t="shared" si="6"/>
        <v>-3.5977885513814116</v>
      </c>
    </row>
    <row r="245" spans="1:7" x14ac:dyDescent="0.25">
      <c r="A245" s="6">
        <v>60.240963999999998</v>
      </c>
      <c r="B245" s="2">
        <v>2.5513268000000002E-7</v>
      </c>
      <c r="C245">
        <f t="shared" si="7"/>
        <v>-6.593233908953307</v>
      </c>
      <c r="E245" s="2">
        <v>60.240963999999998</v>
      </c>
      <c r="F245">
        <v>2.4415390999999999E-4</v>
      </c>
      <c r="G245">
        <f t="shared" si="6"/>
        <v>-3.6123363163201518</v>
      </c>
    </row>
    <row r="246" spans="1:7" x14ac:dyDescent="0.25">
      <c r="A246" s="6">
        <v>48.192771</v>
      </c>
      <c r="B246" s="2">
        <v>2.4904601E-7</v>
      </c>
      <c r="C246">
        <f t="shared" si="7"/>
        <v>-6.6037204117668269</v>
      </c>
      <c r="E246" s="2">
        <v>48.192771</v>
      </c>
      <c r="F246">
        <v>2.3530856E-4</v>
      </c>
      <c r="G246">
        <f t="shared" si="6"/>
        <v>-3.6283622738730821</v>
      </c>
    </row>
    <row r="247" spans="1:7" x14ac:dyDescent="0.25">
      <c r="A247" s="6">
        <v>36.144578000000003</v>
      </c>
      <c r="B247" s="2">
        <v>2.4287962000000001E-7</v>
      </c>
      <c r="C247">
        <f t="shared" si="7"/>
        <v>-6.6146089252643243</v>
      </c>
      <c r="E247" s="2">
        <v>36.144578000000003</v>
      </c>
      <c r="F247">
        <v>2.2561515E-4</v>
      </c>
      <c r="G247">
        <f t="shared" si="6"/>
        <v>-3.6466317409453977</v>
      </c>
    </row>
    <row r="248" spans="1:7" x14ac:dyDescent="0.25">
      <c r="A248" s="6">
        <v>24.096385999999999</v>
      </c>
      <c r="B248" s="2">
        <v>2.3652321E-7</v>
      </c>
      <c r="C248">
        <f t="shared" si="7"/>
        <v>-6.6261262355590009</v>
      </c>
      <c r="E248" s="2">
        <v>24.096385999999999</v>
      </c>
      <c r="F248">
        <v>2.1444319000000001E-4</v>
      </c>
      <c r="G248">
        <f t="shared" si="6"/>
        <v>-3.6686877409491894</v>
      </c>
    </row>
    <row r="249" spans="1:7" x14ac:dyDescent="0.25">
      <c r="A249" s="6">
        <v>12.048192999999999</v>
      </c>
      <c r="B249" s="2">
        <v>2.2972598000000001E-7</v>
      </c>
      <c r="C249">
        <f t="shared" si="7"/>
        <v>-6.638789887118369</v>
      </c>
      <c r="E249" s="2">
        <v>12.048192999999999</v>
      </c>
      <c r="F249">
        <v>2.0013539000000001E-4</v>
      </c>
      <c r="G249">
        <f t="shared" si="6"/>
        <v>-3.6986761081517856</v>
      </c>
    </row>
    <row r="250" spans="1:7" x14ac:dyDescent="0.25">
      <c r="A250" s="6">
        <v>0</v>
      </c>
      <c r="B250" s="2">
        <v>2.2121107E-7</v>
      </c>
      <c r="C250">
        <f t="shared" si="7"/>
        <v>-6.6551931435535101</v>
      </c>
      <c r="E250" s="2">
        <v>0</v>
      </c>
      <c r="F250">
        <v>1.7223795E-4</v>
      </c>
      <c r="G250">
        <f t="shared" si="6"/>
        <v>-3.7638711521870434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zoomScaleNormal="100" workbookViewId="0">
      <selection activeCell="A11" sqref="A11"/>
    </sheetView>
  </sheetViews>
  <sheetFormatPr defaultColWidth="9.140625" defaultRowHeight="15" x14ac:dyDescent="0.25"/>
  <cols>
    <col min="1" max="1" width="38.7109375" customWidth="1"/>
    <col min="2" max="2" width="16.140625" customWidth="1"/>
    <col min="3" max="4" width="10.7109375" customWidth="1"/>
    <col min="5" max="5" width="37.85546875" customWidth="1"/>
    <col min="6" max="7" width="10.7109375" style="32" customWidth="1"/>
    <col min="8" max="8" width="29.140625" style="2" bestFit="1" customWidth="1"/>
    <col min="9" max="9" width="12" style="1" bestFit="1" customWidth="1"/>
    <col min="17" max="17" width="12" bestFit="1" customWidth="1"/>
  </cols>
  <sheetData>
    <row r="1" spans="1:11" ht="18.75" x14ac:dyDescent="0.3">
      <c r="A1" s="13" t="s">
        <v>315</v>
      </c>
      <c r="E1" s="2"/>
      <c r="F1" s="36"/>
    </row>
    <row r="2" spans="1:11" ht="15" customHeight="1" x14ac:dyDescent="0.3">
      <c r="A2" s="13"/>
      <c r="F2" s="38"/>
      <c r="G2" s="33"/>
    </row>
    <row r="3" spans="1:11" x14ac:dyDescent="0.25">
      <c r="A3" t="s">
        <v>233</v>
      </c>
      <c r="B3" s="6">
        <v>1421.1969097778899</v>
      </c>
      <c r="F3" s="30"/>
      <c r="G3" s="34"/>
    </row>
    <row r="4" spans="1:11" x14ac:dyDescent="0.25">
      <c r="A4" s="2" t="s">
        <v>280</v>
      </c>
      <c r="B4" s="1">
        <v>1.12068606165697E+23</v>
      </c>
      <c r="C4" s="7">
        <f>BaryonDensity/Mpc</f>
        <v>9.1458356449541952E-49</v>
      </c>
      <c r="D4" s="1"/>
      <c r="E4" s="1"/>
      <c r="F4" s="30"/>
      <c r="G4" s="8"/>
      <c r="J4" s="2"/>
      <c r="K4" s="2"/>
    </row>
    <row r="5" spans="1:11" x14ac:dyDescent="0.25">
      <c r="A5" s="2" t="s">
        <v>322</v>
      </c>
      <c r="B5" s="1">
        <v>8.7145997115422798E+25</v>
      </c>
      <c r="C5" s="2">
        <f>RadiusOfCurvature/Gpc</f>
        <v>2.8242094274614007</v>
      </c>
      <c r="F5" s="36"/>
      <c r="H5" s="12"/>
      <c r="I5" s="2"/>
      <c r="J5" s="2"/>
      <c r="K5" s="2"/>
    </row>
    <row r="6" spans="1:11" ht="18" x14ac:dyDescent="0.35">
      <c r="A6" t="s">
        <v>282</v>
      </c>
      <c r="B6" s="1">
        <f>-QESRedShift*Age*(-2*InitialTangentVelocity+UniverseAcceleration*Age)/(2+QESRedShift)</f>
        <v>2.629846387716593E+26</v>
      </c>
      <c r="C6" s="45">
        <f>DistanceSurfaceLastScattering/Gpc</f>
        <v>8.522751711851221</v>
      </c>
      <c r="F6" s="30"/>
      <c r="J6" s="2"/>
      <c r="K6" s="2"/>
    </row>
    <row r="7" spans="1:11" x14ac:dyDescent="0.25">
      <c r="A7" s="2" t="s">
        <v>276</v>
      </c>
      <c r="B7" s="1">
        <f>(InitialTangentVelocity+InitialTangentVelocity*QESRedShift-SQRT((1+QESRedShift)*(InitialTangentVelocity^2+InitialTangentVelocity^2*QESRedShift-2*UniverseAcceleration*InitialTangentVelocity*Age+UniverseAcceleration^2*Age^2)))/(UniverseAcceleration+UniverseAcceleration*QESRedShift)</f>
        <v>293557727966018.88</v>
      </c>
      <c r="C7" s="2">
        <f>AgeOfCMB/Myr</f>
        <v>9.3024894069448791</v>
      </c>
      <c r="F7" s="30"/>
      <c r="J7" s="2"/>
      <c r="K7" s="2"/>
    </row>
    <row r="8" spans="1:11" x14ac:dyDescent="0.25">
      <c r="A8" s="2" t="s">
        <v>246</v>
      </c>
      <c r="B8" s="1">
        <f>SoundHorizon/(RadiusOfCurvature*SIN(DistanceSurfaceLastScattering/RadiusOfCurvature))</f>
        <v>1.0410442930313353E-2</v>
      </c>
      <c r="C8" s="2">
        <f>AngularScale*100</f>
        <v>1.0410442930313353</v>
      </c>
      <c r="J8" s="2"/>
      <c r="K8" s="2"/>
    </row>
    <row r="9" spans="1:11" x14ac:dyDescent="0.25">
      <c r="B9" s="1"/>
      <c r="C9" s="2"/>
      <c r="D9" s="2"/>
      <c r="F9" s="37"/>
      <c r="G9" s="12"/>
    </row>
    <row r="10" spans="1:11" x14ac:dyDescent="0.25">
      <c r="A10" s="2" t="s">
        <v>317</v>
      </c>
      <c r="B10" s="1">
        <f>UniverseSize</f>
        <v>1.3167736386275069E+26</v>
      </c>
      <c r="C10" s="12"/>
      <c r="F10" s="12"/>
      <c r="G10" s="12"/>
    </row>
    <row r="11" spans="1:11" x14ac:dyDescent="0.25">
      <c r="A11" s="2" t="s">
        <v>314</v>
      </c>
      <c r="B11" s="1">
        <f>RadiusOfCurvature</f>
        <v>8.7145997115422798E+25</v>
      </c>
      <c r="F11" s="12"/>
      <c r="G11" s="12"/>
    </row>
    <row r="12" spans="1:11" x14ac:dyDescent="0.25">
      <c r="A12" s="2" t="s">
        <v>318</v>
      </c>
      <c r="B12" s="2">
        <f>B10/B11</f>
        <v>1.5109972714908197</v>
      </c>
      <c r="F12" s="37"/>
      <c r="G12" s="12"/>
    </row>
    <row r="13" spans="1:11" x14ac:dyDescent="0.25">
      <c r="F13" s="12"/>
      <c r="G13" s="12"/>
    </row>
    <row r="14" spans="1:11" x14ac:dyDescent="0.25">
      <c r="A14" s="2" t="s">
        <v>901</v>
      </c>
      <c r="B14">
        <v>12</v>
      </c>
      <c r="F14" s="12"/>
      <c r="G14" s="12"/>
    </row>
    <row r="15" spans="1:11" x14ac:dyDescent="0.25">
      <c r="A15" s="2" t="s">
        <v>900</v>
      </c>
      <c r="B15" s="1">
        <f>(InitialTangentVelocity+InitialTangentVelocity*SneIaRedshift-SQRT((1+SneIaRedshift)*(InitialTangentVelocity^2+InitialTangentVelocity^2*SneIaRedshift-2*UniverseAcceleration*InitialTangentVelocity*Age+UniverseAcceleration^2*Age^2)))/(UniverseAcceleration+UniverseAcceleration*SneIaRedshift)</f>
        <v>3.2174444145912252E+16</v>
      </c>
      <c r="C15" s="2">
        <f>B15/Myr</f>
        <v>1019.5692272026799</v>
      </c>
      <c r="F15" s="37"/>
      <c r="G15" s="12"/>
    </row>
    <row r="16" spans="1:11" x14ac:dyDescent="0.25">
      <c r="F16" s="12"/>
      <c r="G16" s="12"/>
    </row>
    <row r="17" spans="6:7" x14ac:dyDescent="0.25">
      <c r="F17" s="12"/>
      <c r="G17" s="12"/>
    </row>
    <row r="18" spans="6:7" x14ac:dyDescent="0.25">
      <c r="F18" s="12"/>
      <c r="G18" s="12"/>
    </row>
    <row r="19" spans="6:7" x14ac:dyDescent="0.25">
      <c r="F19" s="12"/>
      <c r="G19" s="12"/>
    </row>
    <row r="20" spans="6:7" x14ac:dyDescent="0.25">
      <c r="F20" s="12"/>
      <c r="G20" s="12"/>
    </row>
    <row r="21" spans="6:7" x14ac:dyDescent="0.25">
      <c r="F21" s="12"/>
      <c r="G21" s="12"/>
    </row>
    <row r="22" spans="6:7" x14ac:dyDescent="0.25">
      <c r="F22" s="12"/>
      <c r="G22" s="12"/>
    </row>
    <row r="23" spans="6:7" x14ac:dyDescent="0.25">
      <c r="F23" s="12"/>
      <c r="G23" s="12"/>
    </row>
    <row r="24" spans="6:7" x14ac:dyDescent="0.25">
      <c r="F24" s="35"/>
      <c r="G24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78"/>
  <sheetViews>
    <sheetView zoomScaleNormal="100" workbookViewId="0"/>
  </sheetViews>
  <sheetFormatPr defaultColWidth="8.85546875" defaultRowHeight="15" x14ac:dyDescent="0.25"/>
  <cols>
    <col min="1" max="1" width="17.140625" style="6" customWidth="1"/>
    <col min="2" max="3" width="10.7109375" style="1" customWidth="1"/>
    <col min="4" max="5" width="10.7109375" style="6" customWidth="1"/>
    <col min="6" max="6" width="10.7109375" style="2" customWidth="1"/>
    <col min="7" max="7" width="10.7109375" style="11" customWidth="1"/>
    <col min="8" max="8" width="10.7109375" customWidth="1"/>
    <col min="9" max="9" width="10.42578125" style="6" customWidth="1"/>
    <col min="11" max="11" width="16.7109375" customWidth="1"/>
    <col min="18" max="19" width="8.85546875" style="2"/>
  </cols>
  <sheetData>
    <row r="1" spans="1:19" ht="18.75" x14ac:dyDescent="0.3">
      <c r="A1" s="44" t="s">
        <v>313</v>
      </c>
    </row>
    <row r="2" spans="1:19" s="21" customFormat="1" ht="20.100000000000001" customHeight="1" x14ac:dyDescent="0.25">
      <c r="A2" s="25" t="s">
        <v>302</v>
      </c>
      <c r="B2" s="42">
        <v>6</v>
      </c>
      <c r="C2" s="23">
        <f>CoreRadius*kpc</f>
        <v>1.8514065479999999E+20</v>
      </c>
      <c r="D2" s="25"/>
      <c r="E2" s="25"/>
      <c r="F2" s="22"/>
      <c r="H2" s="28"/>
      <c r="I2" s="25"/>
      <c r="R2" s="22"/>
      <c r="S2" s="22"/>
    </row>
    <row r="3" spans="1:19" s="21" customFormat="1" ht="20.100000000000001" customHeight="1" x14ac:dyDescent="0.25">
      <c r="A3" s="25" t="s">
        <v>303</v>
      </c>
      <c r="B3" s="23">
        <v>100000000000</v>
      </c>
      <c r="C3" s="23">
        <f>CoreMass*SolarMass</f>
        <v>1.9890999999999998E+41</v>
      </c>
      <c r="D3" s="25"/>
      <c r="E3" s="25"/>
      <c r="F3" s="22"/>
      <c r="H3" s="26"/>
      <c r="I3" s="25"/>
      <c r="R3" s="22"/>
      <c r="S3" s="22"/>
    </row>
    <row r="4" spans="1:19" s="21" customFormat="1" ht="20.100000000000001" customHeight="1" x14ac:dyDescent="0.25">
      <c r="A4" s="25" t="s">
        <v>305</v>
      </c>
      <c r="B4" s="23">
        <f>(CoreMass*SolarMass)/(4/3*PI()*(CoreRadius*kpc)^3)</f>
        <v>7.4827738853735743E-21</v>
      </c>
      <c r="C4" s="25"/>
      <c r="D4" s="25"/>
      <c r="E4" s="25"/>
      <c r="F4" s="22"/>
      <c r="G4" s="29"/>
      <c r="H4" s="22"/>
      <c r="I4" s="25"/>
      <c r="R4" s="22"/>
      <c r="S4" s="22"/>
    </row>
    <row r="5" spans="1:19" s="21" customFormat="1" ht="20.100000000000001" customHeight="1" x14ac:dyDescent="0.25">
      <c r="A5" s="25"/>
      <c r="B5" s="27"/>
      <c r="D5" s="25"/>
      <c r="E5" s="25"/>
      <c r="F5" s="22"/>
      <c r="G5" s="29"/>
      <c r="H5" s="22"/>
      <c r="I5" s="25"/>
      <c r="R5" s="22"/>
      <c r="S5" s="22"/>
    </row>
    <row r="6" spans="1:19" s="21" customFormat="1" ht="20.100000000000001" customHeight="1" x14ac:dyDescent="0.25">
      <c r="A6" s="25"/>
      <c r="D6" s="25"/>
      <c r="E6" s="23"/>
      <c r="F6" s="22"/>
      <c r="G6" s="24"/>
      <c r="I6" s="25"/>
      <c r="R6" s="22"/>
      <c r="S6" s="22"/>
    </row>
    <row r="7" spans="1:19" s="3" customFormat="1" ht="30" x14ac:dyDescent="0.25">
      <c r="A7" s="5" t="s">
        <v>9</v>
      </c>
      <c r="B7" s="4" t="s">
        <v>268</v>
      </c>
      <c r="C7" s="4" t="s">
        <v>304</v>
      </c>
      <c r="D7" s="5" t="s">
        <v>316</v>
      </c>
      <c r="E7" s="3">
        <v>1</v>
      </c>
      <c r="F7" s="3">
        <v>2</v>
      </c>
      <c r="G7" s="3">
        <v>3</v>
      </c>
      <c r="H7" s="3">
        <v>4</v>
      </c>
      <c r="I7" s="5">
        <v>5</v>
      </c>
      <c r="R7" s="7"/>
      <c r="S7" s="7"/>
    </row>
    <row r="8" spans="1:19" s="3" customFormat="1" x14ac:dyDescent="0.25">
      <c r="A8" s="5" t="s">
        <v>312</v>
      </c>
      <c r="B8" s="4"/>
      <c r="C8" s="4"/>
      <c r="D8" s="4">
        <v>0</v>
      </c>
      <c r="E8" s="4">
        <v>9.9999999999999994E-12</v>
      </c>
      <c r="F8" s="4">
        <v>1.9999999999999999E-11</v>
      </c>
      <c r="G8" s="4">
        <v>3E-11</v>
      </c>
      <c r="H8" s="4">
        <v>3.9999999999999998E-11</v>
      </c>
      <c r="I8" s="4">
        <v>5.0000000000000002E-11</v>
      </c>
      <c r="R8" s="7"/>
      <c r="S8" s="7"/>
    </row>
    <row r="9" spans="1:19" x14ac:dyDescent="0.25">
      <c r="A9" s="6">
        <v>0.1</v>
      </c>
      <c r="B9" s="1">
        <f>RadiusKpc*kpc</f>
        <v>3.08567758E+18</v>
      </c>
      <c r="C9" s="1">
        <f t="shared" ref="C9:C40" si="0">IF(RadiusKpc&lt;CoreRadius,Density*4/3*PI()*RadiusKm^3,CoreMass*SolarMass)</f>
        <v>9.2087962962962968E+35</v>
      </c>
      <c r="D9" s="6">
        <f t="shared" ref="D9:I24" si="1">SQRT(BulgeMass*GravitationalConstant/RadiusKm+D$8*RadiusKm)/1000</f>
        <v>4.4629483901903839</v>
      </c>
      <c r="E9" s="6">
        <f t="shared" si="1"/>
        <v>7.1256357003079334</v>
      </c>
      <c r="F9" s="6">
        <f t="shared" si="1"/>
        <v>9.0350130012913077</v>
      </c>
      <c r="G9" s="6">
        <f t="shared" si="1"/>
        <v>10.606047130458309</v>
      </c>
      <c r="H9" s="6">
        <f t="shared" si="1"/>
        <v>11.972677709414171</v>
      </c>
      <c r="I9" s="6">
        <f t="shared" si="1"/>
        <v>13.198552471142545</v>
      </c>
    </row>
    <row r="10" spans="1:19" x14ac:dyDescent="0.25">
      <c r="A10" s="6">
        <f>A9+0.4</f>
        <v>0.5</v>
      </c>
      <c r="B10" s="1">
        <f t="shared" ref="B10:B72" si="2">RadiusKpc*kpc</f>
        <v>1.54283879E+19</v>
      </c>
      <c r="C10" s="1">
        <f t="shared" si="0"/>
        <v>1.1510995370370372E+38</v>
      </c>
      <c r="D10" s="6">
        <f t="shared" si="1"/>
        <v>22.31474195095192</v>
      </c>
      <c r="E10" s="6">
        <f t="shared" si="1"/>
        <v>25.538825097047308</v>
      </c>
      <c r="F10" s="6">
        <f t="shared" si="1"/>
        <v>28.399215945824519</v>
      </c>
      <c r="G10" s="6">
        <f t="shared" si="1"/>
        <v>30.996763465522871</v>
      </c>
      <c r="H10" s="6">
        <f t="shared" si="1"/>
        <v>33.392861877017573</v>
      </c>
      <c r="I10" s="6">
        <f t="shared" si="1"/>
        <v>35.628178501539665</v>
      </c>
    </row>
    <row r="11" spans="1:19" x14ac:dyDescent="0.25">
      <c r="A11" s="6">
        <f t="shared" ref="A11:A74" si="3">A10+0.4</f>
        <v>0.9</v>
      </c>
      <c r="B11" s="1">
        <f t="shared" si="2"/>
        <v>2.7771098220000002E+19</v>
      </c>
      <c r="C11" s="1">
        <f t="shared" si="0"/>
        <v>6.7132125000000018E+38</v>
      </c>
      <c r="D11" s="6">
        <f t="shared" si="1"/>
        <v>40.166535511713462</v>
      </c>
      <c r="E11" s="6">
        <f t="shared" si="1"/>
        <v>43.486337592555877</v>
      </c>
      <c r="F11" s="6">
        <f t="shared" si="1"/>
        <v>46.570082020689398</v>
      </c>
      <c r="G11" s="6">
        <f t="shared" si="1"/>
        <v>49.461940131921018</v>
      </c>
      <c r="H11" s="6">
        <f t="shared" si="1"/>
        <v>52.193816720122491</v>
      </c>
      <c r="I11" s="6">
        <f t="shared" si="1"/>
        <v>54.789647617170694</v>
      </c>
    </row>
    <row r="12" spans="1:19" x14ac:dyDescent="0.25">
      <c r="A12" s="6">
        <f t="shared" si="3"/>
        <v>1.3</v>
      </c>
      <c r="B12" s="1">
        <f t="shared" si="2"/>
        <v>4.0113808540000002E+19</v>
      </c>
      <c r="C12" s="1">
        <f t="shared" si="0"/>
        <v>2.0231725462962968E+39</v>
      </c>
      <c r="D12" s="6">
        <f t="shared" si="1"/>
        <v>58.018329072475005</v>
      </c>
      <c r="E12" s="6">
        <f t="shared" si="1"/>
        <v>61.378046513081514</v>
      </c>
      <c r="F12" s="6">
        <f t="shared" si="1"/>
        <v>64.563168131388949</v>
      </c>
      <c r="G12" s="6">
        <f t="shared" si="1"/>
        <v>67.598378416660253</v>
      </c>
      <c r="H12" s="6">
        <f t="shared" si="1"/>
        <v>70.503041423487517</v>
      </c>
      <c r="I12" s="6">
        <f t="shared" si="1"/>
        <v>73.292679957564644</v>
      </c>
    </row>
    <row r="13" spans="1:19" x14ac:dyDescent="0.25">
      <c r="A13" s="6">
        <f t="shared" si="3"/>
        <v>1.7000000000000002</v>
      </c>
      <c r="B13" s="1">
        <f t="shared" si="2"/>
        <v>5.2456518860000002E+19</v>
      </c>
      <c r="C13" s="1">
        <f t="shared" si="0"/>
        <v>4.5242816203703703E+39</v>
      </c>
      <c r="D13" s="6">
        <f t="shared" si="1"/>
        <v>75.870122633236534</v>
      </c>
      <c r="E13" s="6">
        <f t="shared" si="1"/>
        <v>79.251755166572494</v>
      </c>
      <c r="F13" s="6">
        <f t="shared" si="1"/>
        <v>82.494883996417315</v>
      </c>
      <c r="G13" s="6">
        <f t="shared" si="1"/>
        <v>85.615250243063301</v>
      </c>
      <c r="H13" s="6">
        <f t="shared" si="1"/>
        <v>88.625821647995735</v>
      </c>
      <c r="I13" s="6">
        <f t="shared" si="1"/>
        <v>91.537431968470429</v>
      </c>
    </row>
    <row r="14" spans="1:19" x14ac:dyDescent="0.25">
      <c r="A14" s="6">
        <f t="shared" si="3"/>
        <v>2.1</v>
      </c>
      <c r="B14" s="1">
        <f t="shared" si="2"/>
        <v>6.4799229180000002E+19</v>
      </c>
      <c r="C14" s="1">
        <f t="shared" si="0"/>
        <v>8.5282662500000009E+39</v>
      </c>
      <c r="D14" s="6">
        <f t="shared" si="1"/>
        <v>93.721916193998069</v>
      </c>
      <c r="E14" s="6">
        <f t="shared" si="1"/>
        <v>97.117402492420453</v>
      </c>
      <c r="F14" s="6">
        <f t="shared" si="1"/>
        <v>100.39811830246022</v>
      </c>
      <c r="G14" s="6">
        <f t="shared" si="1"/>
        <v>103.57497019297084</v>
      </c>
      <c r="H14" s="6">
        <f t="shared" si="1"/>
        <v>106.65723952116328</v>
      </c>
      <c r="I14" s="6">
        <f t="shared" si="1"/>
        <v>109.65290253374415</v>
      </c>
    </row>
    <row r="15" spans="1:19" x14ac:dyDescent="0.25">
      <c r="A15" s="6">
        <f t="shared" si="3"/>
        <v>2.5</v>
      </c>
      <c r="B15" s="1">
        <f t="shared" si="2"/>
        <v>7.7141939500000002E+19</v>
      </c>
      <c r="C15" s="1">
        <f t="shared" si="0"/>
        <v>1.4388744212962966E+40</v>
      </c>
      <c r="D15" s="6">
        <f t="shared" si="1"/>
        <v>111.57370975475962</v>
      </c>
      <c r="E15" s="6">
        <f t="shared" si="1"/>
        <v>114.97874631182643</v>
      </c>
      <c r="F15" s="6">
        <f t="shared" si="1"/>
        <v>118.28580429806166</v>
      </c>
      <c r="G15" s="6">
        <f t="shared" si="1"/>
        <v>121.50288430090596</v>
      </c>
      <c r="H15" s="6">
        <f t="shared" si="1"/>
        <v>124.63695394400226</v>
      </c>
      <c r="I15" s="6">
        <f t="shared" si="1"/>
        <v>127.69412548523655</v>
      </c>
    </row>
    <row r="16" spans="1:19" x14ac:dyDescent="0.25">
      <c r="A16" s="6">
        <f t="shared" si="3"/>
        <v>2.9</v>
      </c>
      <c r="B16" s="1">
        <f t="shared" si="2"/>
        <v>8.9484649819999994E+19</v>
      </c>
      <c r="C16" s="1">
        <f t="shared" si="0"/>
        <v>2.2459333287037031E+40</v>
      </c>
      <c r="D16" s="6">
        <f t="shared" si="1"/>
        <v>129.42550331552113</v>
      </c>
      <c r="E16" s="6">
        <f t="shared" si="1"/>
        <v>132.83752258558562</v>
      </c>
      <c r="F16" s="6">
        <f t="shared" si="1"/>
        <v>136.16406980138328</v>
      </c>
      <c r="G16" s="6">
        <f t="shared" si="1"/>
        <v>139.41126354450694</v>
      </c>
      <c r="H16" s="6">
        <f t="shared" si="1"/>
        <v>142.58452546218319</v>
      </c>
      <c r="I16" s="6">
        <f t="shared" si="1"/>
        <v>145.68868658710591</v>
      </c>
    </row>
    <row r="17" spans="1:9" x14ac:dyDescent="0.25">
      <c r="A17" s="6">
        <f t="shared" si="3"/>
        <v>3.3</v>
      </c>
      <c r="B17" s="1">
        <f t="shared" si="2"/>
        <v>1.0182736014E+20</v>
      </c>
      <c r="C17" s="1">
        <f t="shared" si="0"/>
        <v>3.3093651250000002E+40</v>
      </c>
      <c r="D17" s="6">
        <f t="shared" si="1"/>
        <v>147.27729687628269</v>
      </c>
      <c r="E17" s="6">
        <f t="shared" si="1"/>
        <v>150.69464415361517</v>
      </c>
      <c r="F17" s="6">
        <f t="shared" si="1"/>
        <v>154.03619502566499</v>
      </c>
      <c r="G17" s="6">
        <f t="shared" si="1"/>
        <v>157.30677982650556</v>
      </c>
      <c r="H17" s="6">
        <f t="shared" si="1"/>
        <v>160.51073665267597</v>
      </c>
      <c r="I17" s="6">
        <f t="shared" si="1"/>
        <v>163.65197885202826</v>
      </c>
    </row>
    <row r="18" spans="1:9" x14ac:dyDescent="0.25">
      <c r="A18" s="6">
        <f t="shared" si="3"/>
        <v>3.6999999999999997</v>
      </c>
      <c r="B18" s="1">
        <f t="shared" si="2"/>
        <v>1.1417007045999999E+20</v>
      </c>
      <c r="C18" s="1">
        <f t="shared" si="0"/>
        <v>4.6645315879629627E+40</v>
      </c>
      <c r="D18" s="6">
        <f t="shared" si="1"/>
        <v>165.12909043704423</v>
      </c>
      <c r="E18" s="6">
        <f t="shared" si="1"/>
        <v>168.55063694084791</v>
      </c>
      <c r="F18" s="6">
        <f t="shared" si="1"/>
        <v>171.90409511633376</v>
      </c>
      <c r="G18" s="6">
        <f t="shared" si="1"/>
        <v>175.19337493856762</v>
      </c>
      <c r="H18" s="6">
        <f t="shared" si="1"/>
        <v>178.42202590197638</v>
      </c>
      <c r="I18" s="6">
        <f t="shared" si="1"/>
        <v>181.59328190097102</v>
      </c>
    </row>
    <row r="19" spans="1:9" x14ac:dyDescent="0.25">
      <c r="A19" s="6">
        <f t="shared" si="3"/>
        <v>4.0999999999999996</v>
      </c>
      <c r="B19" s="1">
        <f t="shared" si="2"/>
        <v>1.2651278077999999E+20</v>
      </c>
      <c r="C19" s="1">
        <f t="shared" si="0"/>
        <v>6.3467944953703685E+40</v>
      </c>
      <c r="D19" s="6">
        <f t="shared" ref="D19:I34" si="4">SQRT(BulgeMass*GravitationalConstant/RadiusKm+D$8*RadiusKm)/1000</f>
        <v>182.98088399780573</v>
      </c>
      <c r="E19" s="6">
        <f t="shared" si="4"/>
        <v>186.40582532855146</v>
      </c>
      <c r="F19" s="6">
        <f t="shared" si="4"/>
        <v>189.76896354308951</v>
      </c>
      <c r="G19" s="6">
        <f t="shared" si="4"/>
        <v>193.07352830468096</v>
      </c>
      <c r="H19" s="6">
        <f t="shared" si="4"/>
        <v>196.32247741870628</v>
      </c>
      <c r="I19" s="6">
        <f t="shared" si="1"/>
        <v>199.51852783042091</v>
      </c>
    </row>
    <row r="20" spans="1:9" x14ac:dyDescent="0.25">
      <c r="A20" s="6">
        <f t="shared" si="3"/>
        <v>4.5</v>
      </c>
      <c r="B20" s="1">
        <f t="shared" si="2"/>
        <v>1.3885549109999999E+20</v>
      </c>
      <c r="C20" s="1">
        <f t="shared" si="0"/>
        <v>8.3915156250000004E+40</v>
      </c>
      <c r="D20" s="6">
        <f t="shared" si="4"/>
        <v>200.8326775585673</v>
      </c>
      <c r="E20" s="6">
        <f t="shared" si="4"/>
        <v>204.26042026379821</v>
      </c>
      <c r="F20" s="6">
        <f t="shared" si="4"/>
        <v>207.63158285131738</v>
      </c>
      <c r="G20" s="6">
        <f t="shared" si="4"/>
        <v>210.94887794995134</v>
      </c>
      <c r="H20" s="6">
        <f t="shared" si="4"/>
        <v>214.21480812339621</v>
      </c>
      <c r="I20" s="6">
        <f t="shared" si="1"/>
        <v>217.43168796277936</v>
      </c>
    </row>
    <row r="21" spans="1:9" x14ac:dyDescent="0.25">
      <c r="A21" s="6">
        <f t="shared" si="3"/>
        <v>4.9000000000000004</v>
      </c>
      <c r="B21" s="1">
        <f t="shared" si="2"/>
        <v>1.5119820142E+20</v>
      </c>
      <c r="C21" s="1">
        <f t="shared" si="0"/>
        <v>1.083405675462963E+41</v>
      </c>
      <c r="D21" s="6">
        <f t="shared" si="4"/>
        <v>218.6844711193288</v>
      </c>
      <c r="E21" s="6">
        <f t="shared" si="4"/>
        <v>222.11456485998517</v>
      </c>
      <c r="F21" s="6">
        <f t="shared" si="4"/>
        <v>225.49248754036256</v>
      </c>
      <c r="G21" s="6">
        <f t="shared" si="4"/>
        <v>228.82054967013028</v>
      </c>
      <c r="H21" s="6">
        <f t="shared" si="4"/>
        <v>232.10089608948209</v>
      </c>
      <c r="I21" s="6">
        <f t="shared" si="1"/>
        <v>235.33552213752296</v>
      </c>
    </row>
    <row r="22" spans="1:9" x14ac:dyDescent="0.25">
      <c r="A22" s="6">
        <f t="shared" si="3"/>
        <v>5.3000000000000007</v>
      </c>
      <c r="B22" s="1">
        <f t="shared" si="2"/>
        <v>1.6354091174000001E+20</v>
      </c>
      <c r="C22" s="1">
        <f t="shared" si="0"/>
        <v>1.3709779662037041E+41</v>
      </c>
      <c r="D22" s="6">
        <f t="shared" si="4"/>
        <v>236.5362646800904</v>
      </c>
      <c r="E22" s="6">
        <f t="shared" si="4"/>
        <v>239.96835963561901</v>
      </c>
      <c r="F22" s="6">
        <f t="shared" si="4"/>
        <v>243.35205514564652</v>
      </c>
      <c r="G22" s="6">
        <f t="shared" si="4"/>
        <v>246.68934282009383</v>
      </c>
      <c r="H22" s="6">
        <f t="shared" si="4"/>
        <v>249.98208131466097</v>
      </c>
      <c r="I22" s="6">
        <f t="shared" si="1"/>
        <v>253.23200843457721</v>
      </c>
    </row>
    <row r="23" spans="1:9" x14ac:dyDescent="0.25">
      <c r="A23" s="6">
        <f t="shared" si="3"/>
        <v>5.7000000000000011</v>
      </c>
      <c r="B23" s="1">
        <f t="shared" si="2"/>
        <v>1.7588362206000002E+20</v>
      </c>
      <c r="C23" s="1">
        <f t="shared" si="0"/>
        <v>1.7054046125000006E+41</v>
      </c>
      <c r="D23" s="6">
        <f t="shared" si="4"/>
        <v>254.3880582408519</v>
      </c>
      <c r="E23" s="6">
        <f t="shared" si="4"/>
        <v>257.82187726442277</v>
      </c>
      <c r="F23" s="6">
        <f t="shared" si="4"/>
        <v>261.2105599258021</v>
      </c>
      <c r="G23" s="6">
        <f t="shared" si="4"/>
        <v>264.55584067895961</v>
      </c>
      <c r="H23" s="6">
        <f t="shared" si="4"/>
        <v>267.85934566102236</v>
      </c>
      <c r="I23" s="6">
        <f t="shared" si="1"/>
        <v>271.1226019323197</v>
      </c>
    </row>
    <row r="24" spans="1:9" x14ac:dyDescent="0.25">
      <c r="A24" s="6">
        <f t="shared" si="3"/>
        <v>6.1000000000000014</v>
      </c>
      <c r="B24" s="1">
        <f t="shared" si="2"/>
        <v>1.8822633238000006E+20</v>
      </c>
      <c r="C24" s="1">
        <f t="shared" si="0"/>
        <v>1.9890999999999998E+41</v>
      </c>
      <c r="D24" s="6">
        <f t="shared" si="4"/>
        <v>265.57294080129185</v>
      </c>
      <c r="E24" s="6">
        <f t="shared" si="4"/>
        <v>269.09338566684698</v>
      </c>
      <c r="F24" s="6">
        <f t="shared" si="4"/>
        <v>272.56836488016444</v>
      </c>
      <c r="G24" s="6">
        <f t="shared" si="4"/>
        <v>275.99959575558523</v>
      </c>
      <c r="H24" s="6">
        <f t="shared" si="4"/>
        <v>279.38869014519258</v>
      </c>
      <c r="I24" s="6">
        <f t="shared" si="1"/>
        <v>282.73716328924013</v>
      </c>
    </row>
    <row r="25" spans="1:9" x14ac:dyDescent="0.25">
      <c r="A25" s="6">
        <f t="shared" si="3"/>
        <v>6.5000000000000018</v>
      </c>
      <c r="B25" s="1">
        <f t="shared" si="2"/>
        <v>2.0056904270000007E+20</v>
      </c>
      <c r="C25" s="1">
        <f t="shared" si="0"/>
        <v>1.9890999999999998E+41</v>
      </c>
      <c r="D25" s="6">
        <f t="shared" si="4"/>
        <v>257.27172704948583</v>
      </c>
      <c r="E25" s="6">
        <f t="shared" si="4"/>
        <v>261.14063637439716</v>
      </c>
      <c r="F25" s="6">
        <f t="shared" si="4"/>
        <v>264.95305696108721</v>
      </c>
      <c r="G25" s="6">
        <f t="shared" si="4"/>
        <v>268.71139317123328</v>
      </c>
      <c r="H25" s="6">
        <f t="shared" si="4"/>
        <v>272.41788349340266</v>
      </c>
      <c r="I25" s="6">
        <f t="shared" si="4"/>
        <v>276.07461613488687</v>
      </c>
    </row>
    <row r="26" spans="1:9" x14ac:dyDescent="0.25">
      <c r="A26" s="6">
        <f t="shared" si="3"/>
        <v>6.9000000000000021</v>
      </c>
      <c r="B26" s="1">
        <f t="shared" si="2"/>
        <v>2.1291175302000008E+20</v>
      </c>
      <c r="C26" s="1">
        <f t="shared" si="0"/>
        <v>1.9890999999999998E+41</v>
      </c>
      <c r="D26" s="6">
        <f t="shared" si="4"/>
        <v>249.70324996685403</v>
      </c>
      <c r="E26" s="6">
        <f t="shared" si="4"/>
        <v>253.93075940934997</v>
      </c>
      <c r="F26" s="6">
        <f t="shared" si="4"/>
        <v>258.08903135237881</v>
      </c>
      <c r="G26" s="6">
        <f t="shared" si="4"/>
        <v>262.18136019673324</v>
      </c>
      <c r="H26" s="6">
        <f t="shared" si="4"/>
        <v>266.2107870932528</v>
      </c>
      <c r="I26" s="6">
        <f t="shared" si="4"/>
        <v>270.18012638795102</v>
      </c>
    </row>
    <row r="27" spans="1:9" x14ac:dyDescent="0.25">
      <c r="A27" s="6">
        <f t="shared" si="3"/>
        <v>7.3000000000000025</v>
      </c>
      <c r="B27" s="1">
        <f t="shared" si="2"/>
        <v>2.2525446334000008E+20</v>
      </c>
      <c r="C27" s="1">
        <f t="shared" si="0"/>
        <v>1.9890999999999998E+41</v>
      </c>
      <c r="D27" s="6">
        <f t="shared" si="4"/>
        <v>242.76569119712866</v>
      </c>
      <c r="E27" s="6">
        <f t="shared" si="4"/>
        <v>247.36152784097135</v>
      </c>
      <c r="F27" s="6">
        <f t="shared" si="4"/>
        <v>251.87352002387951</v>
      </c>
      <c r="G27" s="6">
        <f t="shared" si="4"/>
        <v>256.30609575782552</v>
      </c>
      <c r="H27" s="6">
        <f t="shared" si="4"/>
        <v>260.66330650097194</v>
      </c>
      <c r="I27" s="6">
        <f t="shared" si="4"/>
        <v>264.9488705192374</v>
      </c>
    </row>
    <row r="28" spans="1:9" x14ac:dyDescent="0.25">
      <c r="A28" s="6">
        <f t="shared" si="3"/>
        <v>7.7000000000000028</v>
      </c>
      <c r="B28" s="1">
        <f t="shared" si="2"/>
        <v>2.3759717366000009E+20</v>
      </c>
      <c r="C28" s="1">
        <f t="shared" si="0"/>
        <v>1.9890999999999998E+41</v>
      </c>
      <c r="D28" s="6">
        <f t="shared" si="4"/>
        <v>236.37599917819225</v>
      </c>
      <c r="E28" s="6">
        <f t="shared" si="4"/>
        <v>241.34950740386594</v>
      </c>
      <c r="F28" s="6">
        <f t="shared" si="4"/>
        <v>246.22257504276237</v>
      </c>
      <c r="G28" s="6">
        <f t="shared" si="4"/>
        <v>251.00105218362881</v>
      </c>
      <c r="H28" s="6">
        <f t="shared" si="4"/>
        <v>255.69024215618543</v>
      </c>
      <c r="I28" s="6">
        <f t="shared" si="4"/>
        <v>260.29497050555693</v>
      </c>
    </row>
    <row r="29" spans="1:9" x14ac:dyDescent="0.25">
      <c r="A29" s="6">
        <f t="shared" si="3"/>
        <v>8.1000000000000032</v>
      </c>
      <c r="B29" s="1">
        <f t="shared" si="2"/>
        <v>2.499398839800001E+20</v>
      </c>
      <c r="C29" s="1">
        <f t="shared" si="0"/>
        <v>1.9890999999999998E+41</v>
      </c>
      <c r="D29" s="6">
        <f t="shared" ref="D29:I44" si="5">SQRT(BulgeMass*GravitationalConstant/RadiusKm+D$8*RadiusKm)/1000</f>
        <v>230.46566386920739</v>
      </c>
      <c r="E29" s="6">
        <f t="shared" si="5"/>
        <v>235.82582781042979</v>
      </c>
      <c r="F29" s="6">
        <f t="shared" si="5"/>
        <v>241.0668370022606</v>
      </c>
      <c r="G29" s="6">
        <f t="shared" si="5"/>
        <v>246.19630123556789</v>
      </c>
      <c r="H29" s="6">
        <f t="shared" si="5"/>
        <v>251.22105322180798</v>
      </c>
      <c r="I29" s="6">
        <f t="shared" si="4"/>
        <v>256.14725534675262</v>
      </c>
    </row>
    <row r="30" spans="1:9" x14ac:dyDescent="0.25">
      <c r="A30" s="6">
        <f t="shared" si="3"/>
        <v>8.5000000000000036</v>
      </c>
      <c r="B30" s="1">
        <f t="shared" si="2"/>
        <v>2.6228259430000011E+20</v>
      </c>
      <c r="C30" s="1">
        <f t="shared" si="0"/>
        <v>1.9890999999999998E+41</v>
      </c>
      <c r="D30" s="6">
        <f t="shared" si="5"/>
        <v>224.97759888582459</v>
      </c>
      <c r="E30" s="6">
        <f t="shared" si="5"/>
        <v>230.73306209434091</v>
      </c>
      <c r="F30" s="6">
        <f t="shared" si="5"/>
        <v>236.34841206665843</v>
      </c>
      <c r="G30" s="6">
        <f t="shared" si="5"/>
        <v>241.83340924990281</v>
      </c>
      <c r="H30" s="6">
        <f t="shared" si="5"/>
        <v>247.19673090967643</v>
      </c>
      <c r="I30" s="6">
        <f t="shared" si="4"/>
        <v>252.4461323043611</v>
      </c>
    </row>
    <row r="31" spans="1:9" x14ac:dyDescent="0.25">
      <c r="A31" s="6">
        <f t="shared" si="3"/>
        <v>8.9000000000000039</v>
      </c>
      <c r="B31" s="1">
        <f t="shared" si="2"/>
        <v>2.7462530462000012E+20</v>
      </c>
      <c r="C31" s="1">
        <f t="shared" si="0"/>
        <v>1.9890999999999998E+41</v>
      </c>
      <c r="D31" s="6">
        <f t="shared" si="5"/>
        <v>219.86380360405636</v>
      </c>
      <c r="E31" s="6">
        <f t="shared" si="5"/>
        <v>226.02288641074173</v>
      </c>
      <c r="F31" s="6">
        <f t="shared" si="5"/>
        <v>232.01852992302804</v>
      </c>
      <c r="G31" s="6">
        <f t="shared" si="5"/>
        <v>237.8630935514021</v>
      </c>
      <c r="H31" s="6">
        <f t="shared" si="5"/>
        <v>243.56745332667717</v>
      </c>
      <c r="I31" s="6">
        <f t="shared" si="4"/>
        <v>249.14123979430437</v>
      </c>
    </row>
    <row r="32" spans="1:9" x14ac:dyDescent="0.25">
      <c r="A32" s="6">
        <f t="shared" si="3"/>
        <v>9.3000000000000043</v>
      </c>
      <c r="B32" s="1">
        <f t="shared" si="2"/>
        <v>2.8696801494000012E+20</v>
      </c>
      <c r="C32" s="1">
        <f t="shared" si="0"/>
        <v>1.9890999999999998E+41</v>
      </c>
      <c r="D32" s="6">
        <f t="shared" si="5"/>
        <v>215.08358465371242</v>
      </c>
      <c r="E32" s="6">
        <f t="shared" si="5"/>
        <v>221.65429961291227</v>
      </c>
      <c r="F32" s="6">
        <f t="shared" si="5"/>
        <v>228.03576185828985</v>
      </c>
      <c r="G32" s="6">
        <f t="shared" si="5"/>
        <v>234.2434392585856</v>
      </c>
      <c r="H32" s="6">
        <f t="shared" si="5"/>
        <v>240.29080087487887</v>
      </c>
      <c r="I32" s="6">
        <f t="shared" si="4"/>
        <v>246.18966090088082</v>
      </c>
    </row>
    <row r="33" spans="1:9" x14ac:dyDescent="0.25">
      <c r="A33" s="6">
        <f t="shared" si="3"/>
        <v>9.7000000000000046</v>
      </c>
      <c r="B33" s="1">
        <f t="shared" si="2"/>
        <v>2.9931072526000017E+20</v>
      </c>
      <c r="C33" s="1">
        <f t="shared" si="0"/>
        <v>1.9890999999999998E+41</v>
      </c>
      <c r="D33" s="6">
        <f t="shared" si="5"/>
        <v>210.60218520411601</v>
      </c>
      <c r="E33" s="6">
        <f t="shared" si="5"/>
        <v>217.5922509312976</v>
      </c>
      <c r="F33" s="6">
        <f t="shared" si="5"/>
        <v>224.36464721062629</v>
      </c>
      <c r="G33" s="6">
        <f t="shared" si="5"/>
        <v>230.93852465656047</v>
      </c>
      <c r="H33" s="6">
        <f t="shared" si="5"/>
        <v>237.33038032065932</v>
      </c>
      <c r="I33" s="6">
        <f t="shared" si="4"/>
        <v>243.55454558629941</v>
      </c>
    </row>
    <row r="34" spans="1:9" x14ac:dyDescent="0.25">
      <c r="A34" s="6">
        <f t="shared" si="3"/>
        <v>10.100000000000005</v>
      </c>
      <c r="B34" s="1">
        <f t="shared" si="2"/>
        <v>3.1165343558000017E+20</v>
      </c>
      <c r="C34" s="1">
        <f t="shared" si="0"/>
        <v>1.9890999999999998E+41</v>
      </c>
      <c r="D34" s="6">
        <f t="shared" si="5"/>
        <v>206.38971595466631</v>
      </c>
      <c r="E34" s="6">
        <f t="shared" si="5"/>
        <v>213.80656960825092</v>
      </c>
      <c r="F34" s="6">
        <f t="shared" si="5"/>
        <v>220.97462198960281</v>
      </c>
      <c r="G34" s="6">
        <f t="shared" si="5"/>
        <v>227.91734887728018</v>
      </c>
      <c r="H34" s="6">
        <f t="shared" si="5"/>
        <v>234.65475123050004</v>
      </c>
      <c r="I34" s="6">
        <f t="shared" si="4"/>
        <v>241.20403527065599</v>
      </c>
    </row>
    <row r="35" spans="1:9" x14ac:dyDescent="0.25">
      <c r="A35" s="6">
        <f t="shared" si="3"/>
        <v>10.500000000000005</v>
      </c>
      <c r="B35" s="1">
        <f t="shared" si="2"/>
        <v>3.2399614590000018E+20</v>
      </c>
      <c r="C35" s="1">
        <f t="shared" si="0"/>
        <v>1.9890999999999998E+41</v>
      </c>
      <c r="D35" s="6">
        <f t="shared" si="5"/>
        <v>202.42031236388243</v>
      </c>
      <c r="E35" s="6">
        <f t="shared" si="5"/>
        <v>210.27112097597171</v>
      </c>
      <c r="F35" s="6">
        <f t="shared" si="5"/>
        <v>217.83917410670594</v>
      </c>
      <c r="G35" s="6">
        <f t="shared" si="5"/>
        <v>225.15298628819417</v>
      </c>
      <c r="H35" s="6">
        <f t="shared" si="5"/>
        <v>232.23657914611934</v>
      </c>
      <c r="I35" s="6">
        <f t="shared" si="5"/>
        <v>239.1104141447874</v>
      </c>
    </row>
    <row r="36" spans="1:9" x14ac:dyDescent="0.25">
      <c r="A36" s="6">
        <f t="shared" si="3"/>
        <v>10.900000000000006</v>
      </c>
      <c r="B36" s="1">
        <f t="shared" si="2"/>
        <v>3.3633885622000019E+20</v>
      </c>
      <c r="C36" s="1">
        <f t="shared" si="0"/>
        <v>1.9890999999999998E+41</v>
      </c>
      <c r="D36" s="6">
        <f t="shared" si="5"/>
        <v>198.6714636253825</v>
      </c>
      <c r="E36" s="6">
        <f t="shared" si="5"/>
        <v>206.9631344497171</v>
      </c>
      <c r="F36" s="6">
        <f t="shared" si="5"/>
        <v>214.93517065257532</v>
      </c>
      <c r="G36" s="6">
        <f t="shared" si="5"/>
        <v>222.62191299522084</v>
      </c>
      <c r="H36" s="6">
        <f t="shared" si="5"/>
        <v>230.05196088677812</v>
      </c>
      <c r="I36" s="6">
        <f t="shared" si="5"/>
        <v>237.24943260217015</v>
      </c>
    </row>
    <row r="37" spans="1:9" x14ac:dyDescent="0.25">
      <c r="A37" s="6">
        <f t="shared" si="3"/>
        <v>11.300000000000006</v>
      </c>
      <c r="B37" s="1">
        <f t="shared" si="2"/>
        <v>3.486815665400002E+20</v>
      </c>
      <c r="C37" s="1">
        <f t="shared" si="0"/>
        <v>1.9890999999999998E+41</v>
      </c>
      <c r="D37" s="6">
        <f t="shared" si="5"/>
        <v>195.12347350287871</v>
      </c>
      <c r="E37" s="6">
        <f t="shared" si="5"/>
        <v>203.86266351941106</v>
      </c>
      <c r="F37" s="6">
        <f t="shared" si="5"/>
        <v>212.24231727586422</v>
      </c>
      <c r="G37" s="6">
        <f t="shared" si="5"/>
        <v>220.30346549255327</v>
      </c>
      <c r="H37" s="6">
        <f t="shared" si="5"/>
        <v>228.07988200064602</v>
      </c>
      <c r="I37" s="6">
        <f t="shared" si="5"/>
        <v>235.59976281573083</v>
      </c>
    </row>
    <row r="38" spans="1:9" x14ac:dyDescent="0.25">
      <c r="A38" s="6">
        <f t="shared" si="3"/>
        <v>11.700000000000006</v>
      </c>
      <c r="B38" s="1">
        <f t="shared" si="2"/>
        <v>3.6102427686000021E+20</v>
      </c>
      <c r="C38" s="1">
        <f t="shared" si="0"/>
        <v>1.9890999999999998E+41</v>
      </c>
      <c r="D38" s="6">
        <f t="shared" si="5"/>
        <v>191.75902345714056</v>
      </c>
      <c r="E38" s="6">
        <f t="shared" si="5"/>
        <v>200.95214814934468</v>
      </c>
      <c r="F38" s="6">
        <f t="shared" si="5"/>
        <v>209.74272005110493</v>
      </c>
      <c r="G38" s="6">
        <f t="shared" si="5"/>
        <v>218.17940183031988</v>
      </c>
      <c r="H38" s="6">
        <f t="shared" si="5"/>
        <v>226.30177673106368</v>
      </c>
      <c r="I38" s="6">
        <f t="shared" si="5"/>
        <v>234.14255683287519</v>
      </c>
    </row>
    <row r="39" spans="1:9" x14ac:dyDescent="0.25">
      <c r="A39" s="6">
        <f t="shared" si="3"/>
        <v>12.100000000000007</v>
      </c>
      <c r="B39" s="1">
        <f t="shared" si="2"/>
        <v>3.7336698718000022E+20</v>
      </c>
      <c r="C39" s="1">
        <f t="shared" si="0"/>
        <v>1.9890999999999998E+41</v>
      </c>
      <c r="D39" s="6">
        <f t="shared" ref="D39:I54" si="6">SQRT(BulgeMass*GravitationalConstant/RadiusKm+D$8*RadiusKm)/1000</f>
        <v>188.56281589298786</v>
      </c>
      <c r="E39" s="6">
        <f t="shared" si="6"/>
        <v>198.21605739518893</v>
      </c>
      <c r="F39" s="6">
        <f t="shared" si="6"/>
        <v>207.42052762707175</v>
      </c>
      <c r="G39" s="6">
        <f t="shared" si="6"/>
        <v>216.23354307991357</v>
      </c>
      <c r="H39" s="6">
        <f t="shared" si="6"/>
        <v>224.70116827620822</v>
      </c>
      <c r="I39" s="6">
        <f t="shared" si="5"/>
        <v>232.86108497662903</v>
      </c>
    </row>
    <row r="40" spans="1:9" x14ac:dyDescent="0.25">
      <c r="A40" s="6">
        <f t="shared" si="3"/>
        <v>12.500000000000007</v>
      </c>
      <c r="B40" s="1">
        <f t="shared" si="2"/>
        <v>3.8570969750000022E+20</v>
      </c>
      <c r="C40" s="1">
        <f t="shared" si="0"/>
        <v>1.9890999999999998E+41</v>
      </c>
      <c r="D40" s="6">
        <f t="shared" si="6"/>
        <v>185.52128072081936</v>
      </c>
      <c r="E40" s="6">
        <f t="shared" si="6"/>
        <v>195.64059541744669</v>
      </c>
      <c r="F40" s="6">
        <f t="shared" si="6"/>
        <v>205.26163682065157</v>
      </c>
      <c r="G40" s="6">
        <f t="shared" si="6"/>
        <v>214.4514782539236</v>
      </c>
      <c r="H40" s="6">
        <f t="shared" si="6"/>
        <v>223.26337250049116</v>
      </c>
      <c r="I40" s="6">
        <f t="shared" si="5"/>
        <v>231.74043772137196</v>
      </c>
    </row>
    <row r="41" spans="1:9" x14ac:dyDescent="0.25">
      <c r="A41" s="6">
        <f t="shared" si="3"/>
        <v>12.900000000000007</v>
      </c>
      <c r="B41" s="1">
        <f t="shared" si="2"/>
        <v>3.9805240782000023E+20</v>
      </c>
      <c r="C41" s="1">
        <f t="shared" ref="C41:C72" si="7">IF(RadiusKpc&lt;CoreRadius,Density*4/3*PI()*RadiusKm^3,CoreMass*SolarMass)</f>
        <v>1.9890999999999998E+41</v>
      </c>
      <c r="D41" s="6">
        <f t="shared" si="6"/>
        <v>182.62233236752218</v>
      </c>
      <c r="E41" s="6">
        <f t="shared" si="6"/>
        <v>193.21345801354971</v>
      </c>
      <c r="F41" s="6">
        <f t="shared" si="6"/>
        <v>203.25344876718265</v>
      </c>
      <c r="G41" s="6">
        <f t="shared" si="6"/>
        <v>212.82031978632529</v>
      </c>
      <c r="H41" s="6">
        <f t="shared" si="6"/>
        <v>221.97525220653259</v>
      </c>
      <c r="I41" s="6">
        <f t="shared" si="5"/>
        <v>230.76727816212104</v>
      </c>
    </row>
    <row r="42" spans="1:9" x14ac:dyDescent="0.25">
      <c r="A42" s="6">
        <f t="shared" si="3"/>
        <v>13.300000000000008</v>
      </c>
      <c r="B42" s="1">
        <f t="shared" si="2"/>
        <v>4.1039511814000024E+20</v>
      </c>
      <c r="C42" s="1">
        <f t="shared" si="7"/>
        <v>1.9890999999999998E+41</v>
      </c>
      <c r="D42" s="6">
        <f t="shared" si="6"/>
        <v>179.85516729658605</v>
      </c>
      <c r="E42" s="6">
        <f t="shared" si="6"/>
        <v>190.92362971796589</v>
      </c>
      <c r="F42" s="6">
        <f t="shared" si="6"/>
        <v>201.38466566767926</v>
      </c>
      <c r="G42" s="6">
        <f t="shared" si="6"/>
        <v>211.32849961016368</v>
      </c>
      <c r="H42" s="6">
        <f t="shared" si="6"/>
        <v>220.82501200924443</v>
      </c>
      <c r="I42" s="6">
        <f t="shared" si="5"/>
        <v>229.92963512840825</v>
      </c>
    </row>
    <row r="43" spans="1:9" x14ac:dyDescent="0.25">
      <c r="A43" s="6">
        <f t="shared" si="3"/>
        <v>13.700000000000008</v>
      </c>
      <c r="B43" s="1">
        <f t="shared" si="2"/>
        <v>4.2273782846000025E+20</v>
      </c>
      <c r="C43" s="1">
        <f t="shared" si="7"/>
        <v>1.9890999999999998E+41</v>
      </c>
      <c r="D43" s="6">
        <f t="shared" si="6"/>
        <v>177.2100942906909</v>
      </c>
      <c r="E43" s="6">
        <f t="shared" si="6"/>
        <v>188.76121371488256</v>
      </c>
      <c r="F43" s="6">
        <f t="shared" si="6"/>
        <v>199.64512037041018</v>
      </c>
      <c r="G43" s="6">
        <f t="shared" si="6"/>
        <v>209.96559806862544</v>
      </c>
      <c r="H43" s="6">
        <f t="shared" si="6"/>
        <v>219.80202605279953</v>
      </c>
      <c r="I43" s="6">
        <f t="shared" si="5"/>
        <v>229.21672919208052</v>
      </c>
    </row>
    <row r="44" spans="1:9" x14ac:dyDescent="0.25">
      <c r="A44" s="6">
        <f t="shared" si="3"/>
        <v>14.100000000000009</v>
      </c>
      <c r="B44" s="1">
        <f t="shared" si="2"/>
        <v>4.3508053878000026E+20</v>
      </c>
      <c r="C44" s="1">
        <f t="shared" si="7"/>
        <v>1.9890999999999998E+41</v>
      </c>
      <c r="D44" s="6">
        <f t="shared" si="6"/>
        <v>174.67839141059125</v>
      </c>
      <c r="E44" s="6">
        <f t="shared" si="6"/>
        <v>186.71728847000676</v>
      </c>
      <c r="F44" s="6">
        <f t="shared" si="6"/>
        <v>198.0256326877703</v>
      </c>
      <c r="G44" s="6">
        <f t="shared" si="6"/>
        <v>208.72219956006532</v>
      </c>
      <c r="H44" s="6">
        <f t="shared" si="6"/>
        <v>218.89669247613526</v>
      </c>
      <c r="I44" s="6">
        <f t="shared" si="5"/>
        <v>228.61882548204935</v>
      </c>
    </row>
    <row r="45" spans="1:9" x14ac:dyDescent="0.25">
      <c r="A45" s="6">
        <f t="shared" si="3"/>
        <v>14.500000000000009</v>
      </c>
      <c r="B45" s="1">
        <f t="shared" si="2"/>
        <v>4.4742324910000026E+20</v>
      </c>
      <c r="C45" s="1">
        <f t="shared" si="7"/>
        <v>1.9890999999999998E+41</v>
      </c>
      <c r="D45" s="6">
        <f t="shared" si="6"/>
        <v>172.25218481246162</v>
      </c>
      <c r="E45" s="6">
        <f t="shared" si="6"/>
        <v>184.78378625752433</v>
      </c>
      <c r="F45" s="6">
        <f t="shared" si="6"/>
        <v>196.51788762010045</v>
      </c>
      <c r="G45" s="6">
        <f t="shared" si="6"/>
        <v>207.5897700891507</v>
      </c>
      <c r="H45" s="6">
        <f t="shared" si="6"/>
        <v>218.10030980415056</v>
      </c>
      <c r="I45" s="6">
        <f t="shared" si="6"/>
        <v>228.12710848925087</v>
      </c>
    </row>
    <row r="46" spans="1:9" x14ac:dyDescent="0.25">
      <c r="A46" s="6">
        <f t="shared" si="3"/>
        <v>14.900000000000009</v>
      </c>
      <c r="B46" s="1">
        <f t="shared" si="2"/>
        <v>4.5976595942000027E+20</v>
      </c>
      <c r="C46" s="1">
        <f t="shared" si="7"/>
        <v>1.9890999999999998E+41</v>
      </c>
      <c r="D46" s="6">
        <f t="shared" si="6"/>
        <v>169.92434558273973</v>
      </c>
      <c r="E46" s="6">
        <f t="shared" si="6"/>
        <v>182.95338973608108</v>
      </c>
      <c r="F46" s="6">
        <f t="shared" si="6"/>
        <v>195.11433163692095</v>
      </c>
      <c r="G46" s="6">
        <f t="shared" si="6"/>
        <v>206.5605528757182</v>
      </c>
      <c r="H46" s="6">
        <f t="shared" si="6"/>
        <v>217.40497142090007</v>
      </c>
      <c r="I46" s="6">
        <f t="shared" si="6"/>
        <v>227.73357502292538</v>
      </c>
    </row>
    <row r="47" spans="1:9" x14ac:dyDescent="0.25">
      <c r="A47" s="6">
        <f t="shared" si="3"/>
        <v>15.30000000000001</v>
      </c>
      <c r="B47" s="1">
        <f t="shared" si="2"/>
        <v>4.7210866974000028E+20</v>
      </c>
      <c r="C47" s="1">
        <f t="shared" si="7"/>
        <v>1.9890999999999998E+41</v>
      </c>
      <c r="D47" s="6">
        <f t="shared" si="6"/>
        <v>167.68840150779488</v>
      </c>
      <c r="E47" s="6">
        <f t="shared" si="6"/>
        <v>181.21944348672807</v>
      </c>
      <c r="F47" s="6">
        <f t="shared" si="6"/>
        <v>193.80808392592769</v>
      </c>
      <c r="G47" s="6">
        <f t="shared" si="6"/>
        <v>205.62747893323848</v>
      </c>
      <c r="H47" s="6">
        <f t="shared" si="6"/>
        <v>216.80347504096753</v>
      </c>
      <c r="I47" s="6">
        <f t="shared" si="6"/>
        <v>227.43094223794492</v>
      </c>
    </row>
    <row r="48" spans="1:9" x14ac:dyDescent="0.25">
      <c r="A48" s="6">
        <f t="shared" si="3"/>
        <v>15.70000000000001</v>
      </c>
      <c r="B48" s="1">
        <f t="shared" si="2"/>
        <v>4.8445138006000029E+20</v>
      </c>
      <c r="C48" s="1">
        <f t="shared" si="7"/>
        <v>1.9890999999999998E+41</v>
      </c>
      <c r="D48" s="6">
        <f t="shared" si="6"/>
        <v>165.53846128872416</v>
      </c>
      <c r="E48" s="6">
        <f t="shared" si="6"/>
        <v>179.57587801939999</v>
      </c>
      <c r="F48" s="6">
        <f t="shared" si="6"/>
        <v>192.59286011438331</v>
      </c>
      <c r="G48" s="6">
        <f t="shared" si="6"/>
        <v>204.78409012332583</v>
      </c>
      <c r="H48" s="6">
        <f t="shared" si="6"/>
        <v>216.28924468923191</v>
      </c>
      <c r="I48" s="6">
        <f t="shared" si="6"/>
        <v>227.21256824576946</v>
      </c>
    </row>
    <row r="49" spans="1:9" x14ac:dyDescent="0.25">
      <c r="A49" s="6">
        <f t="shared" si="3"/>
        <v>16.100000000000009</v>
      </c>
      <c r="B49" s="1">
        <f t="shared" si="2"/>
        <v>4.9679409038000023E+20</v>
      </c>
      <c r="C49" s="1">
        <f t="shared" si="7"/>
        <v>1.9890999999999998E+41</v>
      </c>
      <c r="D49" s="6">
        <f t="shared" ref="D49:I64" si="8">SQRT(BulgeMass*GravitationalConstant/RadiusKm+D$8*RadiusKm)/1000</f>
        <v>163.46914917851254</v>
      </c>
      <c r="E49" s="6">
        <f t="shared" si="8"/>
        <v>178.01714422197318</v>
      </c>
      <c r="F49" s="6">
        <f t="shared" si="8"/>
        <v>191.46290643554642</v>
      </c>
      <c r="G49" s="6">
        <f t="shared" si="8"/>
        <v>204.02447266087174</v>
      </c>
      <c r="H49" s="6">
        <f t="shared" si="8"/>
        <v>215.85626316682777</v>
      </c>
      <c r="I49" s="6">
        <f t="shared" si="6"/>
        <v>227.07238328811982</v>
      </c>
    </row>
    <row r="50" spans="1:9" x14ac:dyDescent="0.25">
      <c r="A50" s="6">
        <f t="shared" si="3"/>
        <v>16.500000000000007</v>
      </c>
      <c r="B50" s="1">
        <f t="shared" si="2"/>
        <v>5.0913680070000024E+20</v>
      </c>
      <c r="C50" s="1">
        <f t="shared" si="7"/>
        <v>1.9890999999999998E+41</v>
      </c>
      <c r="D50" s="6">
        <f t="shared" si="8"/>
        <v>161.47554838889616</v>
      </c>
      <c r="E50" s="6">
        <f t="shared" si="8"/>
        <v>176.53815659651241</v>
      </c>
      <c r="F50" s="6">
        <f t="shared" si="8"/>
        <v>190.41294268377544</v>
      </c>
      <c r="G50" s="6">
        <f t="shared" si="8"/>
        <v>203.34319941540889</v>
      </c>
      <c r="H50" s="6">
        <f t="shared" si="8"/>
        <v>215.49901335155749</v>
      </c>
      <c r="I50" s="6">
        <f t="shared" si="6"/>
        <v>227.00482982195501</v>
      </c>
    </row>
    <row r="51" spans="1:9" x14ac:dyDescent="0.25">
      <c r="A51" s="6">
        <f t="shared" si="3"/>
        <v>16.900000000000006</v>
      </c>
      <c r="B51" s="1">
        <f t="shared" si="2"/>
        <v>5.2147951102000018E+20</v>
      </c>
      <c r="C51" s="1">
        <f t="shared" si="7"/>
        <v>1.9890999999999998E+41</v>
      </c>
      <c r="D51" s="6">
        <f t="shared" si="8"/>
        <v>159.55315190945126</v>
      </c>
      <c r="E51" s="6">
        <f t="shared" si="8"/>
        <v>175.13424392288456</v>
      </c>
      <c r="F51" s="6">
        <f t="shared" si="8"/>
        <v>189.43811259786253</v>
      </c>
      <c r="G51" s="6">
        <f t="shared" si="8"/>
        <v>202.73527965018926</v>
      </c>
      <c r="H51" s="6">
        <f t="shared" si="8"/>
        <v>215.21242697632596</v>
      </c>
      <c r="I51" s="6">
        <f t="shared" si="6"/>
        <v>227.00481015881678</v>
      </c>
    </row>
    <row r="52" spans="1:9" x14ac:dyDescent="0.25">
      <c r="A52" s="6">
        <f t="shared" si="3"/>
        <v>17.300000000000004</v>
      </c>
      <c r="B52" s="1">
        <f t="shared" si="2"/>
        <v>5.3382222134000012E+20</v>
      </c>
      <c r="C52" s="1">
        <f t="shared" si="7"/>
        <v>1.9890999999999998E+41</v>
      </c>
      <c r="D52" s="6">
        <f t="shared" si="8"/>
        <v>157.69781961825117</v>
      </c>
      <c r="E52" s="6">
        <f t="shared" si="8"/>
        <v>173.80110622706198</v>
      </c>
      <c r="F52" s="6">
        <f t="shared" si="8"/>
        <v>188.53394054957448</v>
      </c>
      <c r="G52" s="6">
        <f t="shared" si="8"/>
        <v>202.19611507778899</v>
      </c>
      <c r="H52" s="6">
        <f t="shared" si="8"/>
        <v>214.99183976595594</v>
      </c>
      <c r="I52" s="6">
        <f t="shared" si="6"/>
        <v>227.06764053768316</v>
      </c>
    </row>
    <row r="53" spans="1:9" x14ac:dyDescent="0.25">
      <c r="A53" s="6">
        <f t="shared" si="3"/>
        <v>17.700000000000003</v>
      </c>
      <c r="B53" s="1">
        <f t="shared" si="2"/>
        <v>5.4616493166000007E+20</v>
      </c>
      <c r="C53" s="1">
        <f t="shared" si="7"/>
        <v>1.9890999999999998E+41</v>
      </c>
      <c r="D53" s="6">
        <f t="shared" si="8"/>
        <v>155.90574075449234</v>
      </c>
      <c r="E53" s="6">
        <f t="shared" si="8"/>
        <v>172.53477712277888</v>
      </c>
      <c r="F53" s="6">
        <f t="shared" si="8"/>
        <v>187.6962936059393</v>
      </c>
      <c r="G53" s="6">
        <f t="shared" si="8"/>
        <v>201.72146130247759</v>
      </c>
      <c r="H53" s="6">
        <f t="shared" si="8"/>
        <v>214.83295200366024</v>
      </c>
      <c r="I53" s="6">
        <f t="shared" si="6"/>
        <v>227.1890107007973</v>
      </c>
    </row>
    <row r="54" spans="1:9" x14ac:dyDescent="0.25">
      <c r="A54" s="6">
        <f t="shared" si="3"/>
        <v>18.100000000000001</v>
      </c>
      <c r="B54" s="1">
        <f t="shared" si="2"/>
        <v>5.5850764198000008E+20</v>
      </c>
      <c r="C54" s="1">
        <f t="shared" si="7"/>
        <v>1.9890999999999998E+41</v>
      </c>
      <c r="D54" s="6">
        <f t="shared" si="8"/>
        <v>154.17340097845403</v>
      </c>
      <c r="E54" s="6">
        <f t="shared" si="8"/>
        <v>171.3315907504018</v>
      </c>
      <c r="F54" s="6">
        <f t="shared" si="8"/>
        <v>186.92134818918672</v>
      </c>
      <c r="G54" s="6">
        <f t="shared" si="8"/>
        <v>201.30739387479829</v>
      </c>
      <c r="H54" s="6">
        <f t="shared" si="8"/>
        <v>214.73179375319151</v>
      </c>
      <c r="I54" s="6">
        <f t="shared" si="6"/>
        <v>227.36494819620543</v>
      </c>
    </row>
    <row r="55" spans="1:9" x14ac:dyDescent="0.25">
      <c r="A55" s="6">
        <f t="shared" si="3"/>
        <v>18.5</v>
      </c>
      <c r="B55" s="1">
        <f t="shared" si="2"/>
        <v>5.7085035230000002E+20</v>
      </c>
      <c r="C55" s="1">
        <f t="shared" si="7"/>
        <v>1.9890999999999998E+41</v>
      </c>
      <c r="D55" s="6">
        <f t="shared" si="8"/>
        <v>152.49755337047807</v>
      </c>
      <c r="E55" s="6">
        <f t="shared" si="8"/>
        <v>170.18815266340314</v>
      </c>
      <c r="F55" s="6">
        <f t="shared" si="8"/>
        <v>186.2055606849103</v>
      </c>
      <c r="G55" s="6">
        <f t="shared" si="8"/>
        <v>200.95027831028702</v>
      </c>
      <c r="H55" s="6">
        <f t="shared" si="8"/>
        <v>214.68469408875384</v>
      </c>
      <c r="I55" s="6">
        <f t="shared" si="8"/>
        <v>227.59178675642451</v>
      </c>
    </row>
    <row r="56" spans="1:9" x14ac:dyDescent="0.25">
      <c r="A56" s="6">
        <f t="shared" si="3"/>
        <v>18.899999999999999</v>
      </c>
      <c r="B56" s="1">
        <f t="shared" si="2"/>
        <v>5.8319306261999996E+20</v>
      </c>
      <c r="C56" s="1">
        <f t="shared" si="7"/>
        <v>1.9890999999999998E+41</v>
      </c>
      <c r="D56" s="6">
        <f t="shared" si="8"/>
        <v>150.87519282412748</v>
      </c>
      <c r="E56" s="6">
        <f t="shared" si="8"/>
        <v>169.10131411647174</v>
      </c>
      <c r="F56" s="6">
        <f t="shared" si="8"/>
        <v>185.54564145276399</v>
      </c>
      <c r="G56" s="6">
        <f t="shared" si="8"/>
        <v>200.64674352781716</v>
      </c>
      <c r="H56" s="6">
        <f t="shared" si="8"/>
        <v>214.68825378794631</v>
      </c>
      <c r="I56" s="6">
        <f t="shared" si="8"/>
        <v>227.86613820556502</v>
      </c>
    </row>
    <row r="57" spans="1:9" x14ac:dyDescent="0.25">
      <c r="A57" s="6">
        <f t="shared" si="3"/>
        <v>19.299999999999997</v>
      </c>
      <c r="B57" s="1">
        <f t="shared" si="2"/>
        <v>5.955357729399999E+20</v>
      </c>
      <c r="C57" s="1">
        <f t="shared" si="7"/>
        <v>1.9890999999999998E+41</v>
      </c>
      <c r="D57" s="6">
        <f t="shared" si="8"/>
        <v>149.30353337382886</v>
      </c>
      <c r="E57" s="6">
        <f t="shared" si="8"/>
        <v>168.06814929459426</v>
      </c>
      <c r="F57" s="6">
        <f t="shared" si="8"/>
        <v>184.93853177937265</v>
      </c>
      <c r="G57" s="6">
        <f t="shared" si="8"/>
        <v>200.39365824823406</v>
      </c>
      <c r="H57" s="6">
        <f t="shared" si="8"/>
        <v>214.73932102786864</v>
      </c>
      <c r="I57" s="6">
        <f t="shared" si="8"/>
        <v>228.1848674318918</v>
      </c>
    </row>
    <row r="58" spans="1:9" x14ac:dyDescent="0.25">
      <c r="A58" s="6">
        <f t="shared" si="3"/>
        <v>19.699999999999996</v>
      </c>
      <c r="B58" s="1">
        <f t="shared" si="2"/>
        <v>6.0787848325999991E+20</v>
      </c>
      <c r="C58" s="1">
        <f t="shared" si="7"/>
        <v>1.9890999999999998E+41</v>
      </c>
      <c r="D58" s="6">
        <f t="shared" si="8"/>
        <v>147.77998806767584</v>
      </c>
      <c r="E58" s="6">
        <f t="shared" si="8"/>
        <v>167.08593509294076</v>
      </c>
      <c r="F58" s="6">
        <f t="shared" si="8"/>
        <v>184.38138338368765</v>
      </c>
      <c r="G58" s="6">
        <f t="shared" si="8"/>
        <v>200.18810996430935</v>
      </c>
      <c r="H58" s="6">
        <f t="shared" si="8"/>
        <v>214.83496969460629</v>
      </c>
      <c r="I58" s="6">
        <f t="shared" si="8"/>
        <v>228.54507003276709</v>
      </c>
    </row>
    <row r="59" spans="1:9" x14ac:dyDescent="0.25">
      <c r="A59" s="6">
        <f t="shared" si="3"/>
        <v>20.099999999999994</v>
      </c>
      <c r="B59" s="1">
        <f t="shared" si="2"/>
        <v>6.2022119357999979E+20</v>
      </c>
      <c r="C59" s="1">
        <f t="shared" si="7"/>
        <v>1.9890999999999998E+41</v>
      </c>
      <c r="D59" s="6">
        <f t="shared" ref="D59:I74" si="9">SQRT(BulgeMass*GravitationalConstant/RadiusKm+D$8*RadiusKm)/1000</f>
        <v>146.30215105447817</v>
      </c>
      <c r="E59" s="6">
        <f t="shared" si="9"/>
        <v>166.15213311591077</v>
      </c>
      <c r="F59" s="6">
        <f t="shared" si="9"/>
        <v>183.8715401435669</v>
      </c>
      <c r="G59" s="6">
        <f t="shared" si="9"/>
        <v>200.02738615141513</v>
      </c>
      <c r="H59" s="6">
        <f t="shared" si="9"/>
        <v>214.9724799744547</v>
      </c>
      <c r="I59" s="6">
        <f t="shared" si="8"/>
        <v>228.94405229699098</v>
      </c>
    </row>
    <row r="60" spans="1:9" x14ac:dyDescent="0.25">
      <c r="A60" s="6">
        <f t="shared" si="3"/>
        <v>20.499999999999993</v>
      </c>
      <c r="B60" s="1">
        <f t="shared" si="2"/>
        <v>6.325639038999998E+20</v>
      </c>
      <c r="C60" s="1">
        <f t="shared" si="7"/>
        <v>1.9890999999999998E+41</v>
      </c>
      <c r="D60" s="6">
        <f t="shared" si="9"/>
        <v>144.8677816028125</v>
      </c>
      <c r="E60" s="6">
        <f t="shared" si="9"/>
        <v>165.26437361246425</v>
      </c>
      <c r="F60" s="6">
        <f t="shared" si="9"/>
        <v>183.40652176114179</v>
      </c>
      <c r="G60" s="6">
        <f t="shared" si="9"/>
        <v>199.90895743692968</v>
      </c>
      <c r="H60" s="6">
        <f t="shared" si="9"/>
        <v>215.149320943665</v>
      </c>
      <c r="I60" s="6">
        <f t="shared" si="8"/>
        <v>229.37931323796434</v>
      </c>
    </row>
    <row r="61" spans="1:9" x14ac:dyDescent="0.25">
      <c r="A61" s="6">
        <f t="shared" si="3"/>
        <v>20.899999999999991</v>
      </c>
      <c r="B61" s="1">
        <f t="shared" si="2"/>
        <v>6.4490661421999967E+20</v>
      </c>
      <c r="C61" s="1">
        <f t="shared" si="7"/>
        <v>1.9890999999999998E+41</v>
      </c>
      <c r="D61" s="6">
        <f t="shared" si="9"/>
        <v>143.47478981054505</v>
      </c>
      <c r="E61" s="6">
        <f t="shared" si="9"/>
        <v>164.42044110566081</v>
      </c>
      <c r="F61" s="6">
        <f t="shared" si="9"/>
        <v>182.98400912533333</v>
      </c>
      <c r="G61" s="6">
        <f t="shared" si="9"/>
        <v>199.83046248702942</v>
      </c>
      <c r="H61" s="6">
        <f t="shared" si="9"/>
        <v>215.36313491398676</v>
      </c>
      <c r="I61" s="6">
        <f t="shared" si="8"/>
        <v>229.84852843161747</v>
      </c>
    </row>
    <row r="62" spans="1:9" x14ac:dyDescent="0.25">
      <c r="A62" s="6">
        <f t="shared" si="3"/>
        <v>21.29999999999999</v>
      </c>
      <c r="B62" s="1">
        <f t="shared" si="2"/>
        <v>6.5724932453999968E+20</v>
      </c>
      <c r="C62" s="1">
        <f t="shared" si="7"/>
        <v>1.9890999999999998E+41</v>
      </c>
      <c r="D62" s="6">
        <f t="shared" si="9"/>
        <v>142.12122379747908</v>
      </c>
      <c r="E62" s="6">
        <f t="shared" si="9"/>
        <v>163.61826150858934</v>
      </c>
      <c r="F62" s="6">
        <f t="shared" si="9"/>
        <v>182.60183116412912</v>
      </c>
      <c r="G62" s="6">
        <f t="shared" si="9"/>
        <v>199.78969440362314</v>
      </c>
      <c r="H62" s="6">
        <f t="shared" si="9"/>
        <v>215.61172332527079</v>
      </c>
      <c r="I62" s="6">
        <f t="shared" si="8"/>
        <v>230.3495354470964</v>
      </c>
    </row>
    <row r="63" spans="1:9" x14ac:dyDescent="0.25">
      <c r="A63" s="6">
        <f t="shared" si="3"/>
        <v>21.699999999999989</v>
      </c>
      <c r="B63" s="1">
        <f t="shared" si="2"/>
        <v>6.6959203485999969E+20</v>
      </c>
      <c r="C63" s="1">
        <f t="shared" si="7"/>
        <v>1.9890999999999998E+41</v>
      </c>
      <c r="D63" s="6">
        <f t="shared" si="9"/>
        <v>140.80525820258282</v>
      </c>
      <c r="E63" s="6">
        <f t="shared" si="9"/>
        <v>162.85589054773553</v>
      </c>
      <c r="F63" s="6">
        <f t="shared" si="9"/>
        <v>182.25795300808142</v>
      </c>
      <c r="G63" s="6">
        <f t="shared" si="9"/>
        <v>199.78458845290348</v>
      </c>
      <c r="H63" s="6">
        <f t="shared" si="9"/>
        <v>215.8930340050276</v>
      </c>
      <c r="I63" s="6">
        <f t="shared" si="8"/>
        <v>230.88032068692212</v>
      </c>
    </row>
    <row r="64" spans="1:9" x14ac:dyDescent="0.25">
      <c r="A64" s="6">
        <f t="shared" si="3"/>
        <v>22.099999999999987</v>
      </c>
      <c r="B64" s="1">
        <f t="shared" si="2"/>
        <v>6.8193474517999957E+20</v>
      </c>
      <c r="C64" s="1">
        <f t="shared" si="7"/>
        <v>1.9890999999999998E+41</v>
      </c>
      <c r="D64" s="6">
        <f t="shared" si="9"/>
        <v>139.52518383160333</v>
      </c>
      <c r="E64" s="6">
        <f t="shared" si="9"/>
        <v>162.13150333924219</v>
      </c>
      <c r="F64" s="6">
        <f t="shared" si="9"/>
        <v>181.95046531087161</v>
      </c>
      <c r="G64" s="6">
        <f t="shared" si="9"/>
        <v>199.81321097125357</v>
      </c>
      <c r="H64" s="6">
        <f t="shared" si="9"/>
        <v>216.20514963904697</v>
      </c>
      <c r="I64" s="6">
        <f t="shared" si="8"/>
        <v>231.43900747765639</v>
      </c>
    </row>
    <row r="65" spans="1:9" x14ac:dyDescent="0.25">
      <c r="A65" s="6">
        <f t="shared" si="3"/>
        <v>22.499999999999986</v>
      </c>
      <c r="B65" s="1">
        <f t="shared" si="2"/>
        <v>6.9427745549999958E+20</v>
      </c>
      <c r="C65" s="1">
        <f t="shared" si="7"/>
        <v>1.9890999999999998E+41</v>
      </c>
      <c r="D65" s="6">
        <f t="shared" si="9"/>
        <v>138.2793983215245</v>
      </c>
      <c r="E65" s="6">
        <f t="shared" si="9"/>
        <v>161.44338498421925</v>
      </c>
      <c r="F65" s="6">
        <f t="shared" si="9"/>
        <v>181.67757459346169</v>
      </c>
      <c r="G65" s="6">
        <f t="shared" si="9"/>
        <v>199.8737493148183</v>
      </c>
      <c r="H65" s="6">
        <f t="shared" si="9"/>
        <v>216.54627731771978</v>
      </c>
      <c r="I65" s="6">
        <f t="shared" si="9"/>
        <v>232.02384527277107</v>
      </c>
    </row>
    <row r="66" spans="1:9" x14ac:dyDescent="0.25">
      <c r="A66" s="6">
        <f t="shared" si="3"/>
        <v>22.899999999999984</v>
      </c>
      <c r="B66" s="1">
        <f t="shared" si="2"/>
        <v>7.0662016581999945E+20</v>
      </c>
      <c r="C66" s="1">
        <f t="shared" si="7"/>
        <v>1.9890999999999998E+41</v>
      </c>
      <c r="D66" s="6">
        <f t="shared" si="9"/>
        <v>137.06639770590257</v>
      </c>
      <c r="E66" s="6">
        <f t="shared" si="9"/>
        <v>160.78992206687784</v>
      </c>
      <c r="F66" s="6">
        <f t="shared" si="9"/>
        <v>181.43759449593855</v>
      </c>
      <c r="G66" s="6">
        <f t="shared" si="9"/>
        <v>199.96450273654233</v>
      </c>
      <c r="H66" s="6">
        <f t="shared" si="9"/>
        <v>216.91473904018747</v>
      </c>
      <c r="I66" s="6">
        <f t="shared" si="9"/>
        <v>232.63319984703952</v>
      </c>
    </row>
    <row r="67" spans="1:9" x14ac:dyDescent="0.25">
      <c r="A67" s="6">
        <f t="shared" si="3"/>
        <v>23.299999999999983</v>
      </c>
      <c r="B67" s="1">
        <f t="shared" si="2"/>
        <v>7.1896287613999946E+20</v>
      </c>
      <c r="C67" s="1">
        <f t="shared" si="7"/>
        <v>1.9890999999999998E+41</v>
      </c>
      <c r="D67" s="6">
        <f t="shared" si="9"/>
        <v>135.88476878010772</v>
      </c>
      <c r="E67" s="6">
        <f t="shared" si="9"/>
        <v>160.16959495429629</v>
      </c>
      <c r="F67" s="6">
        <f t="shared" si="9"/>
        <v>181.22893783616161</v>
      </c>
      <c r="G67" s="6">
        <f t="shared" si="9"/>
        <v>200.08387408940112</v>
      </c>
      <c r="H67" s="6">
        <f t="shared" si="9"/>
        <v>217.30896307337008</v>
      </c>
      <c r="I67" s="6">
        <f t="shared" si="9"/>
        <v>233.26554437683959</v>
      </c>
    </row>
    <row r="68" spans="1:9" x14ac:dyDescent="0.25">
      <c r="A68" s="6">
        <f t="shared" si="3"/>
        <v>23.699999999999982</v>
      </c>
      <c r="B68" s="1">
        <f t="shared" si="2"/>
        <v>7.3130558645999947E+20</v>
      </c>
      <c r="C68" s="1">
        <f t="shared" si="7"/>
        <v>1.9890999999999998E+41</v>
      </c>
      <c r="D68" s="6">
        <f t="shared" si="9"/>
        <v>134.73318217833878</v>
      </c>
      <c r="E68" s="6">
        <f t="shared" si="9"/>
        <v>159.58097080949665</v>
      </c>
      <c r="F68" s="6">
        <f t="shared" si="9"/>
        <v>181.05010938715674</v>
      </c>
      <c r="G68" s="6">
        <f t="shared" si="9"/>
        <v>200.23036226731801</v>
      </c>
      <c r="H68" s="6">
        <f t="shared" si="9"/>
        <v>217.72747607571583</v>
      </c>
      <c r="I68" s="6">
        <f t="shared" si="9"/>
        <v>233.91945131369772</v>
      </c>
    </row>
    <row r="69" spans="1:9" x14ac:dyDescent="0.25">
      <c r="A69" s="6">
        <f t="shared" si="3"/>
        <v>24.09999999999998</v>
      </c>
      <c r="B69" s="1">
        <f t="shared" si="2"/>
        <v>7.4364829677999935E+20</v>
      </c>
      <c r="C69" s="1">
        <f t="shared" si="7"/>
        <v>1.9890999999999998E+41</v>
      </c>
      <c r="D69" s="6">
        <f t="shared" ref="D69:I84" si="10">SQRT(BulgeMass*GravitationalConstant/RadiusKm+D$8*RadiusKm)/1000</f>
        <v>133.61038608529492</v>
      </c>
      <c r="E69" s="6">
        <f t="shared" si="10"/>
        <v>159.02269724055608</v>
      </c>
      <c r="F69" s="6">
        <f t="shared" si="10"/>
        <v>180.89969929621651</v>
      </c>
      <c r="G69" s="6">
        <f t="shared" si="10"/>
        <v>200.40255530621747</v>
      </c>
      <c r="H69" s="6">
        <f t="shared" si="10"/>
        <v>218.16889590650069</v>
      </c>
      <c r="I69" s="6">
        <f t="shared" si="9"/>
        <v>234.59358496954161</v>
      </c>
    </row>
    <row r="70" spans="1:9" x14ac:dyDescent="0.25">
      <c r="A70" s="6">
        <f t="shared" si="3"/>
        <v>24.499999999999979</v>
      </c>
      <c r="B70" s="1">
        <f t="shared" si="2"/>
        <v>7.5599100709999935E+20</v>
      </c>
      <c r="C70" s="1">
        <f t="shared" si="7"/>
        <v>1.9890999999999998E+41</v>
      </c>
      <c r="D70" s="6">
        <f t="shared" si="10"/>
        <v>132.51520051487105</v>
      </c>
      <c r="E70" s="6">
        <f t="shared" si="10"/>
        <v>158.49349651798482</v>
      </c>
      <c r="F70" s="6">
        <f t="shared" si="10"/>
        <v>180.77637707813614</v>
      </c>
      <c r="G70" s="6">
        <f t="shared" si="10"/>
        <v>200.59912407709177</v>
      </c>
      <c r="H70" s="6">
        <f t="shared" si="10"/>
        <v>218.631925050978</v>
      </c>
      <c r="I70" s="6">
        <f t="shared" si="9"/>
        <v>235.28669474174791</v>
      </c>
    </row>
    <row r="71" spans="1:9" x14ac:dyDescent="0.25">
      <c r="A71" s="6">
        <f t="shared" si="3"/>
        <v>24.899999999999977</v>
      </c>
      <c r="B71" s="1">
        <f t="shared" si="2"/>
        <v>7.6833371741999936E+20</v>
      </c>
      <c r="C71" s="1">
        <f t="shared" si="7"/>
        <v>1.9890999999999998E+41</v>
      </c>
      <c r="D71" s="6">
        <f t="shared" si="10"/>
        <v>131.44651209642581</v>
      </c>
      <c r="E71" s="6">
        <f t="shared" si="10"/>
        <v>157.99216030080674</v>
      </c>
      <c r="F71" s="6">
        <f t="shared" si="10"/>
        <v>180.67888612318762</v>
      </c>
      <c r="G71" s="6">
        <f t="shared" si="10"/>
        <v>200.81881651109242</v>
      </c>
      <c r="H71" s="6">
        <f t="shared" si="10"/>
        <v>219.11534459986089</v>
      </c>
      <c r="I71" s="6">
        <f t="shared" si="9"/>
        <v>235.9976089144036</v>
      </c>
    </row>
    <row r="72" spans="1:9" x14ac:dyDescent="0.25">
      <c r="A72" s="6">
        <f t="shared" si="3"/>
        <v>25.299999999999976</v>
      </c>
      <c r="B72" s="1">
        <f t="shared" si="2"/>
        <v>7.8067642773999924E+20</v>
      </c>
      <c r="C72" s="1">
        <f t="shared" si="7"/>
        <v>1.9890999999999998E+41</v>
      </c>
      <c r="D72" s="6">
        <f t="shared" si="10"/>
        <v>130.40326931624898</v>
      </c>
      <c r="E72" s="6">
        <f t="shared" si="10"/>
        <v>157.51754481887457</v>
      </c>
      <c r="F72" s="6">
        <f t="shared" si="10"/>
        <v>180.60603866749901</v>
      </c>
      <c r="G72" s="6">
        <f t="shared" si="10"/>
        <v>201.06045230369432</v>
      </c>
      <c r="H72" s="6">
        <f t="shared" si="10"/>
        <v>219.61800872871544</v>
      </c>
      <c r="I72" s="6">
        <f t="shared" si="9"/>
        <v>236.7252289794354</v>
      </c>
    </row>
    <row r="73" spans="1:9" x14ac:dyDescent="0.25">
      <c r="A73" s="6">
        <f t="shared" si="3"/>
        <v>25.699999999999974</v>
      </c>
      <c r="B73" s="1">
        <f t="shared" ref="B73:B106" si="11">RadiusKpc*kpc</f>
        <v>7.9301913805999925E+20</v>
      </c>
      <c r="C73" s="1">
        <f t="shared" ref="C73:C106" si="12">IF(RadiusKpc&lt;CoreRadius,Density*4/3*PI()*RadiusKm^3,CoreMass*SolarMass)</f>
        <v>1.9890999999999998E+41</v>
      </c>
      <c r="D73" s="6">
        <f t="shared" si="10"/>
        <v>129.38447816799371</v>
      </c>
      <c r="E73" s="6">
        <f t="shared" si="10"/>
        <v>157.06856646510795</v>
      </c>
      <c r="F73" s="6">
        <f t="shared" si="10"/>
        <v>180.55671117962916</v>
      </c>
      <c r="G73" s="6">
        <f t="shared" si="10"/>
        <v>201.32291805108531</v>
      </c>
      <c r="H73" s="6">
        <f t="shared" si="10"/>
        <v>220.13883962900326</v>
      </c>
      <c r="I73" s="6">
        <f t="shared" si="9"/>
        <v>237.46852442756284</v>
      </c>
    </row>
    <row r="74" spans="1:9" x14ac:dyDescent="0.25">
      <c r="A74" s="6">
        <f t="shared" si="3"/>
        <v>26.099999999999973</v>
      </c>
      <c r="B74" s="1">
        <f t="shared" si="11"/>
        <v>8.0536184837999913E+20</v>
      </c>
      <c r="C74" s="1">
        <f t="shared" si="12"/>
        <v>1.9890999999999998E+41</v>
      </c>
      <c r="D74" s="6">
        <f t="shared" si="10"/>
        <v>128.3891981711738</v>
      </c>
      <c r="E74" s="6">
        <f t="shared" si="10"/>
        <v>156.64419775668975</v>
      </c>
      <c r="F74" s="6">
        <f t="shared" si="10"/>
        <v>180.52984012244877</v>
      </c>
      <c r="G74" s="6">
        <f t="shared" si="10"/>
        <v>201.60516277723866</v>
      </c>
      <c r="H74" s="6">
        <f t="shared" si="10"/>
        <v>220.67682284788518</v>
      </c>
      <c r="I74" s="6">
        <f t="shared" si="9"/>
        <v>238.22652796453397</v>
      </c>
    </row>
    <row r="75" spans="1:9" x14ac:dyDescent="0.25">
      <c r="A75" s="6">
        <f t="shared" ref="A75:A106" si="13">A74+0.4</f>
        <v>26.499999999999972</v>
      </c>
      <c r="B75" s="1">
        <f t="shared" si="11"/>
        <v>8.1770455869999913E+20</v>
      </c>
      <c r="C75" s="1">
        <f t="shared" si="12"/>
        <v>1.9890999999999998E+41</v>
      </c>
      <c r="D75" s="6">
        <f t="shared" si="10"/>
        <v>127.41653872147408</v>
      </c>
      <c r="E75" s="6">
        <f t="shared" si="10"/>
        <v>156.2434636289176</v>
      </c>
      <c r="F75" s="6">
        <f t="shared" si="10"/>
        <v>180.52441805407071</v>
      </c>
      <c r="G75" s="6">
        <f t="shared" si="10"/>
        <v>201.90619381475369</v>
      </c>
      <c r="H75" s="6">
        <f t="shared" si="10"/>
        <v>221.23100299858712</v>
      </c>
      <c r="I75" s="6">
        <f t="shared" si="10"/>
        <v>238.99833111291983</v>
      </c>
    </row>
    <row r="76" spans="1:9" x14ac:dyDescent="0.25">
      <c r="A76" s="6">
        <f t="shared" si="13"/>
        <v>26.89999999999997</v>
      </c>
      <c r="B76" s="1">
        <f t="shared" si="11"/>
        <v>8.3004726901999914E+20</v>
      </c>
      <c r="C76" s="1">
        <f t="shared" si="12"/>
        <v>1.9890999999999998E+41</v>
      </c>
      <c r="D76" s="6">
        <f t="shared" si="10"/>
        <v>126.4656557406816</v>
      </c>
      <c r="E76" s="6">
        <f t="shared" si="10"/>
        <v>155.86543802947651</v>
      </c>
      <c r="F76" s="6">
        <f t="shared" si="10"/>
        <v>180.53949003561678</v>
      </c>
      <c r="G76" s="6">
        <f t="shared" si="10"/>
        <v>202.22507300658978</v>
      </c>
      <c r="H76" s="6">
        <f t="shared" si="10"/>
        <v>221.80047980723702</v>
      </c>
      <c r="I76" s="6">
        <f t="shared" si="10"/>
        <v>239.78308016396937</v>
      </c>
    </row>
    <row r="77" spans="1:9" x14ac:dyDescent="0.25">
      <c r="A77" s="6">
        <f t="shared" si="13"/>
        <v>27.299999999999969</v>
      </c>
      <c r="B77" s="1">
        <f t="shared" si="11"/>
        <v>8.4238997933999902E+20</v>
      </c>
      <c r="C77" s="1">
        <f t="shared" si="12"/>
        <v>1.9890999999999998E+41</v>
      </c>
      <c r="D77" s="6">
        <f t="shared" si="10"/>
        <v>125.53574859759425</v>
      </c>
      <c r="E77" s="6">
        <f t="shared" si="10"/>
        <v>155.50924078445749</v>
      </c>
      <c r="F77" s="6">
        <f t="shared" si="10"/>
        <v>180.57415031714359</v>
      </c>
      <c r="G77" s="6">
        <f t="shared" si="10"/>
        <v>202.56091319935925</v>
      </c>
      <c r="H77" s="6">
        <f t="shared" si="10"/>
        <v>222.38440446568717</v>
      </c>
      <c r="I77" s="6">
        <f t="shared" si="10"/>
        <v>240.57997244774626</v>
      </c>
    </row>
    <row r="78" spans="1:9" x14ac:dyDescent="0.25">
      <c r="A78" s="6">
        <f t="shared" si="13"/>
        <v>27.699999999999967</v>
      </c>
      <c r="B78" s="1">
        <f t="shared" si="11"/>
        <v>8.5473268965999903E+20</v>
      </c>
      <c r="C78" s="1">
        <f t="shared" si="12"/>
        <v>1.9890999999999998E+41</v>
      </c>
      <c r="D78" s="6">
        <f t="shared" si="10"/>
        <v>124.62605727437911</v>
      </c>
      <c r="E78" s="6">
        <f t="shared" si="10"/>
        <v>155.1740347105688</v>
      </c>
      <c r="F78" s="6">
        <f t="shared" si="10"/>
        <v>180.62753927614915</v>
      </c>
      <c r="G78" s="6">
        <f t="shared" si="10"/>
        <v>202.91287500194952</v>
      </c>
      <c r="H78" s="6">
        <f t="shared" si="10"/>
        <v>222.98197626300828</v>
      </c>
      <c r="I78" s="6">
        <f t="shared" si="10"/>
        <v>241.38825289304526</v>
      </c>
    </row>
    <row r="79" spans="1:9" x14ac:dyDescent="0.25">
      <c r="A79" s="6">
        <f t="shared" si="13"/>
        <v>28.099999999999966</v>
      </c>
      <c r="B79" s="1">
        <f t="shared" si="11"/>
        <v>8.670753999799989E+20</v>
      </c>
      <c r="C79" s="1">
        <f t="shared" si="12"/>
        <v>1.9890999999999998E+41</v>
      </c>
      <c r="D79" s="6">
        <f t="shared" ref="D79:I94" si="14">SQRT(BulgeMass*GravitationalConstant/RadiusKm+D$8*RadiusKm)/1000</f>
        <v>123.73585975558676</v>
      </c>
      <c r="E79" s="6">
        <f t="shared" si="14"/>
        <v>154.85902295072839</v>
      </c>
      <c r="F79" s="6">
        <f t="shared" si="14"/>
        <v>180.69884058580513</v>
      </c>
      <c r="G79" s="6">
        <f t="shared" si="14"/>
        <v>203.2801637859784</v>
      </c>
      <c r="H79" s="6">
        <f t="shared" si="14"/>
        <v>223.59243947113728</v>
      </c>
      <c r="I79" s="6">
        <f t="shared" si="10"/>
        <v>242.20721085148182</v>
      </c>
    </row>
    <row r="80" spans="1:9" x14ac:dyDescent="0.25">
      <c r="A80" s="6">
        <f t="shared" si="13"/>
        <v>28.499999999999964</v>
      </c>
      <c r="B80" s="1">
        <f t="shared" si="11"/>
        <v>8.7941811029999891E+20</v>
      </c>
      <c r="C80" s="1">
        <f t="shared" si="12"/>
        <v>1.9890999999999998E+41</v>
      </c>
      <c r="D80" s="6">
        <f t="shared" si="14"/>
        <v>122.86446961943638</v>
      </c>
      <c r="E80" s="6">
        <f t="shared" si="14"/>
        <v>154.56344651263893</v>
      </c>
      <c r="F80" s="6">
        <f t="shared" si="14"/>
        <v>180.78727859245345</v>
      </c>
      <c r="G80" s="6">
        <f t="shared" si="14"/>
        <v>203.66202690699456</v>
      </c>
      <c r="H80" s="6">
        <f t="shared" si="14"/>
        <v>224.21508046263381</v>
      </c>
      <c r="I80" s="6">
        <f t="shared" si="10"/>
        <v>243.03617716271245</v>
      </c>
    </row>
    <row r="81" spans="1:9" x14ac:dyDescent="0.25">
      <c r="A81" s="6">
        <f t="shared" si="13"/>
        <v>28.899999999999963</v>
      </c>
      <c r="B81" s="1">
        <f t="shared" si="11"/>
        <v>8.9176082061999892E+20</v>
      </c>
      <c r="C81" s="1">
        <f t="shared" si="12"/>
        <v>1.9890999999999998E+41</v>
      </c>
      <c r="D81" s="6">
        <f t="shared" si="14"/>
        <v>122.0112338131099</v>
      </c>
      <c r="E81" s="6">
        <f t="shared" si="14"/>
        <v>154.28658199207524</v>
      </c>
      <c r="F81" s="6">
        <f t="shared" si="14"/>
        <v>180.89211588401898</v>
      </c>
      <c r="G81" s="6">
        <f t="shared" si="14"/>
        <v>204.0577511274623</v>
      </c>
      <c r="H81" s="6">
        <f t="shared" si="14"/>
        <v>224.8492250406866</v>
      </c>
      <c r="I81" s="6">
        <f t="shared" si="10"/>
        <v>243.87452144001702</v>
      </c>
    </row>
    <row r="82" spans="1:9" x14ac:dyDescent="0.25">
      <c r="A82" s="6">
        <f t="shared" si="13"/>
        <v>29.299999999999962</v>
      </c>
      <c r="B82" s="1">
        <f t="shared" si="11"/>
        <v>9.041035309399988E+20</v>
      </c>
      <c r="C82" s="1">
        <f t="shared" si="12"/>
        <v>1.9890999999999998E+41</v>
      </c>
      <c r="D82" s="6">
        <f t="shared" si="14"/>
        <v>121.17553059566984</v>
      </c>
      <c r="E82" s="6">
        <f t="shared" si="14"/>
        <v>154.0277394644942</v>
      </c>
      <c r="F82" s="6">
        <f t="shared" si="14"/>
        <v>181.01265103285485</v>
      </c>
      <c r="G82" s="6">
        <f t="shared" si="14"/>
        <v>204.46666022445339</v>
      </c>
      <c r="H82" s="6">
        <f t="shared" si="14"/>
        <v>225.49423596345443</v>
      </c>
      <c r="I82" s="6">
        <f t="shared" si="10"/>
        <v>244.72164955749636</v>
      </c>
    </row>
    <row r="83" spans="1:9" x14ac:dyDescent="0.25">
      <c r="A83" s="6">
        <f t="shared" si="13"/>
        <v>29.69999999999996</v>
      </c>
      <c r="B83" s="1">
        <f t="shared" si="11"/>
        <v>9.1644624125999881E+20</v>
      </c>
      <c r="C83" s="1">
        <f t="shared" si="12"/>
        <v>1.9890999999999998E+41</v>
      </c>
      <c r="D83" s="6">
        <f t="shared" si="14"/>
        <v>120.35676763387626</v>
      </c>
      <c r="E83" s="6">
        <f t="shared" si="14"/>
        <v>153.78626053024004</v>
      </c>
      <c r="F83" s="6">
        <f t="shared" si="14"/>
        <v>181.1482164981893</v>
      </c>
      <c r="G83" s="6">
        <f t="shared" si="14"/>
        <v>204.88811276663867</v>
      </c>
      <c r="H83" s="6">
        <f t="shared" si="14"/>
        <v>226.14951064655179</v>
      </c>
      <c r="I83" s="6">
        <f t="shared" si="10"/>
        <v>245.57700132193736</v>
      </c>
    </row>
    <row r="84" spans="1:9" x14ac:dyDescent="0.25">
      <c r="A84" s="6">
        <f t="shared" si="13"/>
        <v>30.099999999999959</v>
      </c>
      <c r="B84" s="1">
        <f t="shared" si="11"/>
        <v>9.2878895157999868E+20</v>
      </c>
      <c r="C84" s="1">
        <f t="shared" si="12"/>
        <v>1.9890999999999998E+41</v>
      </c>
      <c r="D84" s="6">
        <f t="shared" si="14"/>
        <v>119.55438023765073</v>
      </c>
      <c r="E84" s="6">
        <f t="shared" si="14"/>
        <v>153.56151650009437</v>
      </c>
      <c r="F84" s="6">
        <f t="shared" si="14"/>
        <v>181.29817667480484</v>
      </c>
      <c r="G84" s="6">
        <f t="shared" si="14"/>
        <v>205.32150004665544</v>
      </c>
      <c r="H84" s="6">
        <f t="shared" si="14"/>
        <v>226.81447902902653</v>
      </c>
      <c r="I84" s="6">
        <f t="shared" si="10"/>
        <v>246.44004831400417</v>
      </c>
    </row>
    <row r="85" spans="1:9" x14ac:dyDescent="0.25">
      <c r="A85" s="6">
        <f t="shared" si="13"/>
        <v>30.499999999999957</v>
      </c>
      <c r="B85" s="1">
        <f t="shared" si="11"/>
        <v>9.4113166189999869E+20</v>
      </c>
      <c r="C85" s="1">
        <f t="shared" si="12"/>
        <v>1.9890999999999998E+41</v>
      </c>
      <c r="D85" s="6">
        <f t="shared" si="14"/>
        <v>118.7678297232433</v>
      </c>
      <c r="E85" s="6">
        <f t="shared" si="14"/>
        <v>153.35290670922839</v>
      </c>
      <c r="F85" s="6">
        <f t="shared" si="14"/>
        <v>181.46192607588318</v>
      </c>
      <c r="G85" s="6">
        <f t="shared" si="14"/>
        <v>205.76624415624948</v>
      </c>
      <c r="H85" s="6">
        <f t="shared" si="14"/>
        <v>227.48860158955057</v>
      </c>
      <c r="I85" s="6">
        <f t="shared" si="14"/>
        <v>247.31029188484908</v>
      </c>
    </row>
    <row r="86" spans="1:9" x14ac:dyDescent="0.25">
      <c r="A86" s="6">
        <f t="shared" si="13"/>
        <v>30.899999999999956</v>
      </c>
      <c r="B86" s="1">
        <f t="shared" si="11"/>
        <v>9.534743722199987E+20</v>
      </c>
      <c r="C86" s="1">
        <f t="shared" si="12"/>
        <v>1.9890999999999998E+41</v>
      </c>
      <c r="D86" s="6">
        <f t="shared" si="14"/>
        <v>117.99660189332151</v>
      </c>
      <c r="E86" s="6">
        <f t="shared" si="14"/>
        <v>153.15985694878077</v>
      </c>
      <c r="F86" s="6">
        <f t="shared" si="14"/>
        <v>181.63888763910381</v>
      </c>
      <c r="G86" s="6">
        <f t="shared" si="14"/>
        <v>206.22179619276659</v>
      </c>
      <c r="H86" s="6">
        <f t="shared" si="14"/>
        <v>228.17136750076892</v>
      </c>
      <c r="I86" s="6">
        <f t="shared" si="14"/>
        <v>248.18726129552044</v>
      </c>
    </row>
    <row r="87" spans="1:9" x14ac:dyDescent="0.25">
      <c r="A87" s="6">
        <f t="shared" si="13"/>
        <v>31.299999999999955</v>
      </c>
      <c r="B87" s="1">
        <f t="shared" si="11"/>
        <v>9.6581708253999858E+20</v>
      </c>
      <c r="C87" s="1">
        <f t="shared" si="12"/>
        <v>1.9890999999999998E+41</v>
      </c>
      <c r="D87" s="6">
        <f t="shared" si="14"/>
        <v>117.24020562423776</v>
      </c>
      <c r="E87" s="6">
        <f t="shared" si="14"/>
        <v>152.98181800532225</v>
      </c>
      <c r="F87" s="6">
        <f t="shared" si="14"/>
        <v>181.8285111461168</v>
      </c>
      <c r="G87" s="6">
        <f t="shared" si="14"/>
        <v>206.68763458662329</v>
      </c>
      <c r="H87" s="6">
        <f t="shared" si="14"/>
        <v>228.86229291085391</v>
      </c>
      <c r="I87" s="6">
        <f t="shared" si="14"/>
        <v>249.07051198769693</v>
      </c>
    </row>
    <row r="88" spans="1:9" x14ac:dyDescent="0.25">
      <c r="A88" s="6">
        <f t="shared" si="13"/>
        <v>31.699999999999953</v>
      </c>
      <c r="B88" s="1">
        <f t="shared" si="11"/>
        <v>9.7815979285999858E+20</v>
      </c>
      <c r="C88" s="1">
        <f t="shared" si="12"/>
        <v>1.9890999999999998E+41</v>
      </c>
      <c r="D88" s="6">
        <f t="shared" si="14"/>
        <v>116.49817155165567</v>
      </c>
      <c r="E88" s="6">
        <f t="shared" si="14"/>
        <v>152.8182642993925</v>
      </c>
      <c r="F88" s="6">
        <f t="shared" si="14"/>
        <v>182.03027174642949</v>
      </c>
      <c r="G88" s="6">
        <f t="shared" si="14"/>
        <v>207.16326354032694</v>
      </c>
      <c r="H88" s="6">
        <f t="shared" si="14"/>
        <v>229.56091934229337</v>
      </c>
      <c r="I88" s="6">
        <f t="shared" si="14"/>
        <v>249.9596239753111</v>
      </c>
    </row>
    <row r="89" spans="1:9" x14ac:dyDescent="0.25">
      <c r="A89" s="6">
        <f t="shared" si="13"/>
        <v>32.099999999999952</v>
      </c>
      <c r="B89" s="1">
        <f t="shared" si="11"/>
        <v>9.9050250317999846E+20</v>
      </c>
      <c r="C89" s="1">
        <f t="shared" si="12"/>
        <v>1.9890999999999998E+41</v>
      </c>
      <c r="D89" s="6">
        <f t="shared" ref="D89:I104" si="15">SQRT(BulgeMass*GravitationalConstant/RadiusKm+D$8*RadiusKm)/1000</f>
        <v>115.77005084654384</v>
      </c>
      <c r="E89" s="6">
        <f t="shared" si="15"/>
        <v>152.66869261512437</v>
      </c>
      <c r="F89" s="6">
        <f t="shared" si="15"/>
        <v>182.24366857757039</v>
      </c>
      <c r="G89" s="6">
        <f t="shared" si="15"/>
        <v>207.64821157046188</v>
      </c>
      <c r="H89" s="6">
        <f t="shared" si="15"/>
        <v>230.26681219883008</v>
      </c>
      <c r="I89" s="6">
        <f t="shared" si="14"/>
        <v>250.85420034755501</v>
      </c>
    </row>
    <row r="90" spans="1:9" x14ac:dyDescent="0.25">
      <c r="A90" s="6">
        <f t="shared" si="13"/>
        <v>32.49999999999995</v>
      </c>
      <c r="B90" s="1">
        <f t="shared" si="11"/>
        <v>1.0028452134999985E+21</v>
      </c>
      <c r="C90" s="1">
        <f t="shared" si="12"/>
        <v>1.9890999999999998E+41</v>
      </c>
      <c r="D90" s="6">
        <f t="shared" si="15"/>
        <v>115.05541407428444</v>
      </c>
      <c r="E90" s="6">
        <f t="shared" si="15"/>
        <v>152.53262091370826</v>
      </c>
      <c r="F90" s="6">
        <f t="shared" si="15"/>
        <v>182.46822347412993</v>
      </c>
      <c r="G90" s="6">
        <f t="shared" si="15"/>
        <v>208.14203014481484</v>
      </c>
      <c r="H90" s="6">
        <f t="shared" si="15"/>
        <v>230.97955937226351</v>
      </c>
      <c r="I90" s="6">
        <f t="shared" si="14"/>
        <v>251.75386587459781</v>
      </c>
    </row>
    <row r="91" spans="1:9" x14ac:dyDescent="0.25">
      <c r="A91" s="6">
        <f t="shared" si="13"/>
        <v>32.899999999999949</v>
      </c>
      <c r="B91" s="1">
        <f t="shared" si="11"/>
        <v>1.0151879238199985E+21</v>
      </c>
      <c r="C91" s="1">
        <f t="shared" si="12"/>
        <v>1.9890999999999998E+41</v>
      </c>
      <c r="D91" s="6">
        <f t="shared" si="15"/>
        <v>114.35385013030846</v>
      </c>
      <c r="E91" s="6">
        <f t="shared" si="15"/>
        <v>152.40958722411472</v>
      </c>
      <c r="F91" s="6">
        <f t="shared" si="15"/>
        <v>182.70347975893895</v>
      </c>
      <c r="G91" s="6">
        <f t="shared" si="15"/>
        <v>208.64429240749675</v>
      </c>
      <c r="H91" s="6">
        <f t="shared" si="15"/>
        <v>231.69876994154498</v>
      </c>
      <c r="I91" s="6">
        <f t="shared" si="14"/>
        <v>252.65826570810023</v>
      </c>
    </row>
    <row r="92" spans="1:9" x14ac:dyDescent="0.25">
      <c r="A92" s="6">
        <f t="shared" si="13"/>
        <v>33.299999999999947</v>
      </c>
      <c r="B92" s="1">
        <f t="shared" si="11"/>
        <v>1.0275306341399984E+21</v>
      </c>
      <c r="C92" s="1">
        <f t="shared" si="12"/>
        <v>1.9890999999999998E+41</v>
      </c>
      <c r="D92" s="6">
        <f t="shared" si="15"/>
        <v>113.66496524626382</v>
      </c>
      <c r="E92" s="6">
        <f t="shared" si="15"/>
        <v>152.29914860508691</v>
      </c>
      <c r="F92" s="6">
        <f t="shared" si="15"/>
        <v>182.94900111023924</v>
      </c>
      <c r="G92" s="6">
        <f t="shared" si="15"/>
        <v>209.15459198553185</v>
      </c>
      <c r="H92" s="6">
        <f t="shared" si="15"/>
        <v>232.42407295724399</v>
      </c>
      <c r="I92" s="6">
        <f t="shared" si="14"/>
        <v>253.56706416929285</v>
      </c>
    </row>
    <row r="93" spans="1:9" x14ac:dyDescent="0.25">
      <c r="A93" s="6">
        <f t="shared" si="13"/>
        <v>33.699999999999946</v>
      </c>
      <c r="B93" s="1">
        <f t="shared" si="11"/>
        <v>1.0398733444599984E+21</v>
      </c>
      <c r="C93" s="1">
        <f t="shared" si="12"/>
        <v>1.9890999999999998E+41</v>
      </c>
      <c r="D93" s="6">
        <f t="shared" si="15"/>
        <v>112.98838206125838</v>
      </c>
      <c r="E93" s="6">
        <f t="shared" si="15"/>
        <v>152.20088017295063</v>
      </c>
      <c r="F93" s="6">
        <f t="shared" si="15"/>
        <v>183.2043704992347</v>
      </c>
      <c r="G93" s="6">
        <f t="shared" si="15"/>
        <v>209.67254187093943</v>
      </c>
      <c r="H93" s="6">
        <f t="shared" si="15"/>
        <v>233.15511630504878</v>
      </c>
      <c r="I93" s="6">
        <f t="shared" si="14"/>
        <v>254.47994361800068</v>
      </c>
    </row>
    <row r="94" spans="1:9" x14ac:dyDescent="0.25">
      <c r="A94" s="6">
        <f t="shared" si="13"/>
        <v>34.099999999999945</v>
      </c>
      <c r="B94" s="1">
        <f t="shared" si="11"/>
        <v>1.0522160547799982E+21</v>
      </c>
      <c r="C94" s="1">
        <f t="shared" si="12"/>
        <v>1.9890999999999998E+41</v>
      </c>
      <c r="D94" s="6">
        <f t="shared" si="15"/>
        <v>112.3237387532016</v>
      </c>
      <c r="E94" s="6">
        <f t="shared" si="15"/>
        <v>152.11437419026996</v>
      </c>
      <c r="F94" s="6">
        <f t="shared" si="15"/>
        <v>183.46918919289269</v>
      </c>
      <c r="G94" s="6">
        <f t="shared" si="15"/>
        <v>210.19777337283435</v>
      </c>
      <c r="H94" s="6">
        <f t="shared" si="15"/>
        <v>233.8915656424947</v>
      </c>
      <c r="I94" s="6">
        <f t="shared" si="14"/>
        <v>255.39660339655538</v>
      </c>
    </row>
    <row r="95" spans="1:9" x14ac:dyDescent="0.25">
      <c r="A95" s="6">
        <f t="shared" si="13"/>
        <v>34.499999999999943</v>
      </c>
      <c r="B95" s="1">
        <f t="shared" si="11"/>
        <v>1.0645587650999982E+21</v>
      </c>
      <c r="C95" s="1">
        <f t="shared" si="12"/>
        <v>1.9890999999999998E+41</v>
      </c>
      <c r="D95" s="6">
        <f t="shared" si="15"/>
        <v>111.67068822570165</v>
      </c>
      <c r="E95" s="6">
        <f t="shared" si="15"/>
        <v>152.0392392108098</v>
      </c>
      <c r="F95" s="6">
        <f t="shared" si="15"/>
        <v>183.74307581729937</v>
      </c>
      <c r="G95" s="6">
        <f t="shared" si="15"/>
        <v>210.72993513452664</v>
      </c>
      <c r="H95" s="6">
        <f t="shared" si="15"/>
        <v>234.6331034035943</v>
      </c>
      <c r="I95" s="6">
        <f t="shared" si="15"/>
        <v>256.31675884304127</v>
      </c>
    </row>
    <row r="96" spans="1:9" x14ac:dyDescent="0.25">
      <c r="A96" s="6">
        <f t="shared" si="13"/>
        <v>34.899999999999942</v>
      </c>
      <c r="B96" s="1">
        <f t="shared" si="11"/>
        <v>1.0769014754199983E+21</v>
      </c>
      <c r="C96" s="1">
        <f t="shared" si="12"/>
        <v>1.9890999999999998E+41</v>
      </c>
      <c r="D96" s="6">
        <f t="shared" si="15"/>
        <v>111.02889734636774</v>
      </c>
      <c r="E96" s="6">
        <f t="shared" si="15"/>
        <v>151.97509927665863</v>
      </c>
      <c r="F96" s="6">
        <f t="shared" si="15"/>
        <v>184.02566547726497</v>
      </c>
      <c r="G96" s="6">
        <f t="shared" si="15"/>
        <v>211.26869221100938</v>
      </c>
      <c r="H96" s="6">
        <f t="shared" si="15"/>
        <v>235.3794278664773</v>
      </c>
      <c r="I96" s="6">
        <f t="shared" si="15"/>
        <v>257.24014036878106</v>
      </c>
    </row>
    <row r="97" spans="1:19" x14ac:dyDescent="0.25">
      <c r="A97" s="6">
        <f t="shared" si="13"/>
        <v>35.29999999999994</v>
      </c>
      <c r="B97" s="1">
        <f t="shared" si="11"/>
        <v>1.0892441857399981E+21</v>
      </c>
      <c r="C97" s="1">
        <f t="shared" si="12"/>
        <v>1.9890999999999998E+41</v>
      </c>
      <c r="D97" s="6">
        <f t="shared" si="15"/>
        <v>110.39804623272016</v>
      </c>
      <c r="E97" s="6">
        <f t="shared" si="15"/>
        <v>151.92159316371652</v>
      </c>
      <c r="F97" s="6">
        <f t="shared" si="15"/>
        <v>184.31660892822919</v>
      </c>
      <c r="G97" s="6">
        <f t="shared" si="15"/>
        <v>211.81372520259816</v>
      </c>
      <c r="H97" s="6">
        <f t="shared" si="15"/>
        <v>236.13025227954537</v>
      </c>
      <c r="I97" s="6">
        <f t="shared" si="15"/>
        <v>258.16649259538258</v>
      </c>
    </row>
    <row r="98" spans="1:19" x14ac:dyDescent="0.25">
      <c r="A98" s="6">
        <f t="shared" si="13"/>
        <v>35.699999999999939</v>
      </c>
      <c r="B98" s="1">
        <f t="shared" si="11"/>
        <v>1.1015868960599981E+21</v>
      </c>
      <c r="C98" s="1">
        <f t="shared" si="12"/>
        <v>1.9890999999999998E+41</v>
      </c>
      <c r="D98" s="6">
        <f t="shared" si="15"/>
        <v>109.77782758223114</v>
      </c>
      <c r="E98" s="6">
        <f t="shared" si="15"/>
        <v>151.87837367207371</v>
      </c>
      <c r="F98" s="6">
        <f t="shared" si="15"/>
        <v>184.61557179683959</v>
      </c>
      <c r="G98" s="6">
        <f t="shared" si="15"/>
        <v>212.36472944082314</v>
      </c>
      <c r="H98" s="6">
        <f t="shared" si="15"/>
        <v>236.88530404200679</v>
      </c>
      <c r="I98" s="6">
        <f t="shared" si="15"/>
        <v>259.09557354704845</v>
      </c>
    </row>
    <row r="99" spans="1:19" x14ac:dyDescent="0.25">
      <c r="A99" s="6">
        <f t="shared" si="13"/>
        <v>36.099999999999937</v>
      </c>
      <c r="B99" s="1">
        <f t="shared" si="11"/>
        <v>1.113929606379998E+21</v>
      </c>
      <c r="C99" s="1">
        <f t="shared" si="12"/>
        <v>1.9890999999999998E+41</v>
      </c>
      <c r="D99" s="6">
        <f t="shared" ref="D99:I106" si="16">SQRT(BulgeMass*GravitationalConstant/RadiusKm+D$8*RadiusKm)/1000</f>
        <v>109.16794604330889</v>
      </c>
      <c r="E99" s="6">
        <f t="shared" si="16"/>
        <v>151.84510695809323</v>
      </c>
      <c r="F99" s="6">
        <f t="shared" si="16"/>
        <v>184.92223384686537</v>
      </c>
      <c r="G99" s="6">
        <f t="shared" si="16"/>
        <v>212.92141422298212</v>
      </c>
      <c r="H99" s="6">
        <f t="shared" si="16"/>
        <v>237.64432393498211</v>
      </c>
      <c r="I99" s="6">
        <f t="shared" si="15"/>
        <v>260.0271538941937</v>
      </c>
    </row>
    <row r="100" spans="1:19" x14ac:dyDescent="0.25">
      <c r="A100" s="6">
        <f t="shared" si="13"/>
        <v>36.499999999999936</v>
      </c>
      <c r="B100" s="1">
        <f t="shared" si="11"/>
        <v>1.126272316699998E+21</v>
      </c>
      <c r="C100" s="1">
        <f t="shared" si="12"/>
        <v>1.9890999999999998E+41</v>
      </c>
      <c r="D100" s="6">
        <f t="shared" si="16"/>
        <v>108.56811762430051</v>
      </c>
      <c r="E100" s="6">
        <f t="shared" si="16"/>
        <v>151.82147190527411</v>
      </c>
      <c r="F100" s="6">
        <f t="shared" si="16"/>
        <v>185.23628828737611</v>
      </c>
      <c r="G100" s="6">
        <f t="shared" si="16"/>
        <v>213.48350209204432</v>
      </c>
      <c r="H100" s="6">
        <f t="shared" si="16"/>
        <v>238.4070653996728</v>
      </c>
      <c r="I100" s="6">
        <f t="shared" si="15"/>
        <v>260.96101624473312</v>
      </c>
    </row>
    <row r="101" spans="1:19" x14ac:dyDescent="0.25">
      <c r="A101" s="6">
        <f t="shared" si="13"/>
        <v>36.899999999999935</v>
      </c>
      <c r="B101" s="1">
        <f t="shared" si="11"/>
        <v>1.138615027019998E+21</v>
      </c>
      <c r="C101" s="1">
        <f t="shared" si="12"/>
        <v>1.9890999999999998E+41</v>
      </c>
      <c r="D101" s="6">
        <f t="shared" si="16"/>
        <v>107.97806913782746</v>
      </c>
      <c r="E101" s="6">
        <f t="shared" si="16"/>
        <v>151.80715953120733</v>
      </c>
      <c r="F101" s="6">
        <f t="shared" si="16"/>
        <v>185.55744112035339</v>
      </c>
      <c r="G101" s="6">
        <f t="shared" si="16"/>
        <v>214.05072815884878</v>
      </c>
      <c r="H101" s="6">
        <f t="shared" si="16"/>
        <v>239.17329385935497</v>
      </c>
      <c r="I101" s="6">
        <f t="shared" si="15"/>
        <v>261.89695447968342</v>
      </c>
    </row>
    <row r="102" spans="1:19" x14ac:dyDescent="0.25">
      <c r="A102" s="6">
        <f t="shared" si="13"/>
        <v>37.299999999999933</v>
      </c>
      <c r="B102" s="1">
        <f t="shared" si="11"/>
        <v>1.1509577373399979E+21</v>
      </c>
      <c r="C102" s="1">
        <f t="shared" si="12"/>
        <v>1.9890999999999998E+41</v>
      </c>
      <c r="D102" s="6">
        <f t="shared" si="16"/>
        <v>107.39753767798379</v>
      </c>
      <c r="E102" s="6">
        <f t="shared" si="16"/>
        <v>151.80187242815526</v>
      </c>
      <c r="F102" s="6">
        <f t="shared" si="16"/>
        <v>185.88541052512406</v>
      </c>
      <c r="G102" s="6">
        <f t="shared" si="16"/>
        <v>214.62283946377627</v>
      </c>
      <c r="H102" s="6">
        <f t="shared" si="16"/>
        <v>239.9427860822114</v>
      </c>
      <c r="I102" s="6">
        <f t="shared" si="15"/>
        <v>262.83477312999105</v>
      </c>
    </row>
    <row r="103" spans="1:19" x14ac:dyDescent="0.25">
      <c r="A103" s="6">
        <f t="shared" si="13"/>
        <v>37.699999999999932</v>
      </c>
      <c r="B103" s="1">
        <f t="shared" si="11"/>
        <v>1.1633004476599979E+21</v>
      </c>
      <c r="C103" s="1">
        <f t="shared" si="12"/>
        <v>1.9890999999999998E+41</v>
      </c>
      <c r="D103" s="6">
        <f t="shared" si="16"/>
        <v>106.82627012812493</v>
      </c>
      <c r="E103" s="6">
        <f t="shared" si="16"/>
        <v>151.805324234979</v>
      </c>
      <c r="F103" s="6">
        <f t="shared" si="16"/>
        <v>186.2199262772034</v>
      </c>
      <c r="G103" s="6">
        <f t="shared" si="16"/>
        <v>215.19959437528465</v>
      </c>
      <c r="H103" s="6">
        <f t="shared" si="16"/>
        <v>240.71532958224125</v>
      </c>
      <c r="I103" s="6">
        <f t="shared" si="15"/>
        <v>263.77428679173227</v>
      </c>
    </row>
    <row r="104" spans="1:19" x14ac:dyDescent="0.25">
      <c r="A104" s="6">
        <f t="shared" si="13"/>
        <v>38.09999999999993</v>
      </c>
      <c r="B104" s="1">
        <f t="shared" si="11"/>
        <v>1.1756431579799978E+21</v>
      </c>
      <c r="C104" s="1">
        <f t="shared" si="12"/>
        <v>1.9890999999999998E+41</v>
      </c>
      <c r="D104" s="6">
        <f t="shared" si="16"/>
        <v>106.26402269715379</v>
      </c>
      <c r="E104" s="6">
        <f t="shared" si="16"/>
        <v>151.81723913831786</v>
      </c>
      <c r="F104" s="6">
        <f t="shared" si="16"/>
        <v>186.56072919931773</v>
      </c>
      <c r="G104" s="6">
        <f t="shared" si="16"/>
        <v>215.78076202289478</v>
      </c>
      <c r="H104" s="6">
        <f t="shared" si="16"/>
        <v>241.49072205569539</v>
      </c>
      <c r="I104" s="6">
        <f t="shared" si="15"/>
        <v>264.71531957705264</v>
      </c>
    </row>
    <row r="105" spans="1:19" x14ac:dyDescent="0.25">
      <c r="A105" s="6">
        <f t="shared" si="13"/>
        <v>38.499999999999929</v>
      </c>
      <c r="B105" s="1">
        <f t="shared" si="11"/>
        <v>1.1879858682999978E+21</v>
      </c>
      <c r="C105" s="1">
        <f t="shared" si="12"/>
        <v>1.9890999999999998E+41</v>
      </c>
      <c r="D105" s="6">
        <f t="shared" si="16"/>
        <v>105.71056048237458</v>
      </c>
      <c r="E105" s="6">
        <f t="shared" si="16"/>
        <v>151.83735140108888</v>
      </c>
      <c r="F105" s="6">
        <f t="shared" si="16"/>
        <v>186.90757064254439</v>
      </c>
      <c r="G105" s="6">
        <f t="shared" si="16"/>
        <v>216.36612176239078</v>
      </c>
      <c r="H105" s="6">
        <f t="shared" si="16"/>
        <v>242.26877085067667</v>
      </c>
      <c r="I105" s="6">
        <f t="shared" si="16"/>
        <v>265.65770459841303</v>
      </c>
    </row>
    <row r="106" spans="1:19" x14ac:dyDescent="0.25">
      <c r="A106" s="6">
        <f t="shared" si="13"/>
        <v>38.899999999999928</v>
      </c>
      <c r="B106" s="1">
        <f t="shared" si="11"/>
        <v>1.2003285786199977E+21</v>
      </c>
      <c r="C106" s="1">
        <f t="shared" si="12"/>
        <v>1.9890999999999998E+41</v>
      </c>
      <c r="D106" s="6">
        <f t="shared" si="16"/>
        <v>105.16565705713401</v>
      </c>
      <c r="E106" s="6">
        <f t="shared" si="16"/>
        <v>151.86540491652042</v>
      </c>
      <c r="F106" s="6">
        <f t="shared" si="16"/>
        <v>187.26021199565773</v>
      </c>
      <c r="G106" s="6">
        <f t="shared" si="16"/>
        <v>216.95546267116359</v>
      </c>
      <c r="H106" s="6">
        <f t="shared" si="16"/>
        <v>243.04929246771863</v>
      </c>
      <c r="I106" s="6">
        <f t="shared" si="16"/>
        <v>266.60128348389208</v>
      </c>
    </row>
    <row r="107" spans="1:19" x14ac:dyDescent="0.25">
      <c r="H107" s="2"/>
      <c r="R107"/>
      <c r="S107"/>
    </row>
    <row r="108" spans="1:19" x14ac:dyDescent="0.25">
      <c r="H108" s="2"/>
      <c r="R108"/>
      <c r="S108"/>
    </row>
    <row r="109" spans="1:19" ht="21" x14ac:dyDescent="0.35">
      <c r="A109" s="43" t="s">
        <v>236</v>
      </c>
      <c r="H109" s="2"/>
      <c r="R109"/>
      <c r="S109"/>
    </row>
    <row r="110" spans="1:19" x14ac:dyDescent="0.25">
      <c r="A110" s="6" t="s">
        <v>12</v>
      </c>
      <c r="B110" s="2">
        <v>1.3</v>
      </c>
      <c r="C110" s="6">
        <f>$B$110*1000</f>
        <v>1300</v>
      </c>
      <c r="G110" s="1"/>
      <c r="H110" s="6"/>
      <c r="I110"/>
      <c r="R110"/>
      <c r="S110"/>
    </row>
    <row r="111" spans="1:19" x14ac:dyDescent="0.25">
      <c r="A111" s="6" t="s">
        <v>6</v>
      </c>
      <c r="B111" s="2">
        <v>3.36</v>
      </c>
      <c r="C111" s="1">
        <f>B111*10000000000*SolarMass</f>
        <v>6.6833759999999992E+40</v>
      </c>
      <c r="G111" s="1"/>
      <c r="H111" s="6"/>
      <c r="I111"/>
      <c r="R111"/>
      <c r="S111"/>
    </row>
    <row r="112" spans="1:19" x14ac:dyDescent="0.25">
      <c r="A112" s="6" t="s">
        <v>239</v>
      </c>
      <c r="B112" s="2">
        <v>4.3</v>
      </c>
      <c r="C112" s="1">
        <f>B112*1000</f>
        <v>4300</v>
      </c>
      <c r="G112" s="1"/>
      <c r="H112" s="6"/>
      <c r="I112"/>
    </row>
    <row r="113" spans="1:25" x14ac:dyDescent="0.25">
      <c r="A113" s="6" t="s">
        <v>7</v>
      </c>
      <c r="B113" s="2">
        <v>7.7</v>
      </c>
      <c r="G113" s="1"/>
      <c r="H113" s="6"/>
      <c r="I113"/>
    </row>
    <row r="114" spans="1:25" x14ac:dyDescent="0.25">
      <c r="A114" s="6" t="s">
        <v>240</v>
      </c>
      <c r="B114" s="2">
        <v>30.5</v>
      </c>
      <c r="C114" s="6">
        <f>B114*1000</f>
        <v>30500</v>
      </c>
      <c r="G114" s="1"/>
      <c r="H114" s="6"/>
      <c r="I114"/>
    </row>
    <row r="115" spans="1:25" x14ac:dyDescent="0.25">
      <c r="A115" s="6" t="s">
        <v>241</v>
      </c>
      <c r="B115" s="2">
        <v>27.9</v>
      </c>
      <c r="G115" s="1"/>
      <c r="H115" s="6"/>
      <c r="I115"/>
    </row>
    <row r="116" spans="1:25" x14ac:dyDescent="0.25">
      <c r="B116" s="9"/>
      <c r="G116" s="1"/>
      <c r="H116" s="6"/>
      <c r="I116"/>
    </row>
    <row r="117" spans="1:25" x14ac:dyDescent="0.25">
      <c r="A117" s="6" t="s">
        <v>238</v>
      </c>
      <c r="B117" s="6">
        <f>(B113*10000000000)/(2*PI()*DiskScaleLengthPc^2)</f>
        <v>662.78694527181938</v>
      </c>
      <c r="G117" s="1"/>
      <c r="H117" s="6"/>
      <c r="I117"/>
    </row>
    <row r="118" spans="1:25" x14ac:dyDescent="0.25">
      <c r="A118" s="6" t="s">
        <v>237</v>
      </c>
      <c r="B118" s="8">
        <f>(B115*10000000000)/(4*PI()*(LCDMHaloScaleLengthPc)^3*(LN(2)-1/2))</f>
        <v>4.0514123556774882E-3</v>
      </c>
      <c r="G118" s="1"/>
      <c r="H118" s="6"/>
      <c r="I118"/>
    </row>
    <row r="119" spans="1:25" x14ac:dyDescent="0.25">
      <c r="G119" s="1"/>
      <c r="H119" s="6"/>
      <c r="I119"/>
    </row>
    <row r="120" spans="1:25" ht="45" x14ac:dyDescent="0.25">
      <c r="A120" s="5" t="s">
        <v>9</v>
      </c>
      <c r="B120" s="4" t="s">
        <v>268</v>
      </c>
      <c r="C120" s="4" t="s">
        <v>10</v>
      </c>
      <c r="D120" s="5" t="s">
        <v>11</v>
      </c>
      <c r="E120" s="5" t="s">
        <v>267</v>
      </c>
      <c r="F120" s="7"/>
      <c r="G120" s="1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7"/>
      <c r="S120" s="7"/>
      <c r="T120" s="3"/>
      <c r="U120" s="3"/>
      <c r="V120" s="3"/>
      <c r="W120" s="3"/>
      <c r="X120" s="3"/>
      <c r="Y120" s="3"/>
    </row>
    <row r="121" spans="1:25" x14ac:dyDescent="0.25">
      <c r="A121" s="6">
        <v>1.1399999999999999</v>
      </c>
      <c r="B121" s="1">
        <f>A121*kpc</f>
        <v>3.5176724411999998E+19</v>
      </c>
      <c r="C121" s="1" t="e">
        <f ca="1">FORECAST(#REF!, OFFSET(#REF!, MATCH(#REF!,#REF!, 1)-1,0,2), OFFSET(#REF!, MATCH(#REF!,#REF!, 1)-1,0,2))*LCDMTotalBulgeMass</f>
        <v>#REF!</v>
      </c>
      <c r="D121" s="6" t="e">
        <f t="shared" ref="D121:D184" ca="1" si="17">_xlfn.SINGLE(BulgeMass)+_xlfn.SINGLE(DiskMass)+_xlfn.SINGLE(HaloMass)</f>
        <v>#REF!</v>
      </c>
      <c r="E121" s="6">
        <v>336.2</v>
      </c>
      <c r="H121" s="2"/>
      <c r="I121"/>
    </row>
    <row r="122" spans="1:25" x14ac:dyDescent="0.25">
      <c r="A122" s="6">
        <v>1.52</v>
      </c>
      <c r="B122" s="1">
        <f t="shared" ref="B122:B185" si="18">A122*kpc</f>
        <v>4.6902299216E+19</v>
      </c>
      <c r="C122" s="1" t="e">
        <f ca="1">FORECAST(#REF!, OFFSET(#REF!, MATCH(#REF!,#REF!, 1)-1,0,2), OFFSET(#REF!, MATCH(#REF!,#REF!, 1)-1,0,2))*LCDMTotalBulgeMass</f>
        <v>#REF!</v>
      </c>
      <c r="D122" s="6" t="e">
        <f t="shared" ca="1" si="17"/>
        <v>#REF!</v>
      </c>
      <c r="E122" s="6">
        <v>324.60000000000002</v>
      </c>
      <c r="H122" s="2"/>
      <c r="I122"/>
    </row>
    <row r="123" spans="1:25" x14ac:dyDescent="0.25">
      <c r="A123" s="6">
        <v>1.9</v>
      </c>
      <c r="B123" s="1">
        <f t="shared" si="18"/>
        <v>5.8627874019999998E+19</v>
      </c>
      <c r="C123" s="1" t="e">
        <f ca="1">FORECAST(#REF!, OFFSET(#REF!, MATCH(#REF!,#REF!, 1)-1,0,2), OFFSET(#REF!, MATCH(#REF!,#REF!, 1)-1,0,2))*LCDMTotalBulgeMass</f>
        <v>#REF!</v>
      </c>
      <c r="D123" s="6" t="e">
        <f t="shared" ca="1" si="17"/>
        <v>#REF!</v>
      </c>
      <c r="E123" s="6">
        <v>339</v>
      </c>
      <c r="H123" s="2"/>
      <c r="I123"/>
    </row>
    <row r="124" spans="1:25" x14ac:dyDescent="0.25">
      <c r="A124" s="6">
        <v>2.2799999999999998</v>
      </c>
      <c r="B124" s="1">
        <f t="shared" si="18"/>
        <v>7.0353448823999996E+19</v>
      </c>
      <c r="C124" s="1" t="e">
        <f ca="1">FORECAST(#REF!, OFFSET(#REF!, MATCH(#REF!,#REF!, 1)-1,0,2), OFFSET(#REF!, MATCH(#REF!,#REF!, 1)-1,0,2))*LCDMTotalBulgeMass</f>
        <v>#REF!</v>
      </c>
      <c r="D124" s="6" t="e">
        <f t="shared" ca="1" si="17"/>
        <v>#REF!</v>
      </c>
      <c r="E124" s="6">
        <v>243.6</v>
      </c>
      <c r="H124" s="2"/>
      <c r="I124"/>
    </row>
    <row r="125" spans="1:25" x14ac:dyDescent="0.25">
      <c r="A125" s="6">
        <v>2.66</v>
      </c>
      <c r="B125" s="1">
        <f t="shared" si="18"/>
        <v>8.2079023628000002E+19</v>
      </c>
      <c r="C125" s="1" t="e">
        <f ca="1">FORECAST(#REF!, OFFSET(#REF!, MATCH(#REF!,#REF!, 1)-1,0,2), OFFSET(#REF!, MATCH(#REF!,#REF!, 1)-1,0,2))*LCDMTotalBulgeMass</f>
        <v>#REF!</v>
      </c>
      <c r="D125" s="6" t="e">
        <f t="shared" ca="1" si="17"/>
        <v>#REF!</v>
      </c>
      <c r="E125" s="6">
        <v>235.2</v>
      </c>
      <c r="H125" s="2"/>
      <c r="I125"/>
    </row>
    <row r="126" spans="1:25" x14ac:dyDescent="0.25">
      <c r="A126" s="6">
        <v>3.04</v>
      </c>
      <c r="B126" s="1">
        <f t="shared" si="18"/>
        <v>9.3804598432E+19</v>
      </c>
      <c r="C126" s="1" t="e">
        <f ca="1">FORECAST(#REF!, OFFSET(#REF!, MATCH(#REF!,#REF!, 1)-1,0,2), OFFSET(#REF!, MATCH(#REF!,#REF!, 1)-1,0,2))*LCDMTotalBulgeMass</f>
        <v>#REF!</v>
      </c>
      <c r="D126" s="6" t="e">
        <f t="shared" ca="1" si="17"/>
        <v>#REF!</v>
      </c>
      <c r="E126" s="6">
        <v>238.9</v>
      </c>
      <c r="H126" s="2"/>
      <c r="I126"/>
    </row>
    <row r="127" spans="1:25" x14ac:dyDescent="0.25">
      <c r="A127" s="6">
        <v>3.43</v>
      </c>
      <c r="B127" s="1">
        <f t="shared" si="18"/>
        <v>1.0583874099400001E+20</v>
      </c>
      <c r="C127" s="1" t="e">
        <f ca="1">FORECAST(#REF!, OFFSET(#REF!, MATCH(#REF!,#REF!, 1)-1,0,2), OFFSET(#REF!, MATCH(#REF!,#REF!, 1)-1,0,2))*LCDMTotalBulgeMass</f>
        <v>#REF!</v>
      </c>
      <c r="D127" s="6" t="e">
        <f t="shared" ca="1" si="17"/>
        <v>#REF!</v>
      </c>
      <c r="E127" s="6">
        <v>239.3</v>
      </c>
      <c r="H127" s="2"/>
      <c r="I127"/>
    </row>
    <row r="128" spans="1:25" x14ac:dyDescent="0.25">
      <c r="A128" s="6">
        <v>3.81</v>
      </c>
      <c r="B128" s="1">
        <f t="shared" si="18"/>
        <v>1.1756431579800001E+20</v>
      </c>
      <c r="C128" s="1" t="e">
        <f ca="1">FORECAST(#REF!, OFFSET(#REF!, MATCH(#REF!,#REF!, 1)-1,0,2), OFFSET(#REF!, MATCH(#REF!,#REF!, 1)-1,0,2))*LCDMTotalBulgeMass</f>
        <v>#REF!</v>
      </c>
      <c r="D128" s="6" t="e">
        <f t="shared" ca="1" si="17"/>
        <v>#REF!</v>
      </c>
      <c r="E128" s="6">
        <v>226.3</v>
      </c>
      <c r="H128" s="2"/>
      <c r="I128"/>
      <c r="R128"/>
      <c r="S128"/>
    </row>
    <row r="129" spans="1:19" x14ac:dyDescent="0.25">
      <c r="A129" s="6">
        <v>4.1900000000000004</v>
      </c>
      <c r="B129" s="1">
        <f t="shared" si="18"/>
        <v>1.2928989060200001E+20</v>
      </c>
      <c r="C129" s="1" t="e">
        <f ca="1">FORECAST(#REF!, OFFSET(#REF!, MATCH(#REF!,#REF!, 1)-1,0,2), OFFSET(#REF!, MATCH(#REF!,#REF!, 1)-1,0,2))*LCDMTotalBulgeMass</f>
        <v>#REF!</v>
      </c>
      <c r="D129" s="6" t="e">
        <f t="shared" ca="1" si="17"/>
        <v>#REF!</v>
      </c>
      <c r="E129" s="6">
        <v>202.6</v>
      </c>
      <c r="H129" s="2"/>
      <c r="I129"/>
      <c r="R129"/>
      <c r="S129"/>
    </row>
    <row r="130" spans="1:19" x14ac:dyDescent="0.25">
      <c r="A130" s="6">
        <v>4.57</v>
      </c>
      <c r="B130" s="1">
        <f t="shared" si="18"/>
        <v>1.4101546540600001E+20</v>
      </c>
      <c r="C130" s="1" t="e">
        <f ca="1">FORECAST(#REF!, OFFSET(#REF!, MATCH(#REF!,#REF!, 1)-1,0,2), OFFSET(#REF!, MATCH(#REF!,#REF!, 1)-1,0,2))*LCDMTotalBulgeMass</f>
        <v>#REF!</v>
      </c>
      <c r="D130" s="6" t="e">
        <f t="shared" ca="1" si="17"/>
        <v>#REF!</v>
      </c>
      <c r="E130" s="6">
        <v>207.3</v>
      </c>
      <c r="H130" s="2"/>
      <c r="I130"/>
      <c r="R130"/>
      <c r="S130"/>
    </row>
    <row r="131" spans="1:19" x14ac:dyDescent="0.25">
      <c r="A131" s="6">
        <v>4.95</v>
      </c>
      <c r="B131" s="1">
        <f t="shared" si="18"/>
        <v>1.5274104021000002E+20</v>
      </c>
      <c r="C131" s="1" t="e">
        <f ca="1">FORECAST(#REF!, OFFSET(#REF!, MATCH(#REF!,#REF!, 1)-1,0,2), OFFSET(#REF!, MATCH(#REF!,#REF!, 1)-1,0,2))*LCDMTotalBulgeMass</f>
        <v>#REF!</v>
      </c>
      <c r="D131" s="6" t="e">
        <f t="shared" ca="1" si="17"/>
        <v>#REF!</v>
      </c>
      <c r="E131" s="6">
        <v>202.5</v>
      </c>
      <c r="H131" s="2"/>
      <c r="I131"/>
      <c r="R131"/>
      <c r="S131"/>
    </row>
    <row r="132" spans="1:19" x14ac:dyDescent="0.25">
      <c r="A132" s="6">
        <v>5.33</v>
      </c>
      <c r="B132" s="1">
        <f t="shared" si="18"/>
        <v>1.64466615014E+20</v>
      </c>
      <c r="C132" s="1" t="e">
        <f ca="1">FORECAST(#REF!, OFFSET(#REF!, MATCH(#REF!,#REF!, 1)-1,0,2), OFFSET(#REF!, MATCH(#REF!,#REF!, 1)-1,0,2))*LCDMTotalBulgeMass</f>
        <v>#REF!</v>
      </c>
      <c r="D132" s="6" t="e">
        <f t="shared" ca="1" si="17"/>
        <v>#REF!</v>
      </c>
      <c r="E132" s="6">
        <v>208.9</v>
      </c>
      <c r="H132" s="2"/>
      <c r="I132"/>
      <c r="R132"/>
      <c r="S132"/>
    </row>
    <row r="133" spans="1:19" x14ac:dyDescent="0.25">
      <c r="A133" s="6">
        <v>5.71</v>
      </c>
      <c r="B133" s="1">
        <f t="shared" si="18"/>
        <v>1.7619218981799998E+20</v>
      </c>
      <c r="C133" s="1" t="e">
        <f ca="1">FORECAST(#REF!, OFFSET(#REF!, MATCH(#REF!,#REF!, 1)-1,0,2), OFFSET(#REF!, MATCH(#REF!,#REF!, 1)-1,0,2))*LCDMTotalBulgeMass</f>
        <v>#REF!</v>
      </c>
      <c r="D133" s="6" t="e">
        <f t="shared" ca="1" si="17"/>
        <v>#REF!</v>
      </c>
      <c r="E133" s="6">
        <v>221.6</v>
      </c>
      <c r="H133" s="2"/>
      <c r="I133"/>
      <c r="R133"/>
      <c r="S133"/>
    </row>
    <row r="134" spans="1:19" x14ac:dyDescent="0.25">
      <c r="A134" s="6">
        <v>6.09</v>
      </c>
      <c r="B134" s="1">
        <f t="shared" si="18"/>
        <v>1.87917764622E+20</v>
      </c>
      <c r="C134" s="1" t="e">
        <f ca="1">FORECAST(#REF!, OFFSET(#REF!, MATCH(#REF!,#REF!, 1)-1,0,2), OFFSET(#REF!, MATCH(#REF!,#REF!, 1)-1,0,2))*LCDMTotalBulgeMass</f>
        <v>#REF!</v>
      </c>
      <c r="D134" s="6" t="e">
        <f t="shared" ca="1" si="17"/>
        <v>#REF!</v>
      </c>
      <c r="E134" s="6">
        <v>232.2</v>
      </c>
      <c r="H134" s="2"/>
      <c r="I134"/>
      <c r="R134"/>
      <c r="S134"/>
    </row>
    <row r="135" spans="1:19" x14ac:dyDescent="0.25">
      <c r="A135" s="6">
        <v>6.47</v>
      </c>
      <c r="B135" s="1">
        <f t="shared" si="18"/>
        <v>1.9964333942599998E+20</v>
      </c>
      <c r="C135" s="1" t="e">
        <f ca="1">FORECAST(#REF!, OFFSET(#REF!, MATCH(#REF!,#REF!, 1)-1,0,2), OFFSET(#REF!, MATCH(#REF!,#REF!, 1)-1,0,2))*LCDMTotalBulgeMass</f>
        <v>#REF!</v>
      </c>
      <c r="D135" s="6" t="e">
        <f t="shared" ca="1" si="17"/>
        <v>#REF!</v>
      </c>
      <c r="E135" s="6">
        <v>237.6</v>
      </c>
      <c r="H135" s="2"/>
      <c r="I135"/>
      <c r="R135"/>
      <c r="S135"/>
    </row>
    <row r="136" spans="1:19" x14ac:dyDescent="0.25">
      <c r="A136" s="6">
        <v>6.85</v>
      </c>
      <c r="B136" s="1">
        <f t="shared" si="18"/>
        <v>2.1136891422999999E+20</v>
      </c>
      <c r="C136" s="1" t="e">
        <f ca="1">FORECAST(#REF!, OFFSET(#REF!, MATCH(#REF!,#REF!, 1)-1,0,2), OFFSET(#REF!, MATCH(#REF!,#REF!, 1)-1,0,2))*LCDMTotalBulgeMass</f>
        <v>#REF!</v>
      </c>
      <c r="D136" s="6" t="e">
        <f t="shared" ca="1" si="17"/>
        <v>#REF!</v>
      </c>
      <c r="E136" s="6">
        <v>239.8</v>
      </c>
      <c r="H136" s="2"/>
      <c r="I136"/>
      <c r="R136"/>
      <c r="S136"/>
    </row>
    <row r="137" spans="1:19" x14ac:dyDescent="0.25">
      <c r="A137" s="6">
        <v>7.23</v>
      </c>
      <c r="B137" s="1">
        <f t="shared" si="18"/>
        <v>2.2309448903400001E+20</v>
      </c>
      <c r="C137" s="1" t="e">
        <f ca="1">FORECAST(#REF!, OFFSET(#REF!, MATCH(#REF!,#REF!, 1)-1,0,2), OFFSET(#REF!, MATCH(#REF!,#REF!, 1)-1,0,2))*LCDMTotalBulgeMass</f>
        <v>#REF!</v>
      </c>
      <c r="D137" s="6" t="e">
        <f t="shared" ca="1" si="17"/>
        <v>#REF!</v>
      </c>
      <c r="E137" s="6">
        <v>235.6</v>
      </c>
      <c r="H137" s="2"/>
      <c r="I137"/>
      <c r="R137"/>
      <c r="S137"/>
    </row>
    <row r="138" spans="1:19" x14ac:dyDescent="0.25">
      <c r="A138" s="6">
        <v>7.61</v>
      </c>
      <c r="B138" s="1">
        <f t="shared" si="18"/>
        <v>2.3482006383800002E+20</v>
      </c>
      <c r="C138" s="1" t="e">
        <f ca="1">FORECAST(#REF!, OFFSET(#REF!, MATCH(#REF!,#REF!, 1)-1,0,2), OFFSET(#REF!, MATCH(#REF!,#REF!, 1)-1,0,2))*LCDMTotalBulgeMass</f>
        <v>#REF!</v>
      </c>
      <c r="D138" s="6" t="e">
        <f t="shared" ca="1" si="17"/>
        <v>#REF!</v>
      </c>
      <c r="E138" s="6">
        <v>241.7</v>
      </c>
      <c r="H138" s="2"/>
      <c r="I138"/>
      <c r="R138"/>
      <c r="S138"/>
    </row>
    <row r="139" spans="1:19" x14ac:dyDescent="0.25">
      <c r="A139" s="6">
        <v>7.99</v>
      </c>
      <c r="B139" s="1">
        <f t="shared" si="18"/>
        <v>2.46545638642E+20</v>
      </c>
      <c r="C139" s="1" t="e">
        <f ca="1">FORECAST(#REF!, OFFSET(#REF!, MATCH(#REF!,#REF!, 1)-1,0,2), OFFSET(#REF!, MATCH(#REF!,#REF!, 1)-1,0,2))*LCDMTotalBulgeMass</f>
        <v>#REF!</v>
      </c>
      <c r="D139" s="6" t="e">
        <f t="shared" ca="1" si="17"/>
        <v>#REF!</v>
      </c>
      <c r="E139" s="6">
        <v>244.3</v>
      </c>
      <c r="H139" s="2"/>
      <c r="I139"/>
      <c r="R139"/>
      <c r="S139"/>
    </row>
    <row r="140" spans="1:19" x14ac:dyDescent="0.25">
      <c r="A140" s="6">
        <v>8.3699999999999992</v>
      </c>
      <c r="B140" s="1">
        <f t="shared" si="18"/>
        <v>2.5827121344599998E+20</v>
      </c>
      <c r="C140" s="1" t="e">
        <f ca="1">FORECAST(#REF!, OFFSET(#REF!, MATCH(#REF!,#REF!, 1)-1,0,2), OFFSET(#REF!, MATCH(#REF!,#REF!, 1)-1,0,2))*LCDMTotalBulgeMass</f>
        <v>#REF!</v>
      </c>
      <c r="D140" s="6" t="e">
        <f t="shared" ca="1" si="17"/>
        <v>#REF!</v>
      </c>
      <c r="E140" s="6">
        <v>248.8</v>
      </c>
      <c r="H140" s="2"/>
      <c r="I140"/>
      <c r="R140"/>
      <c r="S140"/>
    </row>
    <row r="141" spans="1:19" x14ac:dyDescent="0.25">
      <c r="A141" s="6">
        <v>8.75</v>
      </c>
      <c r="B141" s="1">
        <f t="shared" si="18"/>
        <v>2.6999678825E+20</v>
      </c>
      <c r="C141" s="1" t="e">
        <f ca="1">FORECAST(#REF!, OFFSET(#REF!, MATCH(#REF!,#REF!, 1)-1,0,2), OFFSET(#REF!, MATCH(#REF!,#REF!, 1)-1,0,2))*LCDMTotalBulgeMass</f>
        <v>#REF!</v>
      </c>
      <c r="D141" s="6" t="e">
        <f t="shared" ca="1" si="17"/>
        <v>#REF!</v>
      </c>
      <c r="E141" s="6">
        <v>251.8</v>
      </c>
      <c r="H141" s="2"/>
      <c r="I141"/>
      <c r="R141"/>
      <c r="S141"/>
    </row>
    <row r="142" spans="1:19" x14ac:dyDescent="0.25">
      <c r="A142" s="6">
        <v>9.1300000000000008</v>
      </c>
      <c r="B142" s="1">
        <f t="shared" si="18"/>
        <v>2.8172236305400001E+20</v>
      </c>
      <c r="C142" s="1" t="e">
        <f ca="1">FORECAST(#REF!, OFFSET(#REF!, MATCH(#REF!,#REF!, 1)-1,0,2), OFFSET(#REF!, MATCH(#REF!,#REF!, 1)-1,0,2))*LCDMTotalBulgeMass</f>
        <v>#REF!</v>
      </c>
      <c r="D142" s="6" t="e">
        <f t="shared" ca="1" si="17"/>
        <v>#REF!</v>
      </c>
      <c r="E142" s="6">
        <v>253</v>
      </c>
      <c r="H142" s="2"/>
      <c r="I142"/>
      <c r="R142"/>
      <c r="S142"/>
    </row>
    <row r="143" spans="1:19" x14ac:dyDescent="0.25">
      <c r="A143" s="6">
        <v>9.51</v>
      </c>
      <c r="B143" s="1">
        <f t="shared" si="18"/>
        <v>2.9344793785799999E+20</v>
      </c>
      <c r="C143" s="1" t="e">
        <f ca="1">FORECAST(#REF!, OFFSET(#REF!, MATCH(#REF!,#REF!, 1)-1,0,2), OFFSET(#REF!, MATCH(#REF!,#REF!, 1)-1,0,2))*LCDMTotalBulgeMass</f>
        <v>#REF!</v>
      </c>
      <c r="D143" s="6" t="e">
        <f t="shared" ca="1" si="17"/>
        <v>#REF!</v>
      </c>
      <c r="E143" s="6">
        <v>258.8</v>
      </c>
      <c r="H143" s="2"/>
      <c r="I143"/>
      <c r="R143"/>
      <c r="S143"/>
    </row>
    <row r="144" spans="1:19" x14ac:dyDescent="0.25">
      <c r="A144" s="6">
        <v>9.9</v>
      </c>
      <c r="B144" s="1">
        <f t="shared" si="18"/>
        <v>3.0548208042000004E+20</v>
      </c>
      <c r="C144" s="1" t="e">
        <f ca="1">FORECAST(#REF!, OFFSET(#REF!, MATCH(#REF!,#REF!, 1)-1,0,2), OFFSET(#REF!, MATCH(#REF!,#REF!, 1)-1,0,2))*LCDMTotalBulgeMass</f>
        <v>#REF!</v>
      </c>
      <c r="D144" s="6" t="e">
        <f t="shared" ca="1" si="17"/>
        <v>#REF!</v>
      </c>
      <c r="E144" s="6">
        <v>259</v>
      </c>
      <c r="H144" s="2"/>
      <c r="I144"/>
      <c r="R144"/>
      <c r="S144"/>
    </row>
    <row r="145" spans="1:19" x14ac:dyDescent="0.25">
      <c r="A145" s="6">
        <v>10.28</v>
      </c>
      <c r="B145" s="1">
        <f t="shared" si="18"/>
        <v>3.1720765522399999E+20</v>
      </c>
      <c r="C145" s="1" t="e">
        <f ca="1">FORECAST(#REF!, OFFSET(#REF!, MATCH(#REF!,#REF!, 1)-1,0,2), OFFSET(#REF!, MATCH(#REF!,#REF!, 1)-1,0,2))*LCDMTotalBulgeMass</f>
        <v>#REF!</v>
      </c>
      <c r="D145" s="6" t="e">
        <f t="shared" ca="1" si="17"/>
        <v>#REF!</v>
      </c>
      <c r="E145" s="6">
        <v>262.2</v>
      </c>
      <c r="H145" s="2"/>
      <c r="I145"/>
      <c r="R145"/>
      <c r="S145"/>
    </row>
    <row r="146" spans="1:19" x14ac:dyDescent="0.25">
      <c r="A146" s="6">
        <v>10.66</v>
      </c>
      <c r="B146" s="1">
        <f t="shared" si="18"/>
        <v>3.28933230028E+20</v>
      </c>
      <c r="C146" s="1" t="e">
        <f ca="1">FORECAST(#REF!, OFFSET(#REF!, MATCH(#REF!,#REF!, 1)-1,0,2), OFFSET(#REF!, MATCH(#REF!,#REF!, 1)-1,0,2))*LCDMTotalBulgeMass</f>
        <v>#REF!</v>
      </c>
      <c r="D146" s="6" t="e">
        <f t="shared" ca="1" si="17"/>
        <v>#REF!</v>
      </c>
      <c r="E146" s="6">
        <v>266.8</v>
      </c>
      <c r="H146" s="2"/>
      <c r="I146"/>
      <c r="R146"/>
      <c r="S146"/>
    </row>
    <row r="147" spans="1:19" x14ac:dyDescent="0.25">
      <c r="A147" s="6">
        <v>11.04</v>
      </c>
      <c r="B147" s="1">
        <f t="shared" si="18"/>
        <v>3.4065880483199995E+20</v>
      </c>
      <c r="C147" s="1" t="e">
        <f ca="1">FORECAST(#REF!, OFFSET(#REF!, MATCH(#REF!,#REF!, 1)-1,0,2), OFFSET(#REF!, MATCH(#REF!,#REF!, 1)-1,0,2))*LCDMTotalBulgeMass</f>
        <v>#REF!</v>
      </c>
      <c r="D147" s="6" t="e">
        <f t="shared" ca="1" si="17"/>
        <v>#REF!</v>
      </c>
      <c r="E147" s="6">
        <v>266.8</v>
      </c>
      <c r="H147" s="2"/>
      <c r="I147"/>
      <c r="R147"/>
      <c r="S147"/>
    </row>
    <row r="148" spans="1:19" x14ac:dyDescent="0.25">
      <c r="A148" s="6">
        <v>11.42</v>
      </c>
      <c r="B148" s="1">
        <f t="shared" si="18"/>
        <v>3.5238437963599997E+20</v>
      </c>
      <c r="C148" s="1" t="e">
        <f ca="1">FORECAST(#REF!, OFFSET(#REF!, MATCH(#REF!,#REF!, 1)-1,0,2), OFFSET(#REF!, MATCH(#REF!,#REF!, 1)-1,0,2))*LCDMTotalBulgeMass</f>
        <v>#REF!</v>
      </c>
      <c r="D148" s="6" t="e">
        <f t="shared" ca="1" si="17"/>
        <v>#REF!</v>
      </c>
      <c r="E148" s="6">
        <v>265.89999999999998</v>
      </c>
      <c r="H148" s="2"/>
      <c r="I148"/>
      <c r="R148"/>
      <c r="S148"/>
    </row>
    <row r="149" spans="1:19" x14ac:dyDescent="0.25">
      <c r="A149" s="6">
        <v>11.8</v>
      </c>
      <c r="B149" s="1">
        <f t="shared" si="18"/>
        <v>3.6410995444000005E+20</v>
      </c>
      <c r="C149" s="1" t="e">
        <f ca="1">FORECAST(#REF!, OFFSET(#REF!, MATCH(#REF!,#REF!, 1)-1,0,2), OFFSET(#REF!, MATCH(#REF!,#REF!, 1)-1,0,2))*LCDMTotalBulgeMass</f>
        <v>#REF!</v>
      </c>
      <c r="D149" s="6" t="e">
        <f t="shared" ca="1" si="17"/>
        <v>#REF!</v>
      </c>
      <c r="E149" s="6">
        <v>264.39999999999998</v>
      </c>
      <c r="H149" s="2"/>
      <c r="I149"/>
      <c r="R149"/>
      <c r="S149"/>
    </row>
    <row r="150" spans="1:19" x14ac:dyDescent="0.25">
      <c r="A150" s="6">
        <v>12.18</v>
      </c>
      <c r="B150" s="1">
        <f t="shared" si="18"/>
        <v>3.7583552924399999E+20</v>
      </c>
      <c r="C150" s="1" t="e">
        <f ca="1">FORECAST(#REF!, OFFSET(#REF!, MATCH(#REF!,#REF!, 1)-1,0,2), OFFSET(#REF!, MATCH(#REF!,#REF!, 1)-1,0,2))*LCDMTotalBulgeMass</f>
        <v>#REF!</v>
      </c>
      <c r="D150" s="6" t="e">
        <f t="shared" ca="1" si="17"/>
        <v>#REF!</v>
      </c>
      <c r="E150" s="6">
        <v>264.7</v>
      </c>
      <c r="H150" s="2"/>
      <c r="I150"/>
      <c r="R150"/>
      <c r="S150"/>
    </row>
    <row r="151" spans="1:19" x14ac:dyDescent="0.25">
      <c r="A151" s="6">
        <v>12.56</v>
      </c>
      <c r="B151" s="1">
        <f t="shared" si="18"/>
        <v>3.8756110404800001E+20</v>
      </c>
      <c r="C151" s="1" t="e">
        <f ca="1">FORECAST(#REF!, OFFSET(#REF!, MATCH(#REF!,#REF!, 1)-1,0,2), OFFSET(#REF!, MATCH(#REF!,#REF!, 1)-1,0,2))*LCDMTotalBulgeMass</f>
        <v>#REF!</v>
      </c>
      <c r="D151" s="6" t="e">
        <f t="shared" ca="1" si="17"/>
        <v>#REF!</v>
      </c>
      <c r="E151" s="6">
        <v>265.3</v>
      </c>
      <c r="H151" s="2"/>
      <c r="I151"/>
      <c r="R151"/>
      <c r="S151"/>
    </row>
    <row r="152" spans="1:19" x14ac:dyDescent="0.25">
      <c r="A152" s="6">
        <v>12.94</v>
      </c>
      <c r="B152" s="1">
        <f t="shared" si="18"/>
        <v>3.9928667885199996E+20</v>
      </c>
      <c r="C152" s="1" t="e">
        <f ca="1">FORECAST(#REF!, OFFSET(#REF!, MATCH(#REF!,#REF!, 1)-1,0,2), OFFSET(#REF!, MATCH(#REF!,#REF!, 1)-1,0,2))*LCDMTotalBulgeMass</f>
        <v>#REF!</v>
      </c>
      <c r="D152" s="6" t="e">
        <f t="shared" ca="1" si="17"/>
        <v>#REF!</v>
      </c>
      <c r="E152" s="6">
        <v>265.2</v>
      </c>
      <c r="H152" s="2"/>
      <c r="I152"/>
      <c r="R152"/>
      <c r="S152"/>
    </row>
    <row r="153" spans="1:19" x14ac:dyDescent="0.25">
      <c r="A153" s="6">
        <v>13.32</v>
      </c>
      <c r="B153" s="1">
        <f t="shared" si="18"/>
        <v>4.1101225365600004E+20</v>
      </c>
      <c r="C153" s="1" t="e">
        <f ca="1">FORECAST(#REF!, OFFSET(#REF!, MATCH(#REF!,#REF!, 1)-1,0,2), OFFSET(#REF!, MATCH(#REF!,#REF!, 1)-1,0,2))*LCDMTotalBulgeMass</f>
        <v>#REF!</v>
      </c>
      <c r="D153" s="6" t="e">
        <f t="shared" ca="1" si="17"/>
        <v>#REF!</v>
      </c>
      <c r="E153" s="6">
        <v>262</v>
      </c>
      <c r="H153" s="2"/>
      <c r="I153"/>
      <c r="R153"/>
      <c r="S153"/>
    </row>
    <row r="154" spans="1:19" x14ac:dyDescent="0.25">
      <c r="A154" s="6">
        <v>13.7</v>
      </c>
      <c r="B154" s="1">
        <f t="shared" si="18"/>
        <v>4.2273782845999999E+20</v>
      </c>
      <c r="C154" s="1" t="e">
        <f ca="1">FORECAST(#REF!, OFFSET(#REF!, MATCH(#REF!,#REF!, 1)-1,0,2), OFFSET(#REF!, MATCH(#REF!,#REF!, 1)-1,0,2))*LCDMTotalBulgeMass</f>
        <v>#REF!</v>
      </c>
      <c r="D154" s="6" t="e">
        <f t="shared" ca="1" si="17"/>
        <v>#REF!</v>
      </c>
      <c r="E154" s="6">
        <v>260.8</v>
      </c>
      <c r="H154" s="2"/>
      <c r="I154"/>
      <c r="R154"/>
      <c r="S154"/>
    </row>
    <row r="155" spans="1:19" x14ac:dyDescent="0.25">
      <c r="A155" s="6">
        <v>14.08</v>
      </c>
      <c r="B155" s="1">
        <f t="shared" si="18"/>
        <v>4.34463403264E+20</v>
      </c>
      <c r="C155" s="1" t="e">
        <f ca="1">FORECAST(#REF!, OFFSET(#REF!, MATCH(#REF!,#REF!, 1)-1,0,2), OFFSET(#REF!, MATCH(#REF!,#REF!, 1)-1,0,2))*LCDMTotalBulgeMass</f>
        <v>#REF!</v>
      </c>
      <c r="D155" s="6" t="e">
        <f t="shared" ca="1" si="17"/>
        <v>#REF!</v>
      </c>
      <c r="E155" s="6">
        <v>259.2</v>
      </c>
      <c r="H155" s="2"/>
      <c r="I155"/>
      <c r="R155"/>
      <c r="S155"/>
    </row>
    <row r="156" spans="1:19" x14ac:dyDescent="0.25">
      <c r="A156" s="6">
        <v>14.46</v>
      </c>
      <c r="B156" s="1">
        <f t="shared" si="18"/>
        <v>4.4618897806800001E+20</v>
      </c>
      <c r="C156" s="1" t="e">
        <f ca="1">FORECAST(#REF!, OFFSET(#REF!, MATCH(#REF!,#REF!, 1)-1,0,2), OFFSET(#REF!, MATCH(#REF!,#REF!, 1)-1,0,2))*LCDMTotalBulgeMass</f>
        <v>#REF!</v>
      </c>
      <c r="D156" s="6" t="e">
        <f t="shared" ca="1" si="17"/>
        <v>#REF!</v>
      </c>
      <c r="E156" s="6">
        <v>258.10000000000002</v>
      </c>
      <c r="H156" s="2"/>
      <c r="I156"/>
      <c r="R156"/>
      <c r="S156"/>
    </row>
    <row r="157" spans="1:19" x14ac:dyDescent="0.25">
      <c r="A157" s="6">
        <v>14.84</v>
      </c>
      <c r="B157" s="1">
        <f t="shared" si="18"/>
        <v>4.5791455287199996E+20</v>
      </c>
      <c r="C157" s="1" t="e">
        <f ca="1">FORECAST(#REF!, OFFSET(#REF!, MATCH(#REF!,#REF!, 1)-1,0,2), OFFSET(#REF!, MATCH(#REF!,#REF!, 1)-1,0,2))*LCDMTotalBulgeMass</f>
        <v>#REF!</v>
      </c>
      <c r="D157" s="6" t="e">
        <f t="shared" ca="1" si="17"/>
        <v>#REF!</v>
      </c>
      <c r="E157" s="6">
        <v>258.39999999999998</v>
      </c>
      <c r="H157" s="2"/>
      <c r="I157"/>
      <c r="R157"/>
      <c r="S157"/>
    </row>
    <row r="158" spans="1:19" x14ac:dyDescent="0.25">
      <c r="A158" s="6">
        <v>15.23</v>
      </c>
      <c r="B158" s="1">
        <f t="shared" si="18"/>
        <v>4.6994869543400001E+20</v>
      </c>
      <c r="C158" s="1" t="e">
        <f ca="1">FORECAST(#REF!, OFFSET(#REF!, MATCH(#REF!,#REF!, 1)-1,0,2), OFFSET(#REF!, MATCH(#REF!,#REF!, 1)-1,0,2))*LCDMTotalBulgeMass</f>
        <v>#REF!</v>
      </c>
      <c r="D158" s="6" t="e">
        <f t="shared" ca="1" si="17"/>
        <v>#REF!</v>
      </c>
      <c r="E158" s="6">
        <v>259.2</v>
      </c>
      <c r="H158" s="2"/>
      <c r="I158"/>
      <c r="R158"/>
      <c r="S158"/>
    </row>
    <row r="159" spans="1:19" x14ac:dyDescent="0.25">
      <c r="A159" s="6">
        <v>15.61</v>
      </c>
      <c r="B159" s="1">
        <f t="shared" si="18"/>
        <v>4.8167427023799996E+20</v>
      </c>
      <c r="C159" s="1" t="e">
        <f ca="1">FORECAST(#REF!, OFFSET(#REF!, MATCH(#REF!,#REF!, 1)-1,0,2), OFFSET(#REF!, MATCH(#REF!,#REF!, 1)-1,0,2))*LCDMTotalBulgeMass</f>
        <v>#REF!</v>
      </c>
      <c r="D159" s="6" t="e">
        <f t="shared" ca="1" si="17"/>
        <v>#REF!</v>
      </c>
      <c r="E159" s="6">
        <v>262.7</v>
      </c>
      <c r="H159" s="2"/>
      <c r="I159"/>
      <c r="R159"/>
      <c r="S159"/>
    </row>
    <row r="160" spans="1:19" x14ac:dyDescent="0.25">
      <c r="A160" s="6">
        <v>15.99</v>
      </c>
      <c r="B160" s="1">
        <f t="shared" si="18"/>
        <v>4.9339984504200004E+20</v>
      </c>
      <c r="C160" s="1" t="e">
        <f ca="1">FORECAST(#REF!, OFFSET(#REF!, MATCH(#REF!,#REF!, 1)-1,0,2), OFFSET(#REF!, MATCH(#REF!,#REF!, 1)-1,0,2))*LCDMTotalBulgeMass</f>
        <v>#REF!</v>
      </c>
      <c r="D160" s="6" t="e">
        <f t="shared" ca="1" si="17"/>
        <v>#REF!</v>
      </c>
      <c r="E160" s="6">
        <v>266.10000000000002</v>
      </c>
      <c r="H160" s="2"/>
      <c r="I160"/>
      <c r="R160"/>
      <c r="S160"/>
    </row>
    <row r="161" spans="1:19" x14ac:dyDescent="0.25">
      <c r="A161" s="6">
        <v>16.37</v>
      </c>
      <c r="B161" s="1">
        <f t="shared" si="18"/>
        <v>5.0512541984600005E+20</v>
      </c>
      <c r="C161" s="1" t="e">
        <f ca="1">FORECAST(#REF!, OFFSET(#REF!, MATCH(#REF!,#REF!, 1)-1,0,2), OFFSET(#REF!, MATCH(#REF!,#REF!, 1)-1,0,2))*LCDMTotalBulgeMass</f>
        <v>#REF!</v>
      </c>
      <c r="D161" s="6" t="e">
        <f t="shared" ca="1" si="17"/>
        <v>#REF!</v>
      </c>
      <c r="E161" s="6">
        <v>270</v>
      </c>
      <c r="H161" s="2"/>
      <c r="I161"/>
      <c r="R161"/>
      <c r="S161"/>
    </row>
    <row r="162" spans="1:19" x14ac:dyDescent="0.25">
      <c r="A162" s="6">
        <v>16.75</v>
      </c>
      <c r="B162" s="1">
        <f t="shared" si="18"/>
        <v>5.1685099465E+20</v>
      </c>
      <c r="C162" s="1" t="e">
        <f ca="1">FORECAST(#REF!, OFFSET(#REF!, MATCH(#REF!,#REF!, 1)-1,0,2), OFFSET(#REF!, MATCH(#REF!,#REF!, 1)-1,0,2))*LCDMTotalBulgeMass</f>
        <v>#REF!</v>
      </c>
      <c r="D162" s="6" t="e">
        <f t="shared" ca="1" si="17"/>
        <v>#REF!</v>
      </c>
      <c r="E162" s="6">
        <v>269.8</v>
      </c>
      <c r="H162" s="2"/>
      <c r="I162"/>
      <c r="R162"/>
      <c r="S162"/>
    </row>
    <row r="163" spans="1:19" x14ac:dyDescent="0.25">
      <c r="A163" s="6">
        <v>17.13</v>
      </c>
      <c r="B163" s="1">
        <f t="shared" si="18"/>
        <v>5.2857656945399995E+20</v>
      </c>
      <c r="C163" s="1" t="e">
        <f ca="1">FORECAST(#REF!, OFFSET(#REF!, MATCH(#REF!,#REF!, 1)-1,0,2), OFFSET(#REF!, MATCH(#REF!,#REF!, 1)-1,0,2))*LCDMTotalBulgeMass</f>
        <v>#REF!</v>
      </c>
      <c r="D163" s="6" t="e">
        <f t="shared" ca="1" si="17"/>
        <v>#REF!</v>
      </c>
      <c r="E163" s="6">
        <v>269.10000000000002</v>
      </c>
      <c r="H163" s="2"/>
      <c r="I163"/>
      <c r="R163"/>
      <c r="S163"/>
    </row>
    <row r="164" spans="1:19" x14ac:dyDescent="0.25">
      <c r="A164" s="6">
        <v>17.510000000000002</v>
      </c>
      <c r="B164" s="1">
        <f t="shared" si="18"/>
        <v>5.4030214425800003E+20</v>
      </c>
      <c r="C164" s="1" t="e">
        <f ca="1">FORECAST(#REF!, OFFSET(#REF!, MATCH(#REF!,#REF!, 1)-1,0,2), OFFSET(#REF!, MATCH(#REF!,#REF!, 1)-1,0,2))*LCDMTotalBulgeMass</f>
        <v>#REF!</v>
      </c>
      <c r="D164" s="6" t="e">
        <f t="shared" ca="1" si="17"/>
        <v>#REF!</v>
      </c>
      <c r="E164" s="6">
        <v>268.5</v>
      </c>
      <c r="H164" s="2"/>
      <c r="I164"/>
      <c r="R164"/>
      <c r="S164"/>
    </row>
    <row r="165" spans="1:19" x14ac:dyDescent="0.25">
      <c r="A165" s="6">
        <v>17.89</v>
      </c>
      <c r="B165" s="1">
        <f t="shared" si="18"/>
        <v>5.5202771906200004E+20</v>
      </c>
      <c r="C165" s="1" t="e">
        <f ca="1">FORECAST(#REF!, OFFSET(#REF!, MATCH(#REF!,#REF!, 1)-1,0,2), OFFSET(#REF!, MATCH(#REF!,#REF!, 1)-1,0,2))*LCDMTotalBulgeMass</f>
        <v>#REF!</v>
      </c>
      <c r="D165" s="6" t="e">
        <f t="shared" ca="1" si="17"/>
        <v>#REF!</v>
      </c>
      <c r="E165" s="6">
        <v>263</v>
      </c>
      <c r="H165" s="2"/>
      <c r="I165"/>
      <c r="R165"/>
      <c r="S165"/>
    </row>
    <row r="166" spans="1:19" x14ac:dyDescent="0.25">
      <c r="A166" s="6">
        <v>18.27</v>
      </c>
      <c r="B166" s="1">
        <f t="shared" si="18"/>
        <v>5.6375329386599999E+20</v>
      </c>
      <c r="C166" s="1" t="e">
        <f ca="1">FORECAST(#REF!, OFFSET(#REF!, MATCH(#REF!,#REF!, 1)-1,0,2), OFFSET(#REF!, MATCH(#REF!,#REF!, 1)-1,0,2))*LCDMTotalBulgeMass</f>
        <v>#REF!</v>
      </c>
      <c r="D166" s="6" t="e">
        <f t="shared" ca="1" si="17"/>
        <v>#REF!</v>
      </c>
      <c r="E166" s="6">
        <v>257.10000000000002</v>
      </c>
      <c r="H166" s="2"/>
      <c r="I166"/>
      <c r="R166"/>
      <c r="S166"/>
    </row>
    <row r="167" spans="1:19" x14ac:dyDescent="0.25">
      <c r="A167" s="6">
        <v>18.649999999999999</v>
      </c>
      <c r="B167" s="1">
        <f t="shared" si="18"/>
        <v>5.7547886866999994E+20</v>
      </c>
      <c r="C167" s="1" t="e">
        <f ca="1">FORECAST(#REF!, OFFSET(#REF!, MATCH(#REF!,#REF!, 1)-1,0,2), OFFSET(#REF!, MATCH(#REF!,#REF!, 1)-1,0,2))*LCDMTotalBulgeMass</f>
        <v>#REF!</v>
      </c>
      <c r="D167" s="6" t="e">
        <f t="shared" ca="1" si="17"/>
        <v>#REF!</v>
      </c>
      <c r="E167" s="6">
        <v>254.1</v>
      </c>
      <c r="H167" s="2"/>
      <c r="I167"/>
      <c r="R167"/>
      <c r="S167"/>
    </row>
    <row r="168" spans="1:19" x14ac:dyDescent="0.25">
      <c r="A168" s="6">
        <v>19.03</v>
      </c>
      <c r="B168" s="1">
        <f t="shared" si="18"/>
        <v>5.8720444347400002E+20</v>
      </c>
      <c r="C168" s="1" t="e">
        <f ca="1">FORECAST(#REF!, OFFSET(#REF!, MATCH(#REF!,#REF!, 1)-1,0,2), OFFSET(#REF!, MATCH(#REF!,#REF!, 1)-1,0,2))*LCDMTotalBulgeMass</f>
        <v>#REF!</v>
      </c>
      <c r="D168" s="6" t="e">
        <f t="shared" ca="1" si="17"/>
        <v>#REF!</v>
      </c>
      <c r="E168" s="6">
        <v>251.9</v>
      </c>
      <c r="H168" s="2"/>
      <c r="I168"/>
      <c r="R168"/>
      <c r="S168"/>
    </row>
    <row r="169" spans="1:19" x14ac:dyDescent="0.25">
      <c r="A169" s="6">
        <v>19.41</v>
      </c>
      <c r="B169" s="1">
        <f t="shared" si="18"/>
        <v>5.9893001827800003E+20</v>
      </c>
      <c r="C169" s="1" t="e">
        <f ca="1">FORECAST(#REF!, OFFSET(#REF!, MATCH(#REF!,#REF!, 1)-1,0,2), OFFSET(#REF!, MATCH(#REF!,#REF!, 1)-1,0,2))*LCDMTotalBulgeMass</f>
        <v>#REF!</v>
      </c>
      <c r="D169" s="6" t="e">
        <f t="shared" ca="1" si="17"/>
        <v>#REF!</v>
      </c>
      <c r="E169" s="6">
        <v>249.5</v>
      </c>
      <c r="H169" s="2"/>
      <c r="I169"/>
      <c r="R169"/>
      <c r="S169"/>
    </row>
    <row r="170" spans="1:19" x14ac:dyDescent="0.25">
      <c r="A170" s="6">
        <v>19.79</v>
      </c>
      <c r="B170" s="1">
        <f t="shared" si="18"/>
        <v>6.1065559308199998E+20</v>
      </c>
      <c r="C170" s="1" t="e">
        <f ca="1">FORECAST(#REF!, OFFSET(#REF!, MATCH(#REF!,#REF!, 1)-1,0,2), OFFSET(#REF!, MATCH(#REF!,#REF!, 1)-1,0,2))*LCDMTotalBulgeMass</f>
        <v>#REF!</v>
      </c>
      <c r="D170" s="6" t="e">
        <f t="shared" ca="1" si="17"/>
        <v>#REF!</v>
      </c>
      <c r="E170" s="6">
        <v>245.7</v>
      </c>
      <c r="H170" s="2"/>
      <c r="I170"/>
      <c r="R170"/>
      <c r="S170"/>
    </row>
    <row r="171" spans="1:19" x14ac:dyDescent="0.25">
      <c r="A171" s="6">
        <v>20.18</v>
      </c>
      <c r="B171" s="1">
        <f t="shared" si="18"/>
        <v>6.2268973564400003E+20</v>
      </c>
      <c r="C171" s="1" t="e">
        <f ca="1">FORECAST(#REF!, OFFSET(#REF!, MATCH(#REF!,#REF!, 1)-1,0,2), OFFSET(#REF!, MATCH(#REF!,#REF!, 1)-1,0,2))*LCDMTotalBulgeMass</f>
        <v>#REF!</v>
      </c>
      <c r="D171" s="6" t="e">
        <f t="shared" ca="1" si="17"/>
        <v>#REF!</v>
      </c>
      <c r="E171" s="6">
        <v>243.7</v>
      </c>
      <c r="H171" s="2"/>
      <c r="I171"/>
      <c r="R171"/>
      <c r="S171"/>
    </row>
    <row r="172" spans="1:19" x14ac:dyDescent="0.25">
      <c r="A172" s="6">
        <v>20.56</v>
      </c>
      <c r="B172" s="1">
        <f t="shared" si="18"/>
        <v>6.3441531044799998E+20</v>
      </c>
      <c r="C172" s="1" t="e">
        <f ca="1">FORECAST(#REF!, OFFSET(#REF!, MATCH(#REF!,#REF!, 1)-1,0,2), OFFSET(#REF!, MATCH(#REF!,#REF!, 1)-1,0,2))*LCDMTotalBulgeMass</f>
        <v>#REF!</v>
      </c>
      <c r="D172" s="6" t="e">
        <f t="shared" ca="1" si="17"/>
        <v>#REF!</v>
      </c>
      <c r="E172" s="6">
        <v>245.9</v>
      </c>
      <c r="H172" s="2"/>
      <c r="I172"/>
      <c r="R172"/>
      <c r="S172"/>
    </row>
    <row r="173" spans="1:19" x14ac:dyDescent="0.25">
      <c r="A173" s="6">
        <v>20.94</v>
      </c>
      <c r="B173" s="1">
        <f t="shared" si="18"/>
        <v>6.4614088525200006E+20</v>
      </c>
      <c r="C173" s="1" t="e">
        <f ca="1">FORECAST(#REF!, OFFSET(#REF!, MATCH(#REF!,#REF!, 1)-1,0,2), OFFSET(#REF!, MATCH(#REF!,#REF!, 1)-1,0,2))*LCDMTotalBulgeMass</f>
        <v>#REF!</v>
      </c>
      <c r="D173" s="6" t="e">
        <f t="shared" ca="1" si="17"/>
        <v>#REF!</v>
      </c>
      <c r="E173" s="6">
        <v>242.3</v>
      </c>
      <c r="H173" s="2"/>
      <c r="I173"/>
      <c r="R173"/>
      <c r="S173"/>
    </row>
    <row r="174" spans="1:19" x14ac:dyDescent="0.25">
      <c r="A174" s="6">
        <v>21.32</v>
      </c>
      <c r="B174" s="1">
        <f t="shared" si="18"/>
        <v>6.57866460056E+20</v>
      </c>
      <c r="C174" s="1" t="e">
        <f ca="1">FORECAST(#REF!, OFFSET(#REF!, MATCH(#REF!,#REF!, 1)-1,0,2), OFFSET(#REF!, MATCH(#REF!,#REF!, 1)-1,0,2))*LCDMTotalBulgeMass</f>
        <v>#REF!</v>
      </c>
      <c r="D174" s="6" t="e">
        <f t="shared" ca="1" si="17"/>
        <v>#REF!</v>
      </c>
      <c r="E174" s="6">
        <v>239.2</v>
      </c>
      <c r="H174" s="2"/>
      <c r="I174"/>
      <c r="R174"/>
      <c r="S174"/>
    </row>
    <row r="175" spans="1:19" x14ac:dyDescent="0.25">
      <c r="A175" s="6">
        <v>21.7</v>
      </c>
      <c r="B175" s="1">
        <f t="shared" si="18"/>
        <v>6.6959203485999995E+20</v>
      </c>
      <c r="C175" s="1" t="e">
        <f ca="1">FORECAST(#REF!, OFFSET(#REF!, MATCH(#REF!,#REF!, 1)-1,0,2), OFFSET(#REF!, MATCH(#REF!,#REF!, 1)-1,0,2))*LCDMTotalBulgeMass</f>
        <v>#REF!</v>
      </c>
      <c r="D175" s="6" t="e">
        <f t="shared" ca="1" si="17"/>
        <v>#REF!</v>
      </c>
      <c r="E175" s="6">
        <v>239.5</v>
      </c>
      <c r="H175" s="2"/>
      <c r="I175"/>
      <c r="R175"/>
      <c r="S175"/>
    </row>
    <row r="176" spans="1:19" x14ac:dyDescent="0.25">
      <c r="A176" s="6">
        <v>22.08</v>
      </c>
      <c r="B176" s="1">
        <f t="shared" si="18"/>
        <v>6.813176096639999E+20</v>
      </c>
      <c r="C176" s="1" t="e">
        <f ca="1">FORECAST(#REF!, OFFSET(#REF!, MATCH(#REF!,#REF!, 1)-1,0,2), OFFSET(#REF!, MATCH(#REF!,#REF!, 1)-1,0,2))*LCDMTotalBulgeMass</f>
        <v>#REF!</v>
      </c>
      <c r="D176" s="6" t="e">
        <f t="shared" ca="1" si="17"/>
        <v>#REF!</v>
      </c>
      <c r="E176" s="6">
        <v>236.1</v>
      </c>
      <c r="H176" s="2"/>
      <c r="I176"/>
      <c r="R176"/>
      <c r="S176"/>
    </row>
    <row r="177" spans="1:19" x14ac:dyDescent="0.25">
      <c r="A177" s="6">
        <v>22.46</v>
      </c>
      <c r="B177" s="1">
        <f t="shared" si="18"/>
        <v>6.9304318446799998E+20</v>
      </c>
      <c r="C177" s="1" t="e">
        <f ca="1">FORECAST(#REF!, OFFSET(#REF!, MATCH(#REF!,#REF!, 1)-1,0,2), OFFSET(#REF!, MATCH(#REF!,#REF!, 1)-1,0,2))*LCDMTotalBulgeMass</f>
        <v>#REF!</v>
      </c>
      <c r="D177" s="6" t="e">
        <f t="shared" ca="1" si="17"/>
        <v>#REF!</v>
      </c>
      <c r="E177" s="6">
        <v>233.8</v>
      </c>
      <c r="H177" s="2"/>
      <c r="I177"/>
      <c r="R177"/>
      <c r="S177"/>
    </row>
    <row r="178" spans="1:19" x14ac:dyDescent="0.25">
      <c r="A178" s="6">
        <v>22.84</v>
      </c>
      <c r="B178" s="1">
        <f t="shared" si="18"/>
        <v>7.0476875927199993E+20</v>
      </c>
      <c r="C178" s="1" t="e">
        <f ca="1">FORECAST(#REF!, OFFSET(#REF!, MATCH(#REF!,#REF!, 1)-1,0,2), OFFSET(#REF!, MATCH(#REF!,#REF!, 1)-1,0,2))*LCDMTotalBulgeMass</f>
        <v>#REF!</v>
      </c>
      <c r="D178" s="6" t="e">
        <f t="shared" ca="1" si="17"/>
        <v>#REF!</v>
      </c>
      <c r="E178" s="6">
        <v>233.1</v>
      </c>
      <c r="H178" s="2"/>
      <c r="I178"/>
      <c r="R178"/>
      <c r="S178"/>
    </row>
    <row r="179" spans="1:19" x14ac:dyDescent="0.25">
      <c r="A179" s="6">
        <v>23.22</v>
      </c>
      <c r="B179" s="1">
        <f t="shared" si="18"/>
        <v>7.1649433407600001E+20</v>
      </c>
      <c r="C179" s="1" t="e">
        <f ca="1">FORECAST(#REF!, OFFSET(#REF!, MATCH(#REF!,#REF!, 1)-1,0,2), OFFSET(#REF!, MATCH(#REF!,#REF!, 1)-1,0,2))*LCDMTotalBulgeMass</f>
        <v>#REF!</v>
      </c>
      <c r="D179" s="6" t="e">
        <f t="shared" ca="1" si="17"/>
        <v>#REF!</v>
      </c>
      <c r="E179" s="6">
        <v>230.1</v>
      </c>
      <c r="H179" s="2"/>
      <c r="I179"/>
      <c r="R179"/>
      <c r="S179"/>
    </row>
    <row r="180" spans="1:19" x14ac:dyDescent="0.25">
      <c r="A180" s="6">
        <v>23.6</v>
      </c>
      <c r="B180" s="1">
        <f t="shared" si="18"/>
        <v>7.2821990888000009E+20</v>
      </c>
      <c r="C180" s="1" t="e">
        <f ca="1">FORECAST(#REF!, OFFSET(#REF!, MATCH(#REF!,#REF!, 1)-1,0,2), OFFSET(#REF!, MATCH(#REF!,#REF!, 1)-1,0,2))*LCDMTotalBulgeMass</f>
        <v>#REF!</v>
      </c>
      <c r="D180" s="6" t="e">
        <f t="shared" ca="1" si="17"/>
        <v>#REF!</v>
      </c>
      <c r="E180" s="6">
        <v>232.1</v>
      </c>
      <c r="H180" s="2"/>
      <c r="I180"/>
      <c r="R180"/>
      <c r="S180"/>
    </row>
    <row r="181" spans="1:19" x14ac:dyDescent="0.25">
      <c r="A181" s="6">
        <v>23.98</v>
      </c>
      <c r="B181" s="1">
        <f t="shared" si="18"/>
        <v>7.3994548368400004E+20</v>
      </c>
      <c r="C181" s="1" t="e">
        <f ca="1">FORECAST(#REF!, OFFSET(#REF!, MATCH(#REF!,#REF!, 1)-1,0,2), OFFSET(#REF!, MATCH(#REF!,#REF!, 1)-1,0,2))*LCDMTotalBulgeMass</f>
        <v>#REF!</v>
      </c>
      <c r="D181" s="6" t="e">
        <f t="shared" ca="1" si="17"/>
        <v>#REF!</v>
      </c>
      <c r="E181" s="6">
        <v>228.7</v>
      </c>
      <c r="H181" s="2"/>
      <c r="I181"/>
      <c r="R181"/>
      <c r="S181"/>
    </row>
    <row r="182" spans="1:19" x14ac:dyDescent="0.25">
      <c r="A182" s="6">
        <v>24.36</v>
      </c>
      <c r="B182" s="1">
        <f t="shared" si="18"/>
        <v>7.5167105848799999E+20</v>
      </c>
      <c r="C182" s="1" t="e">
        <f ca="1">FORECAST(#REF!, OFFSET(#REF!, MATCH(#REF!,#REF!, 1)-1,0,2), OFFSET(#REF!, MATCH(#REF!,#REF!, 1)-1,0,2))*LCDMTotalBulgeMass</f>
        <v>#REF!</v>
      </c>
      <c r="D182" s="6" t="e">
        <f t="shared" ca="1" si="17"/>
        <v>#REF!</v>
      </c>
      <c r="E182" s="6">
        <v>229.1</v>
      </c>
      <c r="H182" s="2"/>
      <c r="I182"/>
      <c r="R182"/>
      <c r="S182"/>
    </row>
    <row r="183" spans="1:19" x14ac:dyDescent="0.25">
      <c r="A183" s="6">
        <v>24.75</v>
      </c>
      <c r="B183" s="1">
        <f t="shared" si="18"/>
        <v>7.6370520105000003E+20</v>
      </c>
      <c r="C183" s="1" t="e">
        <f ca="1">FORECAST(#REF!, OFFSET(#REF!, MATCH(#REF!,#REF!, 1)-1,0,2), OFFSET(#REF!, MATCH(#REF!,#REF!, 1)-1,0,2))*LCDMTotalBulgeMass</f>
        <v>#REF!</v>
      </c>
      <c r="D183" s="6" t="e">
        <f t="shared" ca="1" si="17"/>
        <v>#REF!</v>
      </c>
      <c r="E183" s="6">
        <v>227.9</v>
      </c>
      <c r="H183" s="2"/>
      <c r="I183"/>
      <c r="R183"/>
      <c r="S183"/>
    </row>
    <row r="184" spans="1:19" x14ac:dyDescent="0.25">
      <c r="A184" s="6">
        <v>25.13</v>
      </c>
      <c r="B184" s="1">
        <f t="shared" si="18"/>
        <v>7.7543077585399998E+20</v>
      </c>
      <c r="C184" s="1" t="e">
        <f ca="1">FORECAST(#REF!, OFFSET(#REF!, MATCH(#REF!,#REF!, 1)-1,0,2), OFFSET(#REF!, MATCH(#REF!,#REF!, 1)-1,0,2))*LCDMTotalBulgeMass</f>
        <v>#REF!</v>
      </c>
      <c r="D184" s="6" t="e">
        <f t="shared" ca="1" si="17"/>
        <v>#REF!</v>
      </c>
      <c r="E184" s="6">
        <v>226.9</v>
      </c>
      <c r="H184" s="2"/>
      <c r="I184"/>
      <c r="R184"/>
      <c r="S184"/>
    </row>
    <row r="185" spans="1:19" x14ac:dyDescent="0.25">
      <c r="A185" s="6">
        <v>25.51</v>
      </c>
      <c r="B185" s="1">
        <f t="shared" si="18"/>
        <v>7.8715635065800006E+20</v>
      </c>
      <c r="C185" s="1" t="e">
        <f ca="1">FORECAST(#REF!, OFFSET(#REF!, MATCH(#REF!,#REF!, 1)-1,0,2), OFFSET(#REF!, MATCH(#REF!,#REF!, 1)-1,0,2))*LCDMTotalBulgeMass</f>
        <v>#REF!</v>
      </c>
      <c r="D185" s="6" t="e">
        <f t="shared" ref="D185:D218" ca="1" si="19">_xlfn.SINGLE(BulgeMass)+_xlfn.SINGLE(DiskMass)+_xlfn.SINGLE(HaloMass)</f>
        <v>#REF!</v>
      </c>
      <c r="E185" s="6">
        <v>225.1</v>
      </c>
      <c r="H185" s="2"/>
      <c r="I185"/>
      <c r="R185"/>
      <c r="S185"/>
    </row>
    <row r="186" spans="1:19" x14ac:dyDescent="0.25">
      <c r="A186" s="6">
        <v>25.89</v>
      </c>
      <c r="B186" s="1">
        <f t="shared" ref="B186:B218" si="20">A186*kpc</f>
        <v>7.9888192546200001E+20</v>
      </c>
      <c r="C186" s="1" t="e">
        <f ca="1">FORECAST(#REF!, OFFSET(#REF!, MATCH(#REF!,#REF!, 1)-1,0,2), OFFSET(#REF!, MATCH(#REF!,#REF!, 1)-1,0,2))*LCDMTotalBulgeMass</f>
        <v>#REF!</v>
      </c>
      <c r="D186" s="6" t="e">
        <f t="shared" ca="1" si="19"/>
        <v>#REF!</v>
      </c>
      <c r="E186" s="6">
        <v>225.4</v>
      </c>
      <c r="H186" s="2"/>
      <c r="I186"/>
      <c r="R186"/>
      <c r="S186"/>
    </row>
    <row r="187" spans="1:19" x14ac:dyDescent="0.25">
      <c r="A187" s="6">
        <v>26.27</v>
      </c>
      <c r="B187" s="1">
        <f t="shared" si="20"/>
        <v>8.1060750026599996E+20</v>
      </c>
      <c r="C187" s="1" t="e">
        <f ca="1">FORECAST(#REF!, OFFSET(#REF!, MATCH(#REF!,#REF!, 1)-1,0,2), OFFSET(#REF!, MATCH(#REF!,#REF!, 1)-1,0,2))*LCDMTotalBulgeMass</f>
        <v>#REF!</v>
      </c>
      <c r="D187" s="6" t="e">
        <f t="shared" ca="1" si="19"/>
        <v>#REF!</v>
      </c>
      <c r="E187" s="6">
        <v>230.3</v>
      </c>
      <c r="H187" s="2"/>
      <c r="I187"/>
      <c r="R187"/>
      <c r="S187"/>
    </row>
    <row r="188" spans="1:19" x14ac:dyDescent="0.25">
      <c r="A188" s="6">
        <v>26.65</v>
      </c>
      <c r="B188" s="1">
        <f t="shared" si="20"/>
        <v>8.2233307506999991E+20</v>
      </c>
      <c r="C188" s="1" t="e">
        <f ca="1">FORECAST(#REF!, OFFSET(#REF!, MATCH(#REF!,#REF!, 1)-1,0,2), OFFSET(#REF!, MATCH(#REF!,#REF!, 1)-1,0,2))*LCDMTotalBulgeMass</f>
        <v>#REF!</v>
      </c>
      <c r="D188" s="6" t="e">
        <f t="shared" ca="1" si="19"/>
        <v>#REF!</v>
      </c>
      <c r="E188" s="6">
        <v>229</v>
      </c>
      <c r="H188" s="2"/>
      <c r="I188"/>
      <c r="R188"/>
      <c r="S188"/>
    </row>
    <row r="189" spans="1:19" x14ac:dyDescent="0.25">
      <c r="A189" s="6">
        <v>27.03</v>
      </c>
      <c r="B189" s="1">
        <f t="shared" si="20"/>
        <v>8.3405864987399999E+20</v>
      </c>
      <c r="C189" s="1" t="e">
        <f ca="1">FORECAST(#REF!, OFFSET(#REF!, MATCH(#REF!,#REF!, 1)-1,0,2), OFFSET(#REF!, MATCH(#REF!,#REF!, 1)-1,0,2))*LCDMTotalBulgeMass</f>
        <v>#REF!</v>
      </c>
      <c r="D189" s="6" t="e">
        <f t="shared" ca="1" si="19"/>
        <v>#REF!</v>
      </c>
      <c r="E189" s="6">
        <v>229.9</v>
      </c>
      <c r="H189" s="2"/>
      <c r="I189"/>
      <c r="R189"/>
      <c r="S189"/>
    </row>
    <row r="190" spans="1:19" x14ac:dyDescent="0.25">
      <c r="A190" s="6">
        <v>27.41</v>
      </c>
      <c r="B190" s="1">
        <f t="shared" si="20"/>
        <v>8.4578422467800007E+20</v>
      </c>
      <c r="C190" s="1" t="e">
        <f ca="1">FORECAST(#REF!, OFFSET(#REF!, MATCH(#REF!,#REF!, 1)-1,0,2), OFFSET(#REF!, MATCH(#REF!,#REF!, 1)-1,0,2))*LCDMTotalBulgeMass</f>
        <v>#REF!</v>
      </c>
      <c r="D190" s="6" t="e">
        <f t="shared" ca="1" si="19"/>
        <v>#REF!</v>
      </c>
      <c r="E190" s="6">
        <v>230.1</v>
      </c>
      <c r="H190" s="2"/>
      <c r="I190"/>
      <c r="R190"/>
      <c r="S190"/>
    </row>
    <row r="191" spans="1:19" x14ac:dyDescent="0.25">
      <c r="A191" s="6">
        <v>27.79</v>
      </c>
      <c r="B191" s="1">
        <f t="shared" si="20"/>
        <v>8.5750979948200002E+20</v>
      </c>
      <c r="C191" s="1" t="e">
        <f ca="1">FORECAST(#REF!, OFFSET(#REF!, MATCH(#REF!,#REF!, 1)-1,0,2), OFFSET(#REF!, MATCH(#REF!,#REF!, 1)-1,0,2))*LCDMTotalBulgeMass</f>
        <v>#REF!</v>
      </c>
      <c r="D191" s="6" t="e">
        <f t="shared" ca="1" si="19"/>
        <v>#REF!</v>
      </c>
      <c r="E191" s="6">
        <v>229.8</v>
      </c>
      <c r="H191" s="2"/>
      <c r="I191"/>
      <c r="R191"/>
      <c r="S191"/>
    </row>
    <row r="192" spans="1:19" x14ac:dyDescent="0.25">
      <c r="A192" s="6">
        <v>28.17</v>
      </c>
      <c r="B192" s="1">
        <f t="shared" si="20"/>
        <v>8.692353742860001E+20</v>
      </c>
      <c r="C192" s="1" t="e">
        <f ca="1">FORECAST(#REF!, OFFSET(#REF!, MATCH(#REF!,#REF!, 1)-1,0,2), OFFSET(#REF!, MATCH(#REF!,#REF!, 1)-1,0,2))*LCDMTotalBulgeMass</f>
        <v>#REF!</v>
      </c>
      <c r="D192" s="6" t="e">
        <f t="shared" ca="1" si="19"/>
        <v>#REF!</v>
      </c>
      <c r="E192" s="6">
        <v>230.4</v>
      </c>
      <c r="H192" s="2"/>
      <c r="I192"/>
      <c r="R192"/>
      <c r="S192"/>
    </row>
    <row r="193" spans="1:19" x14ac:dyDescent="0.25">
      <c r="A193" s="6">
        <v>28.56</v>
      </c>
      <c r="B193" s="1">
        <f t="shared" si="20"/>
        <v>8.8126951684800001E+20</v>
      </c>
      <c r="C193" s="1" t="e">
        <f ca="1">FORECAST(#REF!, OFFSET(#REF!, MATCH(#REF!,#REF!, 1)-1,0,2), OFFSET(#REF!, MATCH(#REF!,#REF!, 1)-1,0,2))*LCDMTotalBulgeMass</f>
        <v>#REF!</v>
      </c>
      <c r="D193" s="6" t="e">
        <f t="shared" ca="1" si="19"/>
        <v>#REF!</v>
      </c>
      <c r="E193" s="6">
        <v>230.9</v>
      </c>
      <c r="H193" s="2"/>
      <c r="I193"/>
      <c r="R193"/>
      <c r="S193"/>
    </row>
    <row r="194" spans="1:19" x14ac:dyDescent="0.25">
      <c r="A194" s="6">
        <v>28.94</v>
      </c>
      <c r="B194" s="1">
        <f t="shared" si="20"/>
        <v>8.9299509165200009E+20</v>
      </c>
      <c r="C194" s="1" t="e">
        <f ca="1">FORECAST(#REF!, OFFSET(#REF!, MATCH(#REF!,#REF!, 1)-1,0,2), OFFSET(#REF!, MATCH(#REF!,#REF!, 1)-1,0,2))*LCDMTotalBulgeMass</f>
        <v>#REF!</v>
      </c>
      <c r="D194" s="6" t="e">
        <f t="shared" ca="1" si="19"/>
        <v>#REF!</v>
      </c>
      <c r="E194" s="6">
        <v>229.8</v>
      </c>
      <c r="H194" s="2"/>
      <c r="I194"/>
      <c r="R194"/>
      <c r="S194"/>
    </row>
    <row r="195" spans="1:19" x14ac:dyDescent="0.25">
      <c r="A195" s="6">
        <v>29.32</v>
      </c>
      <c r="B195" s="1">
        <f t="shared" si="20"/>
        <v>9.0472066645600004E+20</v>
      </c>
      <c r="C195" s="1" t="e">
        <f ca="1">FORECAST(#REF!, OFFSET(#REF!, MATCH(#REF!,#REF!, 1)-1,0,2), OFFSET(#REF!, MATCH(#REF!,#REF!, 1)-1,0,2))*LCDMTotalBulgeMass</f>
        <v>#REF!</v>
      </c>
      <c r="D195" s="6" t="e">
        <f t="shared" ca="1" si="19"/>
        <v>#REF!</v>
      </c>
      <c r="E195" s="6">
        <v>228.8</v>
      </c>
      <c r="H195" s="2"/>
      <c r="I195"/>
      <c r="R195"/>
      <c r="S195"/>
    </row>
    <row r="196" spans="1:19" x14ac:dyDescent="0.25">
      <c r="A196" s="6">
        <v>29.7</v>
      </c>
      <c r="B196" s="1">
        <f t="shared" si="20"/>
        <v>9.1644624125999999E+20</v>
      </c>
      <c r="C196" s="1" t="e">
        <f ca="1">FORECAST(#REF!, OFFSET(#REF!, MATCH(#REF!,#REF!, 1)-1,0,2), OFFSET(#REF!, MATCH(#REF!,#REF!, 1)-1,0,2))*LCDMTotalBulgeMass</f>
        <v>#REF!</v>
      </c>
      <c r="D196" s="6" t="e">
        <f t="shared" ca="1" si="19"/>
        <v>#REF!</v>
      </c>
      <c r="E196" s="6">
        <v>238.3</v>
      </c>
      <c r="H196" s="2"/>
      <c r="I196"/>
      <c r="R196"/>
      <c r="S196"/>
    </row>
    <row r="197" spans="1:19" x14ac:dyDescent="0.25">
      <c r="A197" s="6">
        <v>30.08</v>
      </c>
      <c r="B197" s="1">
        <f t="shared" si="20"/>
        <v>9.2817181606399993E+20</v>
      </c>
      <c r="C197" s="1" t="e">
        <f ca="1">FORECAST(#REF!, OFFSET(#REF!, MATCH(#REF!,#REF!, 1)-1,0,2), OFFSET(#REF!, MATCH(#REF!,#REF!, 1)-1,0,2))*LCDMTotalBulgeMass</f>
        <v>#REF!</v>
      </c>
      <c r="D197" s="6" t="e">
        <f t="shared" ca="1" si="19"/>
        <v>#REF!</v>
      </c>
      <c r="E197" s="6">
        <v>243.6</v>
      </c>
      <c r="H197" s="2"/>
      <c r="I197"/>
      <c r="R197"/>
      <c r="S197"/>
    </row>
    <row r="198" spans="1:19" x14ac:dyDescent="0.25">
      <c r="A198" s="6">
        <v>30.46</v>
      </c>
      <c r="B198" s="1">
        <f t="shared" si="20"/>
        <v>9.3989739086800001E+20</v>
      </c>
      <c r="C198" s="1" t="e">
        <f ca="1">FORECAST(#REF!, OFFSET(#REF!, MATCH(#REF!,#REF!, 1)-1,0,2), OFFSET(#REF!, MATCH(#REF!,#REF!, 1)-1,0,2))*LCDMTotalBulgeMass</f>
        <v>#REF!</v>
      </c>
      <c r="D198" s="6" t="e">
        <f t="shared" ca="1" si="19"/>
        <v>#REF!</v>
      </c>
      <c r="E198" s="6">
        <v>247.3</v>
      </c>
      <c r="H198" s="2"/>
      <c r="I198"/>
      <c r="R198"/>
      <c r="S198"/>
    </row>
    <row r="199" spans="1:19" x14ac:dyDescent="0.25">
      <c r="A199" s="6">
        <v>30.84</v>
      </c>
      <c r="B199" s="1">
        <f t="shared" si="20"/>
        <v>9.5162296567199996E+20</v>
      </c>
      <c r="C199" s="1" t="e">
        <f ca="1">FORECAST(#REF!, OFFSET(#REF!, MATCH(#REF!,#REF!, 1)-1,0,2), OFFSET(#REF!, MATCH(#REF!,#REF!, 1)-1,0,2))*LCDMTotalBulgeMass</f>
        <v>#REF!</v>
      </c>
      <c r="D199" s="6" t="e">
        <f t="shared" ca="1" si="19"/>
        <v>#REF!</v>
      </c>
      <c r="E199" s="6">
        <v>247.8</v>
      </c>
      <c r="H199" s="2"/>
      <c r="I199"/>
      <c r="R199"/>
      <c r="S199"/>
    </row>
    <row r="200" spans="1:19" x14ac:dyDescent="0.25">
      <c r="A200" s="6">
        <v>31.22</v>
      </c>
      <c r="B200" s="1">
        <f t="shared" si="20"/>
        <v>9.6334854047599991E+20</v>
      </c>
      <c r="C200" s="1" t="e">
        <f ca="1">FORECAST(#REF!, OFFSET(#REF!, MATCH(#REF!,#REF!, 1)-1,0,2), OFFSET(#REF!, MATCH(#REF!,#REF!, 1)-1,0,2))*LCDMTotalBulgeMass</f>
        <v>#REF!</v>
      </c>
      <c r="D200" s="6" t="e">
        <f t="shared" ca="1" si="19"/>
        <v>#REF!</v>
      </c>
      <c r="E200" s="6">
        <v>248.4</v>
      </c>
      <c r="H200" s="2"/>
      <c r="I200"/>
      <c r="R200"/>
      <c r="S200"/>
    </row>
    <row r="201" spans="1:19" x14ac:dyDescent="0.25">
      <c r="A201" s="6">
        <v>31.61</v>
      </c>
      <c r="B201" s="1">
        <f t="shared" si="20"/>
        <v>9.7538268303799996E+20</v>
      </c>
      <c r="C201" s="1" t="e">
        <f ca="1">FORECAST(#REF!, OFFSET(#REF!, MATCH(#REF!,#REF!, 1)-1,0,2), OFFSET(#REF!, MATCH(#REF!,#REF!, 1)-1,0,2))*LCDMTotalBulgeMass</f>
        <v>#REF!</v>
      </c>
      <c r="D201" s="6" t="e">
        <f t="shared" ca="1" si="19"/>
        <v>#REF!</v>
      </c>
      <c r="E201" s="6">
        <v>248.1</v>
      </c>
      <c r="H201" s="2"/>
      <c r="I201"/>
      <c r="R201"/>
      <c r="S201"/>
    </row>
    <row r="202" spans="1:19" x14ac:dyDescent="0.25">
      <c r="A202" s="6">
        <v>31.99</v>
      </c>
      <c r="B202" s="1">
        <f t="shared" si="20"/>
        <v>9.871082578419999E+20</v>
      </c>
      <c r="C202" s="1" t="e">
        <f ca="1">FORECAST(#REF!, OFFSET(#REF!, MATCH(#REF!,#REF!, 1)-1,0,2), OFFSET(#REF!, MATCH(#REF!,#REF!, 1)-1,0,2))*LCDMTotalBulgeMass</f>
        <v>#REF!</v>
      </c>
      <c r="D202" s="6" t="e">
        <f t="shared" ca="1" si="19"/>
        <v>#REF!</v>
      </c>
      <c r="E202" s="6">
        <v>244.5</v>
      </c>
      <c r="H202" s="2"/>
      <c r="I202"/>
      <c r="R202"/>
      <c r="S202"/>
    </row>
    <row r="203" spans="1:19" x14ac:dyDescent="0.25">
      <c r="A203" s="6">
        <v>32.369999999999997</v>
      </c>
      <c r="B203" s="1">
        <f t="shared" si="20"/>
        <v>9.9883383264599998E+20</v>
      </c>
      <c r="C203" s="1" t="e">
        <f ca="1">FORECAST(#REF!, OFFSET(#REF!, MATCH(#REF!,#REF!, 1)-1,0,2), OFFSET(#REF!, MATCH(#REF!,#REF!, 1)-1,0,2))*LCDMTotalBulgeMass</f>
        <v>#REF!</v>
      </c>
      <c r="D203" s="6" t="e">
        <f t="shared" ca="1" si="19"/>
        <v>#REF!</v>
      </c>
      <c r="E203" s="6">
        <v>244.4</v>
      </c>
      <c r="H203" s="2"/>
      <c r="I203"/>
      <c r="R203"/>
      <c r="S203"/>
    </row>
    <row r="204" spans="1:19" x14ac:dyDescent="0.25">
      <c r="A204" s="6">
        <v>32.75</v>
      </c>
      <c r="B204" s="1">
        <f t="shared" si="20"/>
        <v>1.0105594074500001E+21</v>
      </c>
      <c r="C204" s="1" t="e">
        <f ca="1">FORECAST(#REF!, OFFSET(#REF!, MATCH(#REF!,#REF!, 1)-1,0,2), OFFSET(#REF!, MATCH(#REF!,#REF!, 1)-1,0,2))*LCDMTotalBulgeMass</f>
        <v>#REF!</v>
      </c>
      <c r="D204" s="6" t="e">
        <f t="shared" ca="1" si="19"/>
        <v>#REF!</v>
      </c>
      <c r="E204" s="6">
        <v>241.7</v>
      </c>
      <c r="H204" s="2"/>
      <c r="I204"/>
      <c r="R204"/>
      <c r="S204"/>
    </row>
    <row r="205" spans="1:19" x14ac:dyDescent="0.25">
      <c r="A205" s="6">
        <v>33.130000000000003</v>
      </c>
      <c r="B205" s="1">
        <f t="shared" si="20"/>
        <v>1.0222849822540001E+21</v>
      </c>
      <c r="C205" s="1" t="e">
        <f ca="1">FORECAST(#REF!, OFFSET(#REF!, MATCH(#REF!,#REF!, 1)-1,0,2), OFFSET(#REF!, MATCH(#REF!,#REF!, 1)-1,0,2))*LCDMTotalBulgeMass</f>
        <v>#REF!</v>
      </c>
      <c r="D205" s="6" t="e">
        <f t="shared" ca="1" si="19"/>
        <v>#REF!</v>
      </c>
      <c r="E205" s="6">
        <v>237.7</v>
      </c>
      <c r="H205" s="2"/>
      <c r="I205"/>
      <c r="R205"/>
      <c r="S205"/>
    </row>
    <row r="206" spans="1:19" x14ac:dyDescent="0.25">
      <c r="A206" s="6">
        <v>33.51</v>
      </c>
      <c r="B206" s="1">
        <f t="shared" si="20"/>
        <v>1.034010557058E+21</v>
      </c>
      <c r="C206" s="1" t="e">
        <f ca="1">FORECAST(#REF!, OFFSET(#REF!, MATCH(#REF!,#REF!, 1)-1,0,2), OFFSET(#REF!, MATCH(#REF!,#REF!, 1)-1,0,2))*LCDMTotalBulgeMass</f>
        <v>#REF!</v>
      </c>
      <c r="D206" s="6" t="e">
        <f t="shared" ca="1" si="19"/>
        <v>#REF!</v>
      </c>
      <c r="E206" s="6">
        <v>237.6</v>
      </c>
      <c r="H206" s="2"/>
      <c r="I206"/>
      <c r="R206"/>
      <c r="S206"/>
    </row>
    <row r="207" spans="1:19" x14ac:dyDescent="0.25">
      <c r="A207" s="6">
        <v>33.89</v>
      </c>
      <c r="B207" s="1">
        <f t="shared" si="20"/>
        <v>1.045736131862E+21</v>
      </c>
      <c r="C207" s="1" t="e">
        <f ca="1">FORECAST(#REF!, OFFSET(#REF!, MATCH(#REF!,#REF!, 1)-1,0,2), OFFSET(#REF!, MATCH(#REF!,#REF!, 1)-1,0,2))*LCDMTotalBulgeMass</f>
        <v>#REF!</v>
      </c>
      <c r="D207" s="6" t="e">
        <f t="shared" ca="1" si="19"/>
        <v>#REF!</v>
      </c>
      <c r="E207" s="6">
        <v>244.9</v>
      </c>
      <c r="H207" s="2"/>
      <c r="I207"/>
      <c r="R207"/>
      <c r="S207"/>
    </row>
    <row r="208" spans="1:19" x14ac:dyDescent="0.25">
      <c r="A208" s="6">
        <v>34.270000000000003</v>
      </c>
      <c r="B208" s="1">
        <f t="shared" si="20"/>
        <v>1.0574617066660001E+21</v>
      </c>
      <c r="C208" s="1" t="e">
        <f ca="1">FORECAST(#REF!, OFFSET(#REF!, MATCH(#REF!,#REF!, 1)-1,0,2), OFFSET(#REF!, MATCH(#REF!,#REF!, 1)-1,0,2))*LCDMTotalBulgeMass</f>
        <v>#REF!</v>
      </c>
      <c r="D208" s="6" t="e">
        <f t="shared" ca="1" si="19"/>
        <v>#REF!</v>
      </c>
      <c r="E208" s="6">
        <v>247.9</v>
      </c>
      <c r="H208" s="2"/>
      <c r="I208"/>
      <c r="R208"/>
      <c r="S208"/>
    </row>
    <row r="209" spans="1:19" x14ac:dyDescent="0.25">
      <c r="A209" s="6">
        <v>34.659999999999997</v>
      </c>
      <c r="B209" s="1">
        <f t="shared" si="20"/>
        <v>1.0694958492279999E+21</v>
      </c>
      <c r="C209" s="1" t="e">
        <f ca="1">FORECAST(#REF!, OFFSET(#REF!, MATCH(#REF!,#REF!, 1)-1,0,2), OFFSET(#REF!, MATCH(#REF!,#REF!, 1)-1,0,2))*LCDMTotalBulgeMass</f>
        <v>#REF!</v>
      </c>
      <c r="D209" s="6" t="e">
        <f t="shared" ca="1" si="19"/>
        <v>#REF!</v>
      </c>
      <c r="E209" s="6">
        <v>256.3</v>
      </c>
      <c r="H209" s="2"/>
      <c r="I209"/>
      <c r="R209"/>
      <c r="S209"/>
    </row>
    <row r="210" spans="1:19" x14ac:dyDescent="0.25">
      <c r="A210" s="6">
        <v>35.04</v>
      </c>
      <c r="B210" s="1">
        <f t="shared" si="20"/>
        <v>1.081221424032E+21</v>
      </c>
      <c r="C210" s="1" t="e">
        <f ca="1">FORECAST(#REF!, OFFSET(#REF!, MATCH(#REF!,#REF!, 1)-1,0,2), OFFSET(#REF!, MATCH(#REF!,#REF!, 1)-1,0,2))*LCDMTotalBulgeMass</f>
        <v>#REF!</v>
      </c>
      <c r="D210" s="6" t="e">
        <f t="shared" ca="1" si="19"/>
        <v>#REF!</v>
      </c>
      <c r="E210" s="6">
        <v>253.5</v>
      </c>
      <c r="H210" s="2"/>
      <c r="I210"/>
      <c r="R210"/>
      <c r="S210"/>
    </row>
    <row r="211" spans="1:19" x14ac:dyDescent="0.25">
      <c r="A211" s="6">
        <v>35.42</v>
      </c>
      <c r="B211" s="1">
        <f t="shared" si="20"/>
        <v>1.0929469988360001E+21</v>
      </c>
      <c r="C211" s="1" t="e">
        <f ca="1">FORECAST(#REF!, OFFSET(#REF!, MATCH(#REF!,#REF!, 1)-1,0,2), OFFSET(#REF!, MATCH(#REF!,#REF!, 1)-1,0,2))*LCDMTotalBulgeMass</f>
        <v>#REF!</v>
      </c>
      <c r="D211" s="6" t="e">
        <f t="shared" ca="1" si="19"/>
        <v>#REF!</v>
      </c>
      <c r="E211" s="6">
        <v>244.3</v>
      </c>
      <c r="H211" s="2"/>
      <c r="I211"/>
      <c r="R211"/>
      <c r="S211"/>
    </row>
    <row r="212" spans="1:19" x14ac:dyDescent="0.25">
      <c r="A212" s="6">
        <v>35.799999999999997</v>
      </c>
      <c r="B212" s="1">
        <f t="shared" si="20"/>
        <v>1.1046725736399999E+21</v>
      </c>
      <c r="C212" s="1" t="e">
        <f ca="1">FORECAST(#REF!, OFFSET(#REF!, MATCH(#REF!,#REF!, 1)-1,0,2), OFFSET(#REF!, MATCH(#REF!,#REF!, 1)-1,0,2))*LCDMTotalBulgeMass</f>
        <v>#REF!</v>
      </c>
      <c r="D212" s="6" t="e">
        <f t="shared" ca="1" si="19"/>
        <v>#REF!</v>
      </c>
      <c r="E212" s="6">
        <v>249.3</v>
      </c>
      <c r="H212" s="2"/>
      <c r="I212"/>
      <c r="R212"/>
      <c r="S212"/>
    </row>
    <row r="213" spans="1:19" x14ac:dyDescent="0.25">
      <c r="A213" s="6">
        <v>36.18</v>
      </c>
      <c r="B213" s="1">
        <f t="shared" si="20"/>
        <v>1.116398148444E+21</v>
      </c>
      <c r="C213" s="1" t="e">
        <f ca="1">FORECAST(#REF!, OFFSET(#REF!, MATCH(#REF!,#REF!, 1)-1,0,2), OFFSET(#REF!, MATCH(#REF!,#REF!, 1)-1,0,2))*LCDMTotalBulgeMass</f>
        <v>#REF!</v>
      </c>
      <c r="D213" s="6" t="e">
        <f t="shared" ca="1" si="19"/>
        <v>#REF!</v>
      </c>
      <c r="E213" s="6">
        <v>255.7</v>
      </c>
      <c r="H213" s="2"/>
      <c r="I213"/>
      <c r="R213"/>
      <c r="S213"/>
    </row>
    <row r="214" spans="1:19" x14ac:dyDescent="0.25">
      <c r="A214" s="6">
        <v>36.56</v>
      </c>
      <c r="B214" s="1">
        <f t="shared" si="20"/>
        <v>1.128123723248E+21</v>
      </c>
      <c r="C214" s="1" t="e">
        <f ca="1">FORECAST(#REF!, OFFSET(#REF!, MATCH(#REF!,#REF!, 1)-1,0,2), OFFSET(#REF!, MATCH(#REF!,#REF!, 1)-1,0,2))*LCDMTotalBulgeMass</f>
        <v>#REF!</v>
      </c>
      <c r="D214" s="6" t="e">
        <f t="shared" ca="1" si="19"/>
        <v>#REF!</v>
      </c>
      <c r="E214" s="6">
        <v>255</v>
      </c>
      <c r="H214" s="2"/>
      <c r="I214"/>
      <c r="R214"/>
      <c r="S214"/>
    </row>
    <row r="215" spans="1:19" x14ac:dyDescent="0.25">
      <c r="A215" s="6">
        <v>36.94</v>
      </c>
      <c r="B215" s="1">
        <f t="shared" si="20"/>
        <v>1.139849298052E+21</v>
      </c>
      <c r="C215" s="1" t="e">
        <f ca="1">FORECAST(#REF!, OFFSET(#REF!, MATCH(#REF!,#REF!, 1)-1,0,2), OFFSET(#REF!, MATCH(#REF!,#REF!, 1)-1,0,2))*LCDMTotalBulgeMass</f>
        <v>#REF!</v>
      </c>
      <c r="D215" s="6" t="e">
        <f t="shared" ca="1" si="19"/>
        <v>#REF!</v>
      </c>
      <c r="E215" s="6">
        <v>271.10000000000002</v>
      </c>
      <c r="H215" s="2"/>
      <c r="I215"/>
      <c r="R215"/>
      <c r="S215"/>
    </row>
    <row r="216" spans="1:19" x14ac:dyDescent="0.25">
      <c r="A216" s="6">
        <v>37.32</v>
      </c>
      <c r="B216" s="1">
        <f t="shared" si="20"/>
        <v>1.1515748728560001E+21</v>
      </c>
      <c r="C216" s="1" t="e">
        <f ca="1">FORECAST(#REF!, OFFSET(#REF!, MATCH(#REF!,#REF!, 1)-1,0,2), OFFSET(#REF!, MATCH(#REF!,#REF!, 1)-1,0,2))*LCDMTotalBulgeMass</f>
        <v>#REF!</v>
      </c>
      <c r="D216" s="6" t="e">
        <f t="shared" ca="1" si="19"/>
        <v>#REF!</v>
      </c>
      <c r="E216" s="6">
        <v>269.8</v>
      </c>
      <c r="H216" s="2"/>
      <c r="I216"/>
      <c r="R216"/>
      <c r="S216"/>
    </row>
    <row r="217" spans="1:19" x14ac:dyDescent="0.25">
      <c r="A217" s="6">
        <v>37.71</v>
      </c>
      <c r="B217" s="1">
        <f t="shared" si="20"/>
        <v>1.163609015418E+21</v>
      </c>
      <c r="C217" s="1" t="e">
        <f ca="1">FORECAST(#REF!, OFFSET(#REF!, MATCH(#REF!,#REF!, 1)-1,0,2), OFFSET(#REF!, MATCH(#REF!,#REF!, 1)-1,0,2))*LCDMTotalBulgeMass</f>
        <v>#REF!</v>
      </c>
      <c r="D217" s="6" t="e">
        <f t="shared" ca="1" si="19"/>
        <v>#REF!</v>
      </c>
      <c r="E217" s="6">
        <v>258.2</v>
      </c>
      <c r="H217" s="2"/>
      <c r="I217"/>
      <c r="R217"/>
      <c r="S217"/>
    </row>
    <row r="218" spans="1:19" x14ac:dyDescent="0.25">
      <c r="A218" s="6">
        <v>38.090000000000003</v>
      </c>
      <c r="B218" s="1">
        <f t="shared" si="20"/>
        <v>1.1753345902220001E+21</v>
      </c>
      <c r="C218" s="1" t="e">
        <f ca="1">FORECAST(#REF!, OFFSET(#REF!, MATCH(#REF!,#REF!, 1)-1,0,2), OFFSET(#REF!, MATCH(#REF!,#REF!, 1)-1,0,2))*LCDMTotalBulgeMass</f>
        <v>#REF!</v>
      </c>
      <c r="D218" s="6" t="e">
        <f t="shared" ca="1" si="19"/>
        <v>#REF!</v>
      </c>
      <c r="E218" s="6">
        <v>275.10000000000002</v>
      </c>
      <c r="H218" s="2"/>
      <c r="I218"/>
      <c r="R218"/>
      <c r="S218"/>
    </row>
    <row r="219" spans="1:19" x14ac:dyDescent="0.25">
      <c r="G219"/>
      <c r="H219" s="2"/>
      <c r="I219"/>
      <c r="R219"/>
      <c r="S219"/>
    </row>
    <row r="220" spans="1:19" x14ac:dyDescent="0.25">
      <c r="G220"/>
      <c r="H220" s="6"/>
      <c r="I220"/>
      <c r="R220"/>
      <c r="S220"/>
    </row>
    <row r="221" spans="1:19" x14ac:dyDescent="0.25">
      <c r="H221" s="2"/>
      <c r="R221"/>
      <c r="S221"/>
    </row>
    <row r="222" spans="1:19" x14ac:dyDescent="0.25">
      <c r="H222" s="2"/>
      <c r="R222"/>
      <c r="S222"/>
    </row>
    <row r="223" spans="1:19" x14ac:dyDescent="0.25">
      <c r="H223" s="2"/>
      <c r="R223"/>
      <c r="S223"/>
    </row>
    <row r="224" spans="1:19" x14ac:dyDescent="0.25">
      <c r="H224" s="2"/>
    </row>
    <row r="225" spans="2:25" x14ac:dyDescent="0.25">
      <c r="H225" s="2"/>
    </row>
    <row r="226" spans="2:25" x14ac:dyDescent="0.25">
      <c r="H226" s="2"/>
    </row>
    <row r="227" spans="2:25" x14ac:dyDescent="0.25">
      <c r="H227" s="2"/>
    </row>
    <row r="228" spans="2:25" s="6" customFormat="1" x14ac:dyDescent="0.25">
      <c r="B228" s="1"/>
      <c r="C228" s="1"/>
      <c r="F228" s="2"/>
      <c r="G228" s="11"/>
      <c r="H228" s="2"/>
      <c r="J228"/>
      <c r="K228"/>
      <c r="L228"/>
      <c r="M228"/>
      <c r="N228"/>
      <c r="O228"/>
      <c r="P228"/>
      <c r="Q228"/>
      <c r="R228" s="2"/>
      <c r="S228" s="2"/>
      <c r="T228"/>
      <c r="U228"/>
      <c r="V228"/>
      <c r="W228"/>
      <c r="X228"/>
      <c r="Y228"/>
    </row>
    <row r="229" spans="2:25" s="6" customFormat="1" x14ac:dyDescent="0.25">
      <c r="B229" s="1"/>
      <c r="C229" s="1"/>
      <c r="F229" s="2"/>
      <c r="G229" s="11"/>
      <c r="H229" s="2"/>
      <c r="J229"/>
      <c r="K229"/>
      <c r="L229"/>
      <c r="M229"/>
      <c r="N229"/>
      <c r="O229"/>
      <c r="P229"/>
      <c r="Q229"/>
      <c r="R229" s="2"/>
      <c r="S229" s="2"/>
      <c r="T229"/>
      <c r="U229"/>
      <c r="V229"/>
      <c r="W229"/>
      <c r="X229"/>
      <c r="Y229"/>
    </row>
    <row r="230" spans="2:25" s="6" customFormat="1" x14ac:dyDescent="0.25">
      <c r="B230" s="1"/>
      <c r="C230" s="1"/>
      <c r="F230" s="2"/>
      <c r="G230" s="11"/>
      <c r="H230" s="2"/>
      <c r="J230"/>
      <c r="K230"/>
      <c r="L230"/>
      <c r="M230"/>
      <c r="N230"/>
      <c r="O230"/>
      <c r="P230"/>
      <c r="Q230"/>
      <c r="R230" s="2"/>
      <c r="S230" s="2"/>
      <c r="T230"/>
      <c r="U230"/>
      <c r="V230"/>
      <c r="W230"/>
      <c r="X230"/>
      <c r="Y230"/>
    </row>
    <row r="231" spans="2:25" s="6" customFormat="1" x14ac:dyDescent="0.25">
      <c r="B231" s="1"/>
      <c r="C231" s="1"/>
      <c r="F231" s="2"/>
      <c r="G231" s="11"/>
      <c r="H231" s="2"/>
      <c r="J231"/>
      <c r="K231"/>
      <c r="L231"/>
      <c r="M231"/>
      <c r="N231"/>
      <c r="O231"/>
      <c r="P231"/>
      <c r="Q231"/>
      <c r="R231" s="2"/>
      <c r="S231" s="2"/>
      <c r="T231"/>
      <c r="U231"/>
      <c r="V231"/>
      <c r="W231"/>
      <c r="X231"/>
      <c r="Y231"/>
    </row>
    <row r="232" spans="2:25" s="6" customFormat="1" x14ac:dyDescent="0.25">
      <c r="B232" s="1"/>
      <c r="C232" s="1"/>
      <c r="F232" s="2"/>
      <c r="G232" s="11"/>
      <c r="H232" s="2"/>
      <c r="J232"/>
      <c r="K232"/>
      <c r="L232"/>
      <c r="M232"/>
      <c r="N232"/>
      <c r="O232"/>
      <c r="P232"/>
      <c r="Q232"/>
      <c r="R232" s="2"/>
      <c r="S232" s="2"/>
      <c r="T232"/>
      <c r="U232"/>
      <c r="V232"/>
      <c r="W232"/>
      <c r="X232"/>
      <c r="Y232"/>
    </row>
    <row r="233" spans="2:25" s="6" customFormat="1" x14ac:dyDescent="0.25">
      <c r="B233" s="1"/>
      <c r="C233" s="1"/>
      <c r="F233" s="2"/>
      <c r="G233" s="11"/>
      <c r="H233" s="2"/>
      <c r="J233"/>
      <c r="K233"/>
      <c r="L233"/>
      <c r="M233"/>
      <c r="N233"/>
      <c r="O233"/>
      <c r="P233"/>
      <c r="Q233"/>
      <c r="R233" s="2"/>
      <c r="S233" s="2"/>
      <c r="T233"/>
      <c r="U233"/>
      <c r="V233"/>
      <c r="W233"/>
      <c r="X233"/>
      <c r="Y233"/>
    </row>
    <row r="234" spans="2:25" s="6" customFormat="1" x14ac:dyDescent="0.25">
      <c r="B234" s="1"/>
      <c r="C234" s="1"/>
      <c r="F234" s="2"/>
      <c r="G234" s="11"/>
      <c r="H234" s="2"/>
      <c r="J234"/>
      <c r="K234"/>
      <c r="L234"/>
      <c r="M234"/>
      <c r="N234"/>
      <c r="O234"/>
      <c r="P234"/>
      <c r="Q234"/>
      <c r="R234" s="2"/>
      <c r="S234" s="2"/>
      <c r="T234"/>
      <c r="U234"/>
      <c r="V234"/>
      <c r="W234"/>
      <c r="X234"/>
      <c r="Y234"/>
    </row>
    <row r="235" spans="2:25" s="6" customFormat="1" x14ac:dyDescent="0.25">
      <c r="B235" s="1"/>
      <c r="C235" s="1"/>
      <c r="F235" s="2"/>
      <c r="G235" s="11"/>
      <c r="H235" s="2"/>
      <c r="J235"/>
      <c r="K235"/>
      <c r="L235"/>
      <c r="M235"/>
      <c r="N235"/>
      <c r="O235"/>
      <c r="P235"/>
      <c r="Q235"/>
      <c r="R235" s="2"/>
      <c r="S235" s="2"/>
      <c r="T235"/>
      <c r="U235"/>
      <c r="V235"/>
      <c r="W235"/>
      <c r="X235"/>
      <c r="Y235"/>
    </row>
    <row r="236" spans="2:25" s="6" customFormat="1" x14ac:dyDescent="0.25">
      <c r="B236" s="1"/>
      <c r="C236" s="1"/>
      <c r="F236" s="2"/>
      <c r="G236" s="11"/>
      <c r="H236" s="2"/>
      <c r="J236"/>
      <c r="K236"/>
      <c r="L236"/>
      <c r="M236"/>
      <c r="N236"/>
      <c r="O236"/>
      <c r="P236"/>
      <c r="Q236"/>
      <c r="R236" s="2"/>
      <c r="S236" s="2"/>
      <c r="T236"/>
      <c r="U236"/>
      <c r="V236"/>
      <c r="W236"/>
      <c r="X236"/>
      <c r="Y236"/>
    </row>
    <row r="237" spans="2:25" s="6" customFormat="1" x14ac:dyDescent="0.25">
      <c r="B237" s="1"/>
      <c r="C237" s="1"/>
      <c r="F237" s="2"/>
      <c r="G237" s="11"/>
      <c r="H237" s="2"/>
      <c r="J237"/>
      <c r="K237"/>
      <c r="L237"/>
      <c r="M237"/>
      <c r="N237"/>
      <c r="O237"/>
      <c r="P237"/>
      <c r="Q237"/>
      <c r="R237" s="2"/>
      <c r="S237" s="2"/>
      <c r="T237"/>
      <c r="U237"/>
      <c r="V237"/>
      <c r="W237"/>
      <c r="X237"/>
      <c r="Y237"/>
    </row>
    <row r="238" spans="2:25" s="6" customFormat="1" x14ac:dyDescent="0.25">
      <c r="B238" s="1"/>
      <c r="C238" s="1"/>
      <c r="F238" s="2"/>
      <c r="G238" s="11"/>
      <c r="H238" s="2"/>
      <c r="J238"/>
      <c r="K238"/>
      <c r="L238"/>
      <c r="M238"/>
      <c r="N238"/>
      <c r="O238"/>
      <c r="P238"/>
      <c r="Q238"/>
      <c r="R238" s="2"/>
      <c r="S238" s="2"/>
      <c r="T238"/>
      <c r="U238"/>
      <c r="V238"/>
      <c r="W238"/>
      <c r="X238"/>
      <c r="Y238"/>
    </row>
    <row r="239" spans="2:25" s="6" customFormat="1" x14ac:dyDescent="0.25">
      <c r="B239" s="1"/>
      <c r="C239" s="1"/>
      <c r="F239" s="2"/>
      <c r="G239" s="11"/>
      <c r="H239" s="2"/>
      <c r="J239"/>
      <c r="K239"/>
      <c r="L239"/>
      <c r="M239"/>
      <c r="N239"/>
      <c r="O239"/>
      <c r="P239"/>
      <c r="Q239"/>
      <c r="R239" s="2"/>
      <c r="S239" s="2"/>
      <c r="T239"/>
      <c r="U239"/>
      <c r="V239"/>
      <c r="W239"/>
      <c r="X239"/>
      <c r="Y239"/>
    </row>
    <row r="240" spans="2:25" s="6" customFormat="1" x14ac:dyDescent="0.25">
      <c r="B240" s="1"/>
      <c r="C240" s="1"/>
      <c r="F240" s="2"/>
      <c r="G240" s="11"/>
      <c r="H240" s="2"/>
      <c r="J240"/>
      <c r="K240"/>
      <c r="L240"/>
      <c r="M240"/>
      <c r="N240"/>
      <c r="O240"/>
      <c r="P240"/>
      <c r="Q240"/>
      <c r="R240" s="2"/>
      <c r="S240" s="2"/>
      <c r="T240"/>
      <c r="U240"/>
      <c r="V240"/>
      <c r="W240"/>
      <c r="X240"/>
      <c r="Y240"/>
    </row>
    <row r="241" spans="2:25" s="6" customFormat="1" x14ac:dyDescent="0.25">
      <c r="B241" s="1"/>
      <c r="C241" s="1"/>
      <c r="F241" s="2"/>
      <c r="G241" s="11"/>
      <c r="H241" s="2"/>
      <c r="J241"/>
      <c r="K241"/>
      <c r="L241"/>
      <c r="M241"/>
      <c r="N241"/>
      <c r="O241"/>
      <c r="P241"/>
      <c r="Q241"/>
      <c r="R241" s="2"/>
      <c r="S241" s="2"/>
      <c r="T241"/>
      <c r="U241"/>
      <c r="V241"/>
      <c r="W241"/>
      <c r="X241"/>
      <c r="Y241"/>
    </row>
    <row r="242" spans="2:25" s="6" customFormat="1" x14ac:dyDescent="0.25">
      <c r="B242" s="1"/>
      <c r="C242" s="1"/>
      <c r="F242" s="2"/>
      <c r="G242" s="11"/>
      <c r="H242" s="2"/>
      <c r="J242"/>
      <c r="K242"/>
      <c r="L242"/>
      <c r="M242"/>
      <c r="N242"/>
      <c r="O242"/>
      <c r="P242"/>
      <c r="Q242"/>
      <c r="R242" s="2"/>
      <c r="S242" s="2"/>
      <c r="T242"/>
      <c r="U242"/>
      <c r="V242"/>
      <c r="W242"/>
      <c r="X242"/>
      <c r="Y242"/>
    </row>
    <row r="243" spans="2:25" s="6" customFormat="1" x14ac:dyDescent="0.25">
      <c r="B243" s="1"/>
      <c r="C243" s="1"/>
      <c r="F243" s="2"/>
      <c r="G243" s="11"/>
      <c r="H243" s="2"/>
      <c r="J243"/>
      <c r="K243"/>
      <c r="L243"/>
      <c r="M243"/>
      <c r="N243"/>
      <c r="O243"/>
      <c r="P243"/>
      <c r="Q243"/>
      <c r="R243" s="2"/>
      <c r="S243" s="2"/>
      <c r="T243"/>
      <c r="U243"/>
      <c r="V243"/>
      <c r="W243"/>
      <c r="X243"/>
      <c r="Y243"/>
    </row>
    <row r="244" spans="2:25" s="6" customFormat="1" x14ac:dyDescent="0.25">
      <c r="B244" s="1"/>
      <c r="C244" s="1"/>
      <c r="F244" s="2"/>
      <c r="G244" s="11"/>
      <c r="H244" s="2"/>
      <c r="J244"/>
      <c r="K244"/>
      <c r="L244"/>
      <c r="M244"/>
      <c r="N244"/>
      <c r="O244"/>
      <c r="P244"/>
      <c r="Q244"/>
      <c r="R244" s="2"/>
      <c r="S244" s="2"/>
      <c r="T244"/>
      <c r="U244"/>
      <c r="V244"/>
      <c r="W244"/>
      <c r="X244"/>
      <c r="Y244"/>
    </row>
    <row r="245" spans="2:25" s="6" customFormat="1" x14ac:dyDescent="0.25">
      <c r="B245" s="1"/>
      <c r="C245" s="1"/>
      <c r="F245" s="2"/>
      <c r="G245" s="11"/>
      <c r="H245" s="2"/>
      <c r="J245"/>
      <c r="K245"/>
      <c r="L245"/>
      <c r="M245"/>
      <c r="N245"/>
      <c r="O245"/>
      <c r="P245"/>
      <c r="Q245"/>
      <c r="R245" s="2"/>
      <c r="S245" s="2"/>
      <c r="T245"/>
      <c r="U245"/>
      <c r="V245"/>
      <c r="W245"/>
      <c r="X245"/>
      <c r="Y245"/>
    </row>
    <row r="246" spans="2:25" s="6" customFormat="1" x14ac:dyDescent="0.25">
      <c r="B246" s="1"/>
      <c r="C246" s="1"/>
      <c r="F246" s="2"/>
      <c r="G246" s="11"/>
      <c r="H246" s="2"/>
      <c r="J246"/>
      <c r="K246"/>
      <c r="L246"/>
      <c r="M246"/>
      <c r="N246"/>
      <c r="O246"/>
      <c r="P246"/>
      <c r="Q246"/>
      <c r="R246" s="2"/>
      <c r="S246" s="2"/>
      <c r="T246"/>
      <c r="U246"/>
      <c r="V246"/>
      <c r="W246"/>
      <c r="X246"/>
      <c r="Y246"/>
    </row>
    <row r="247" spans="2:25" s="6" customFormat="1" x14ac:dyDescent="0.25">
      <c r="B247" s="1"/>
      <c r="C247" s="1"/>
      <c r="F247" s="2"/>
      <c r="G247" s="11"/>
      <c r="H247" s="2"/>
      <c r="J247"/>
      <c r="K247"/>
      <c r="L247"/>
      <c r="M247"/>
      <c r="N247"/>
      <c r="O247"/>
      <c r="P247"/>
      <c r="Q247"/>
      <c r="R247" s="2"/>
      <c r="S247" s="2"/>
      <c r="T247"/>
      <c r="U247"/>
      <c r="V247"/>
      <c r="W247"/>
      <c r="X247"/>
      <c r="Y247"/>
    </row>
    <row r="248" spans="2:25" s="6" customFormat="1" x14ac:dyDescent="0.25">
      <c r="B248" s="1"/>
      <c r="C248" s="1"/>
      <c r="F248" s="2"/>
      <c r="G248" s="11"/>
      <c r="H248" s="2"/>
      <c r="J248"/>
      <c r="K248"/>
      <c r="L248"/>
      <c r="M248"/>
      <c r="N248"/>
      <c r="O248"/>
      <c r="P248"/>
      <c r="Q248"/>
      <c r="R248" s="2"/>
      <c r="S248" s="2"/>
      <c r="T248"/>
      <c r="U248"/>
      <c r="V248"/>
      <c r="W248"/>
      <c r="X248"/>
      <c r="Y248"/>
    </row>
    <row r="249" spans="2:25" s="6" customFormat="1" x14ac:dyDescent="0.25">
      <c r="B249" s="1"/>
      <c r="C249" s="1"/>
      <c r="F249" s="2"/>
      <c r="G249" s="11"/>
      <c r="H249" s="2"/>
      <c r="J249"/>
      <c r="K249"/>
      <c r="L249"/>
      <c r="M249"/>
      <c r="N249"/>
      <c r="O249"/>
      <c r="P249"/>
      <c r="Q249"/>
      <c r="R249" s="2"/>
      <c r="S249" s="2"/>
      <c r="T249"/>
      <c r="U249"/>
      <c r="V249"/>
      <c r="W249"/>
      <c r="X249"/>
      <c r="Y249"/>
    </row>
    <row r="250" spans="2:25" s="6" customFormat="1" x14ac:dyDescent="0.25">
      <c r="B250" s="1"/>
      <c r="C250" s="1"/>
      <c r="F250" s="2"/>
      <c r="G250" s="11"/>
      <c r="H250" s="2"/>
      <c r="J250"/>
      <c r="K250"/>
      <c r="L250"/>
      <c r="M250"/>
      <c r="N250"/>
      <c r="O250"/>
      <c r="P250"/>
      <c r="Q250"/>
      <c r="R250" s="2"/>
      <c r="S250" s="2"/>
      <c r="T250"/>
      <c r="U250"/>
      <c r="V250"/>
      <c r="W250"/>
      <c r="X250"/>
      <c r="Y250"/>
    </row>
    <row r="251" spans="2:25" s="6" customFormat="1" x14ac:dyDescent="0.25">
      <c r="B251" s="1"/>
      <c r="C251" s="1"/>
      <c r="F251" s="2"/>
      <c r="G251" s="11"/>
      <c r="H251" s="2"/>
      <c r="J251"/>
      <c r="K251"/>
      <c r="L251"/>
      <c r="M251"/>
      <c r="N251"/>
      <c r="O251"/>
      <c r="P251"/>
      <c r="Q251"/>
      <c r="R251" s="2"/>
      <c r="S251" s="2"/>
      <c r="T251"/>
      <c r="U251"/>
      <c r="V251"/>
      <c r="W251"/>
      <c r="X251"/>
      <c r="Y251"/>
    </row>
    <row r="252" spans="2:25" s="6" customFormat="1" x14ac:dyDescent="0.25">
      <c r="B252" s="1"/>
      <c r="C252" s="1"/>
      <c r="F252" s="2"/>
      <c r="G252" s="11"/>
      <c r="H252" s="2"/>
      <c r="J252"/>
      <c r="K252"/>
      <c r="L252"/>
      <c r="M252"/>
      <c r="N252"/>
      <c r="O252"/>
      <c r="P252"/>
      <c r="Q252"/>
      <c r="R252" s="2"/>
      <c r="S252" s="2"/>
      <c r="T252"/>
      <c r="U252"/>
      <c r="V252"/>
      <c r="W252"/>
      <c r="X252"/>
      <c r="Y252"/>
    </row>
    <row r="253" spans="2:25" s="6" customFormat="1" x14ac:dyDescent="0.25">
      <c r="B253" s="1"/>
      <c r="C253" s="1"/>
      <c r="F253" s="2"/>
      <c r="G253" s="11"/>
      <c r="H253" s="2"/>
      <c r="J253"/>
      <c r="K253"/>
      <c r="L253"/>
      <c r="M253"/>
      <c r="N253"/>
      <c r="O253"/>
      <c r="P253"/>
      <c r="Q253"/>
      <c r="R253" s="2"/>
      <c r="S253" s="2"/>
      <c r="T253"/>
      <c r="U253"/>
      <c r="V253"/>
      <c r="W253"/>
      <c r="X253"/>
      <c r="Y253"/>
    </row>
    <row r="254" spans="2:25" s="6" customFormat="1" x14ac:dyDescent="0.25">
      <c r="B254" s="1"/>
      <c r="C254" s="1"/>
      <c r="F254" s="2"/>
      <c r="G254" s="11"/>
      <c r="H254" s="2"/>
      <c r="J254"/>
      <c r="K254"/>
      <c r="L254"/>
      <c r="M254"/>
      <c r="N254"/>
      <c r="O254"/>
      <c r="P254"/>
      <c r="Q254"/>
      <c r="R254" s="2"/>
      <c r="S254" s="2"/>
      <c r="T254"/>
      <c r="U254"/>
      <c r="V254"/>
      <c r="W254"/>
      <c r="X254"/>
      <c r="Y254"/>
    </row>
    <row r="255" spans="2:25" s="6" customFormat="1" x14ac:dyDescent="0.25">
      <c r="B255" s="1"/>
      <c r="C255" s="1"/>
      <c r="F255" s="2"/>
      <c r="G255" s="11"/>
      <c r="H255" s="2"/>
      <c r="J255"/>
      <c r="K255"/>
      <c r="L255"/>
      <c r="M255"/>
      <c r="N255"/>
      <c r="O255"/>
      <c r="P255"/>
      <c r="Q255"/>
      <c r="R255" s="2"/>
      <c r="S255" s="2"/>
      <c r="T255"/>
      <c r="U255"/>
      <c r="V255"/>
      <c r="W255"/>
      <c r="X255"/>
      <c r="Y255"/>
    </row>
    <row r="256" spans="2:25" s="6" customFormat="1" x14ac:dyDescent="0.25">
      <c r="B256" s="1"/>
      <c r="C256" s="1"/>
      <c r="F256" s="2"/>
      <c r="G256" s="11"/>
      <c r="H256" s="2"/>
      <c r="J256"/>
      <c r="K256"/>
      <c r="L256"/>
      <c r="M256"/>
      <c r="N256"/>
      <c r="O256"/>
      <c r="P256"/>
      <c r="Q256"/>
      <c r="R256" s="2"/>
      <c r="S256" s="2"/>
      <c r="T256"/>
      <c r="U256"/>
      <c r="V256"/>
      <c r="W256"/>
      <c r="X256"/>
      <c r="Y256"/>
    </row>
    <row r="257" spans="2:25" s="6" customFormat="1" x14ac:dyDescent="0.25">
      <c r="B257" s="1"/>
      <c r="C257" s="1"/>
      <c r="F257" s="2"/>
      <c r="G257" s="11"/>
      <c r="H257" s="2"/>
      <c r="J257"/>
      <c r="K257"/>
      <c r="L257"/>
      <c r="M257"/>
      <c r="N257"/>
      <c r="O257"/>
      <c r="P257"/>
      <c r="Q257"/>
      <c r="R257" s="2"/>
      <c r="S257" s="2"/>
      <c r="T257"/>
      <c r="U257"/>
      <c r="V257"/>
      <c r="W257"/>
      <c r="X257"/>
      <c r="Y257"/>
    </row>
    <row r="258" spans="2:25" s="6" customFormat="1" x14ac:dyDescent="0.25">
      <c r="B258" s="1"/>
      <c r="C258" s="1"/>
      <c r="F258" s="2"/>
      <c r="G258" s="11"/>
      <c r="H258" s="2"/>
      <c r="J258"/>
      <c r="K258"/>
      <c r="L258"/>
      <c r="M258"/>
      <c r="N258"/>
      <c r="O258"/>
      <c r="P258"/>
      <c r="Q258"/>
      <c r="R258" s="2"/>
      <c r="S258" s="2"/>
      <c r="T258"/>
      <c r="U258"/>
      <c r="V258"/>
      <c r="W258"/>
      <c r="X258"/>
      <c r="Y258"/>
    </row>
    <row r="259" spans="2:25" s="6" customFormat="1" x14ac:dyDescent="0.25">
      <c r="B259" s="1"/>
      <c r="C259" s="1"/>
      <c r="F259" s="2"/>
      <c r="G259" s="11"/>
      <c r="H259" s="2"/>
      <c r="J259"/>
      <c r="K259"/>
      <c r="L259"/>
      <c r="M259"/>
      <c r="N259"/>
      <c r="O259"/>
      <c r="P259"/>
      <c r="Q259"/>
      <c r="R259" s="2"/>
      <c r="S259" s="2"/>
      <c r="T259"/>
      <c r="U259"/>
      <c r="V259"/>
      <c r="W259"/>
      <c r="X259"/>
      <c r="Y259"/>
    </row>
    <row r="260" spans="2:25" s="6" customFormat="1" x14ac:dyDescent="0.25">
      <c r="B260" s="1"/>
      <c r="C260" s="1"/>
      <c r="F260" s="2"/>
      <c r="G260" s="11"/>
      <c r="H260" s="2"/>
      <c r="J260"/>
      <c r="K260"/>
      <c r="L260"/>
      <c r="M260"/>
      <c r="N260"/>
      <c r="O260"/>
      <c r="P260"/>
      <c r="Q260"/>
      <c r="R260" s="2"/>
      <c r="S260" s="2"/>
      <c r="T260"/>
      <c r="U260"/>
      <c r="V260"/>
      <c r="W260"/>
      <c r="X260"/>
      <c r="Y260"/>
    </row>
    <row r="261" spans="2:25" s="6" customFormat="1" x14ac:dyDescent="0.25">
      <c r="B261" s="1"/>
      <c r="C261" s="1"/>
      <c r="F261" s="2"/>
      <c r="G261" s="11"/>
      <c r="H261" s="2"/>
      <c r="J261"/>
      <c r="K261"/>
      <c r="L261"/>
      <c r="M261"/>
      <c r="N261"/>
      <c r="O261"/>
      <c r="P261"/>
      <c r="Q261"/>
      <c r="R261" s="2"/>
      <c r="S261" s="2"/>
      <c r="T261"/>
      <c r="U261"/>
      <c r="V261"/>
      <c r="W261"/>
      <c r="X261"/>
      <c r="Y261"/>
    </row>
    <row r="262" spans="2:25" s="6" customFormat="1" x14ac:dyDescent="0.25">
      <c r="B262" s="1"/>
      <c r="C262" s="1"/>
      <c r="F262" s="2"/>
      <c r="G262" s="11"/>
      <c r="H262" s="2"/>
      <c r="J262"/>
      <c r="K262"/>
      <c r="L262"/>
      <c r="M262"/>
      <c r="N262"/>
      <c r="O262"/>
      <c r="P262"/>
      <c r="Q262"/>
      <c r="R262" s="2"/>
      <c r="S262" s="2"/>
      <c r="T262"/>
      <c r="U262"/>
      <c r="V262"/>
      <c r="W262"/>
      <c r="X262"/>
      <c r="Y262"/>
    </row>
    <row r="263" spans="2:25" s="6" customFormat="1" x14ac:dyDescent="0.25">
      <c r="B263" s="1"/>
      <c r="C263" s="1"/>
      <c r="F263" s="2"/>
      <c r="G263" s="11"/>
      <c r="H263" s="2"/>
      <c r="J263"/>
      <c r="K263"/>
      <c r="L263"/>
      <c r="M263"/>
      <c r="N263"/>
      <c r="O263"/>
      <c r="P263"/>
      <c r="Q263"/>
      <c r="R263" s="2"/>
      <c r="S263" s="2"/>
      <c r="T263"/>
      <c r="U263"/>
      <c r="V263"/>
      <c r="W263"/>
      <c r="X263"/>
      <c r="Y263"/>
    </row>
    <row r="264" spans="2:25" s="6" customFormat="1" x14ac:dyDescent="0.25">
      <c r="B264" s="1"/>
      <c r="C264" s="1"/>
      <c r="F264" s="2"/>
      <c r="G264" s="11"/>
      <c r="H264" s="2"/>
      <c r="J264"/>
      <c r="K264"/>
      <c r="L264"/>
      <c r="M264"/>
      <c r="N264"/>
      <c r="O264"/>
      <c r="P264"/>
      <c r="Q264"/>
      <c r="R264" s="2"/>
      <c r="S264" s="2"/>
      <c r="T264"/>
      <c r="U264"/>
      <c r="V264"/>
      <c r="W264"/>
      <c r="X264"/>
      <c r="Y264"/>
    </row>
    <row r="265" spans="2:25" s="6" customFormat="1" x14ac:dyDescent="0.25">
      <c r="B265" s="1"/>
      <c r="C265" s="1"/>
      <c r="F265" s="2"/>
      <c r="G265" s="11"/>
      <c r="H265" s="2"/>
      <c r="J265"/>
      <c r="K265"/>
      <c r="L265"/>
      <c r="M265"/>
      <c r="N265"/>
      <c r="O265"/>
      <c r="P265"/>
      <c r="Q265"/>
      <c r="R265" s="2"/>
      <c r="S265" s="2"/>
      <c r="T265"/>
      <c r="U265"/>
      <c r="V265"/>
      <c r="W265"/>
      <c r="X265"/>
      <c r="Y265"/>
    </row>
    <row r="266" spans="2:25" s="6" customFormat="1" x14ac:dyDescent="0.25">
      <c r="B266" s="1"/>
      <c r="C266" s="1"/>
      <c r="F266" s="2"/>
      <c r="G266" s="11"/>
      <c r="H266" s="2"/>
      <c r="J266"/>
      <c r="K266"/>
      <c r="L266"/>
      <c r="M266"/>
      <c r="N266"/>
      <c r="O266"/>
      <c r="P266"/>
      <c r="Q266"/>
      <c r="R266" s="2"/>
      <c r="S266" s="2"/>
      <c r="T266"/>
      <c r="U266"/>
      <c r="V266"/>
      <c r="W266"/>
      <c r="X266"/>
      <c r="Y266"/>
    </row>
    <row r="267" spans="2:25" s="6" customFormat="1" x14ac:dyDescent="0.25">
      <c r="B267" s="1"/>
      <c r="C267" s="1"/>
      <c r="F267" s="2"/>
      <c r="G267" s="11"/>
      <c r="H267" s="2"/>
      <c r="J267"/>
      <c r="K267"/>
      <c r="L267"/>
      <c r="M267"/>
      <c r="N267"/>
      <c r="O267"/>
      <c r="P267"/>
      <c r="Q267"/>
      <c r="R267" s="2"/>
      <c r="S267" s="2"/>
      <c r="T267"/>
      <c r="U267"/>
      <c r="V267"/>
      <c r="W267"/>
      <c r="X267"/>
      <c r="Y267"/>
    </row>
    <row r="268" spans="2:25" s="6" customFormat="1" x14ac:dyDescent="0.25">
      <c r="B268" s="1"/>
      <c r="C268" s="1"/>
      <c r="F268" s="2"/>
      <c r="G268" s="11"/>
      <c r="H268" s="2"/>
      <c r="J268"/>
      <c r="K268"/>
      <c r="L268"/>
      <c r="M268"/>
      <c r="N268"/>
      <c r="O268"/>
      <c r="P268"/>
      <c r="Q268"/>
      <c r="R268" s="2"/>
      <c r="S268" s="2"/>
      <c r="T268"/>
      <c r="U268"/>
      <c r="V268"/>
      <c r="W268"/>
      <c r="X268"/>
      <c r="Y268"/>
    </row>
    <row r="269" spans="2:25" s="6" customFormat="1" x14ac:dyDescent="0.25">
      <c r="B269" s="1"/>
      <c r="C269" s="1"/>
      <c r="F269" s="2"/>
      <c r="G269" s="11"/>
      <c r="H269" s="2"/>
      <c r="J269"/>
      <c r="K269"/>
      <c r="L269"/>
      <c r="M269"/>
      <c r="N269"/>
      <c r="O269"/>
      <c r="P269"/>
      <c r="Q269"/>
      <c r="R269" s="2"/>
      <c r="S269" s="2"/>
      <c r="T269"/>
      <c r="U269"/>
      <c r="V269"/>
      <c r="W269"/>
      <c r="X269"/>
      <c r="Y269"/>
    </row>
    <row r="270" spans="2:25" s="6" customFormat="1" x14ac:dyDescent="0.25">
      <c r="B270" s="1"/>
      <c r="C270" s="1"/>
      <c r="F270" s="2"/>
      <c r="G270" s="11"/>
      <c r="H270" s="2"/>
      <c r="J270"/>
      <c r="K270"/>
      <c r="L270"/>
      <c r="M270"/>
      <c r="N270"/>
      <c r="O270"/>
      <c r="P270"/>
      <c r="Q270"/>
      <c r="R270" s="2"/>
      <c r="S270" s="2"/>
      <c r="T270"/>
      <c r="U270"/>
      <c r="V270"/>
      <c r="W270"/>
      <c r="X270"/>
      <c r="Y270"/>
    </row>
    <row r="271" spans="2:25" s="6" customFormat="1" x14ac:dyDescent="0.25">
      <c r="B271" s="1"/>
      <c r="C271" s="1"/>
      <c r="F271" s="2"/>
      <c r="G271" s="11"/>
      <c r="H271" s="2"/>
      <c r="J271"/>
      <c r="K271"/>
      <c r="L271"/>
      <c r="M271"/>
      <c r="N271"/>
      <c r="O271"/>
      <c r="P271"/>
      <c r="Q271"/>
      <c r="R271" s="2"/>
      <c r="S271" s="2"/>
      <c r="T271"/>
      <c r="U271"/>
      <c r="V271"/>
      <c r="W271"/>
      <c r="X271"/>
      <c r="Y271"/>
    </row>
    <row r="272" spans="2:25" s="6" customFormat="1" x14ac:dyDescent="0.25">
      <c r="B272" s="1"/>
      <c r="C272" s="1"/>
      <c r="F272" s="2"/>
      <c r="G272" s="11"/>
      <c r="H272" s="2"/>
      <c r="J272"/>
      <c r="K272"/>
      <c r="L272"/>
      <c r="M272"/>
      <c r="N272"/>
      <c r="O272"/>
      <c r="P272"/>
      <c r="Q272"/>
      <c r="R272" s="2"/>
      <c r="S272" s="2"/>
      <c r="T272"/>
      <c r="U272"/>
      <c r="V272"/>
      <c r="W272"/>
      <c r="X272"/>
      <c r="Y272"/>
    </row>
    <row r="273" spans="2:25" s="6" customFormat="1" x14ac:dyDescent="0.25">
      <c r="B273" s="1"/>
      <c r="C273" s="1"/>
      <c r="F273" s="2"/>
      <c r="G273" s="11"/>
      <c r="H273" s="2"/>
      <c r="J273"/>
      <c r="K273"/>
      <c r="L273"/>
      <c r="M273"/>
      <c r="N273"/>
      <c r="O273"/>
      <c r="P273"/>
      <c r="Q273"/>
      <c r="R273" s="2"/>
      <c r="S273" s="2"/>
      <c r="T273"/>
      <c r="U273"/>
      <c r="V273"/>
      <c r="W273"/>
      <c r="X273"/>
      <c r="Y273"/>
    </row>
    <row r="274" spans="2:25" s="6" customFormat="1" x14ac:dyDescent="0.25">
      <c r="B274" s="1"/>
      <c r="C274" s="1"/>
      <c r="F274" s="2"/>
      <c r="G274" s="11"/>
      <c r="H274" s="2"/>
      <c r="J274"/>
      <c r="K274"/>
      <c r="L274"/>
      <c r="M274"/>
      <c r="N274"/>
      <c r="O274"/>
      <c r="P274"/>
      <c r="Q274"/>
      <c r="R274" s="2"/>
      <c r="S274" s="2"/>
      <c r="T274"/>
      <c r="U274"/>
      <c r="V274"/>
      <c r="W274"/>
      <c r="X274"/>
      <c r="Y274"/>
    </row>
    <row r="275" spans="2:25" s="6" customFormat="1" x14ac:dyDescent="0.25">
      <c r="B275" s="1"/>
      <c r="C275" s="1"/>
      <c r="F275" s="2"/>
      <c r="G275" s="11"/>
      <c r="H275" s="2"/>
      <c r="J275"/>
      <c r="K275"/>
      <c r="L275"/>
      <c r="M275"/>
      <c r="N275"/>
      <c r="O275"/>
      <c r="P275"/>
      <c r="Q275"/>
      <c r="R275" s="2"/>
      <c r="S275" s="2"/>
      <c r="T275"/>
      <c r="U275"/>
      <c r="V275"/>
      <c r="W275"/>
      <c r="X275"/>
      <c r="Y275"/>
    </row>
    <row r="276" spans="2:25" s="6" customFormat="1" x14ac:dyDescent="0.25">
      <c r="B276" s="1"/>
      <c r="C276" s="1"/>
      <c r="F276" s="2"/>
      <c r="G276" s="11"/>
      <c r="H276" s="2"/>
      <c r="J276"/>
      <c r="K276"/>
      <c r="L276"/>
      <c r="M276"/>
      <c r="N276"/>
      <c r="O276"/>
      <c r="P276"/>
      <c r="Q276"/>
      <c r="R276" s="2"/>
      <c r="S276" s="2"/>
      <c r="T276"/>
      <c r="U276"/>
      <c r="V276"/>
      <c r="W276"/>
      <c r="X276"/>
      <c r="Y276"/>
    </row>
    <row r="277" spans="2:25" s="6" customFormat="1" x14ac:dyDescent="0.25">
      <c r="B277" s="1"/>
      <c r="C277" s="1"/>
      <c r="F277" s="2"/>
      <c r="G277" s="11"/>
      <c r="H277" s="2"/>
      <c r="J277"/>
      <c r="K277"/>
      <c r="L277"/>
      <c r="M277"/>
      <c r="N277"/>
      <c r="O277"/>
      <c r="P277"/>
      <c r="Q277"/>
      <c r="R277" s="2"/>
      <c r="S277" s="2"/>
      <c r="T277"/>
      <c r="U277"/>
      <c r="V277"/>
      <c r="W277"/>
      <c r="X277"/>
      <c r="Y277"/>
    </row>
    <row r="278" spans="2:25" s="6" customFormat="1" x14ac:dyDescent="0.25">
      <c r="B278" s="1"/>
      <c r="C278" s="1"/>
      <c r="F278" s="2"/>
      <c r="G278" s="11"/>
      <c r="H278" s="2"/>
      <c r="J278"/>
      <c r="K278"/>
      <c r="L278"/>
      <c r="M278"/>
      <c r="N278"/>
      <c r="O278"/>
      <c r="P278"/>
      <c r="Q278"/>
      <c r="R278" s="2"/>
      <c r="S278" s="2"/>
      <c r="T278"/>
      <c r="U278"/>
      <c r="V278"/>
      <c r="W278"/>
      <c r="X278"/>
      <c r="Y278"/>
    </row>
    <row r="279" spans="2:25" s="6" customFormat="1" x14ac:dyDescent="0.25">
      <c r="B279" s="1"/>
      <c r="C279" s="1"/>
      <c r="F279" s="2"/>
      <c r="G279" s="11"/>
      <c r="H279" s="2"/>
      <c r="J279"/>
      <c r="K279"/>
      <c r="L279"/>
      <c r="M279"/>
      <c r="N279"/>
      <c r="O279"/>
      <c r="P279"/>
      <c r="Q279"/>
      <c r="R279" s="2"/>
      <c r="S279" s="2"/>
      <c r="T279"/>
      <c r="U279"/>
      <c r="V279"/>
      <c r="W279"/>
      <c r="X279"/>
      <c r="Y279"/>
    </row>
    <row r="280" spans="2:25" s="6" customFormat="1" x14ac:dyDescent="0.25">
      <c r="B280" s="1"/>
      <c r="C280" s="1"/>
      <c r="F280" s="2"/>
      <c r="G280" s="11"/>
      <c r="H280" s="2"/>
      <c r="J280"/>
      <c r="K280"/>
      <c r="L280"/>
      <c r="M280"/>
      <c r="N280"/>
      <c r="O280"/>
      <c r="P280"/>
      <c r="Q280"/>
      <c r="R280" s="2"/>
      <c r="S280" s="2"/>
      <c r="T280"/>
      <c r="U280"/>
      <c r="V280"/>
      <c r="W280"/>
      <c r="X280"/>
      <c r="Y280"/>
    </row>
    <row r="281" spans="2:25" s="6" customFormat="1" x14ac:dyDescent="0.25">
      <c r="B281" s="1"/>
      <c r="C281" s="1"/>
      <c r="F281" s="2"/>
      <c r="G281" s="11"/>
      <c r="H281" s="2"/>
      <c r="J281"/>
      <c r="K281"/>
      <c r="L281"/>
      <c r="M281"/>
      <c r="N281"/>
      <c r="O281"/>
      <c r="P281"/>
      <c r="Q281"/>
      <c r="R281" s="2"/>
      <c r="S281" s="2"/>
      <c r="T281"/>
      <c r="U281"/>
      <c r="V281"/>
      <c r="W281"/>
      <c r="X281"/>
      <c r="Y281"/>
    </row>
    <row r="282" spans="2:25" s="6" customFormat="1" x14ac:dyDescent="0.25">
      <c r="B282" s="1"/>
      <c r="C282" s="1"/>
      <c r="F282" s="2"/>
      <c r="G282" s="11"/>
      <c r="H282" s="2"/>
      <c r="J282"/>
      <c r="K282"/>
      <c r="L282"/>
      <c r="M282"/>
      <c r="N282"/>
      <c r="O282"/>
      <c r="P282"/>
      <c r="Q282"/>
      <c r="R282" s="2"/>
      <c r="S282" s="2"/>
      <c r="T282"/>
      <c r="U282"/>
      <c r="V282"/>
      <c r="W282"/>
      <c r="X282"/>
      <c r="Y282"/>
    </row>
    <row r="283" spans="2:25" s="6" customFormat="1" x14ac:dyDescent="0.25">
      <c r="B283" s="1"/>
      <c r="C283" s="1"/>
      <c r="F283" s="2"/>
      <c r="G283" s="11"/>
      <c r="H283" s="2"/>
      <c r="J283"/>
      <c r="K283"/>
      <c r="L283"/>
      <c r="M283"/>
      <c r="N283"/>
      <c r="O283"/>
      <c r="P283"/>
      <c r="Q283"/>
      <c r="R283" s="2"/>
      <c r="S283" s="2"/>
      <c r="T283"/>
      <c r="U283"/>
      <c r="V283"/>
      <c r="W283"/>
      <c r="X283"/>
      <c r="Y283"/>
    </row>
    <row r="284" spans="2:25" s="6" customFormat="1" x14ac:dyDescent="0.25">
      <c r="B284" s="1"/>
      <c r="C284" s="1"/>
      <c r="F284" s="2"/>
      <c r="G284" s="11"/>
      <c r="H284" s="2"/>
      <c r="J284"/>
      <c r="K284"/>
      <c r="L284"/>
      <c r="M284"/>
      <c r="N284"/>
      <c r="O284"/>
      <c r="P284"/>
      <c r="Q284"/>
      <c r="R284" s="2"/>
      <c r="S284" s="2"/>
      <c r="T284"/>
      <c r="U284"/>
      <c r="V284"/>
      <c r="W284"/>
      <c r="X284"/>
      <c r="Y284"/>
    </row>
    <row r="285" spans="2:25" s="6" customFormat="1" x14ac:dyDescent="0.25">
      <c r="B285" s="1"/>
      <c r="C285" s="1"/>
      <c r="F285" s="2"/>
      <c r="G285" s="11"/>
      <c r="H285" s="2"/>
      <c r="J285"/>
      <c r="K285"/>
      <c r="L285"/>
      <c r="M285"/>
      <c r="N285"/>
      <c r="O285"/>
      <c r="P285"/>
      <c r="Q285"/>
      <c r="R285" s="2"/>
      <c r="S285" s="2"/>
      <c r="T285"/>
      <c r="U285"/>
      <c r="V285"/>
      <c r="W285"/>
      <c r="X285"/>
      <c r="Y285"/>
    </row>
    <row r="286" spans="2:25" s="6" customFormat="1" x14ac:dyDescent="0.25">
      <c r="B286" s="1"/>
      <c r="C286" s="1"/>
      <c r="F286" s="2"/>
      <c r="G286" s="11"/>
      <c r="H286" s="2"/>
      <c r="J286"/>
      <c r="K286"/>
      <c r="L286"/>
      <c r="M286"/>
      <c r="N286"/>
      <c r="O286"/>
      <c r="P286"/>
      <c r="Q286"/>
      <c r="R286" s="2"/>
      <c r="S286" s="2"/>
      <c r="T286"/>
      <c r="U286"/>
      <c r="V286"/>
      <c r="W286"/>
      <c r="X286"/>
      <c r="Y286"/>
    </row>
    <row r="287" spans="2:25" s="6" customFormat="1" x14ac:dyDescent="0.25">
      <c r="B287" s="1"/>
      <c r="C287" s="1"/>
      <c r="F287" s="2"/>
      <c r="G287" s="11"/>
      <c r="H287" s="2"/>
      <c r="J287"/>
      <c r="K287"/>
      <c r="L287"/>
      <c r="M287"/>
      <c r="N287"/>
      <c r="O287"/>
      <c r="P287"/>
      <c r="Q287"/>
      <c r="R287" s="2"/>
      <c r="S287" s="2"/>
      <c r="T287"/>
      <c r="U287"/>
      <c r="V287"/>
      <c r="W287"/>
      <c r="X287"/>
      <c r="Y287"/>
    </row>
    <row r="288" spans="2:25" s="6" customFormat="1" x14ac:dyDescent="0.25">
      <c r="B288" s="1"/>
      <c r="C288" s="1"/>
      <c r="F288" s="2"/>
      <c r="G288" s="11"/>
      <c r="H288" s="2"/>
      <c r="J288"/>
      <c r="K288"/>
      <c r="L288"/>
      <c r="M288"/>
      <c r="N288"/>
      <c r="O288"/>
      <c r="P288"/>
      <c r="Q288"/>
      <c r="R288" s="2"/>
      <c r="S288" s="2"/>
      <c r="T288"/>
      <c r="U288"/>
      <c r="V288"/>
      <c r="W288"/>
      <c r="X288"/>
      <c r="Y288"/>
    </row>
    <row r="289" spans="2:25" s="6" customFormat="1" x14ac:dyDescent="0.25">
      <c r="B289" s="1"/>
      <c r="C289" s="1"/>
      <c r="F289" s="2"/>
      <c r="G289" s="11"/>
      <c r="H289" s="2"/>
      <c r="J289"/>
      <c r="K289"/>
      <c r="L289"/>
      <c r="M289"/>
      <c r="N289"/>
      <c r="O289"/>
      <c r="P289"/>
      <c r="Q289"/>
      <c r="R289" s="2"/>
      <c r="S289" s="2"/>
      <c r="T289"/>
      <c r="U289"/>
      <c r="V289"/>
      <c r="W289"/>
      <c r="X289"/>
      <c r="Y289"/>
    </row>
    <row r="290" spans="2:25" s="6" customFormat="1" x14ac:dyDescent="0.25">
      <c r="B290" s="1"/>
      <c r="C290" s="1"/>
      <c r="F290" s="2"/>
      <c r="G290" s="11"/>
      <c r="H290" s="2"/>
      <c r="J290"/>
      <c r="K290"/>
      <c r="L290"/>
      <c r="M290"/>
      <c r="N290"/>
      <c r="O290"/>
      <c r="P290"/>
      <c r="Q290"/>
      <c r="R290" s="2"/>
      <c r="S290" s="2"/>
      <c r="T290"/>
      <c r="U290"/>
      <c r="V290"/>
      <c r="W290"/>
      <c r="X290"/>
      <c r="Y290"/>
    </row>
    <row r="291" spans="2:25" s="6" customFormat="1" x14ac:dyDescent="0.25">
      <c r="B291" s="1"/>
      <c r="C291" s="1"/>
      <c r="F291" s="2"/>
      <c r="G291" s="11"/>
      <c r="H291" s="2"/>
      <c r="J291"/>
      <c r="K291"/>
      <c r="L291"/>
      <c r="M291"/>
      <c r="N291"/>
      <c r="O291"/>
      <c r="P291"/>
      <c r="Q291"/>
      <c r="R291" s="2"/>
      <c r="S291" s="2"/>
      <c r="T291"/>
      <c r="U291"/>
      <c r="V291"/>
      <c r="W291"/>
      <c r="X291"/>
      <c r="Y291"/>
    </row>
    <row r="292" spans="2:25" s="6" customFormat="1" x14ac:dyDescent="0.25">
      <c r="B292" s="1"/>
      <c r="C292" s="1"/>
      <c r="F292" s="2"/>
      <c r="G292" s="11"/>
      <c r="H292" s="2"/>
      <c r="J292"/>
      <c r="K292"/>
      <c r="L292"/>
      <c r="M292"/>
      <c r="N292"/>
      <c r="O292"/>
      <c r="P292"/>
      <c r="Q292"/>
      <c r="R292" s="2"/>
      <c r="S292" s="2"/>
      <c r="T292"/>
      <c r="U292"/>
      <c r="V292"/>
      <c r="W292"/>
      <c r="X292"/>
      <c r="Y292"/>
    </row>
    <row r="293" spans="2:25" s="6" customFormat="1" x14ac:dyDescent="0.25">
      <c r="B293" s="1"/>
      <c r="C293" s="1"/>
      <c r="F293" s="2"/>
      <c r="G293" s="11"/>
      <c r="H293" s="2"/>
      <c r="J293"/>
      <c r="K293"/>
      <c r="L293"/>
      <c r="M293"/>
      <c r="N293"/>
      <c r="O293"/>
      <c r="P293"/>
      <c r="Q293"/>
      <c r="R293" s="2"/>
      <c r="S293" s="2"/>
      <c r="T293"/>
      <c r="U293"/>
      <c r="V293"/>
      <c r="W293"/>
      <c r="X293"/>
      <c r="Y293"/>
    </row>
    <row r="294" spans="2:25" s="6" customFormat="1" x14ac:dyDescent="0.25">
      <c r="B294" s="1"/>
      <c r="C294" s="1"/>
      <c r="F294" s="2"/>
      <c r="G294" s="11"/>
      <c r="H294" s="2"/>
      <c r="J294"/>
      <c r="K294"/>
      <c r="L294"/>
      <c r="M294"/>
      <c r="N294"/>
      <c r="O294"/>
      <c r="P294"/>
      <c r="Q294"/>
      <c r="R294" s="2"/>
      <c r="S294" s="2"/>
      <c r="T294"/>
      <c r="U294"/>
      <c r="V294"/>
      <c r="W294"/>
      <c r="X294"/>
      <c r="Y294"/>
    </row>
    <row r="295" spans="2:25" s="6" customFormat="1" x14ac:dyDescent="0.25">
      <c r="B295" s="1"/>
      <c r="C295" s="1"/>
      <c r="F295" s="2"/>
      <c r="G295" s="11"/>
      <c r="H295" s="2"/>
      <c r="J295"/>
      <c r="K295"/>
      <c r="L295"/>
      <c r="M295"/>
      <c r="N295"/>
      <c r="O295"/>
      <c r="P295"/>
      <c r="Q295"/>
      <c r="R295" s="2"/>
      <c r="S295" s="2"/>
      <c r="T295"/>
      <c r="U295"/>
      <c r="V295"/>
      <c r="W295"/>
      <c r="X295"/>
      <c r="Y295"/>
    </row>
    <row r="296" spans="2:25" s="6" customFormat="1" x14ac:dyDescent="0.25">
      <c r="B296" s="1"/>
      <c r="C296" s="1"/>
      <c r="F296" s="2"/>
      <c r="G296" s="11"/>
      <c r="H296" s="2"/>
      <c r="J296"/>
      <c r="K296"/>
      <c r="L296"/>
      <c r="M296"/>
      <c r="N296"/>
      <c r="O296"/>
      <c r="P296"/>
      <c r="Q296"/>
      <c r="R296" s="2"/>
      <c r="S296" s="2"/>
      <c r="T296"/>
      <c r="U296"/>
      <c r="V296"/>
      <c r="W296"/>
      <c r="X296"/>
      <c r="Y296"/>
    </row>
    <row r="297" spans="2:25" s="6" customFormat="1" x14ac:dyDescent="0.25">
      <c r="B297" s="1"/>
      <c r="C297" s="1"/>
      <c r="F297" s="2"/>
      <c r="G297" s="11"/>
      <c r="H297" s="2"/>
      <c r="J297"/>
      <c r="K297"/>
      <c r="L297"/>
      <c r="M297"/>
      <c r="N297"/>
      <c r="O297"/>
      <c r="P297"/>
      <c r="Q297"/>
      <c r="R297" s="2"/>
      <c r="S297" s="2"/>
      <c r="T297"/>
      <c r="U297"/>
      <c r="V297"/>
      <c r="W297"/>
      <c r="X297"/>
      <c r="Y297"/>
    </row>
    <row r="298" spans="2:25" s="6" customFormat="1" x14ac:dyDescent="0.25">
      <c r="B298" s="1"/>
      <c r="C298" s="1"/>
      <c r="F298" s="2"/>
      <c r="G298" s="11"/>
      <c r="H298" s="2"/>
      <c r="J298"/>
      <c r="K298"/>
      <c r="L298"/>
      <c r="M298"/>
      <c r="N298"/>
      <c r="O298"/>
      <c r="P298"/>
      <c r="Q298"/>
      <c r="R298" s="2"/>
      <c r="S298" s="2"/>
      <c r="T298"/>
      <c r="U298"/>
      <c r="V298"/>
      <c r="W298"/>
      <c r="X298"/>
      <c r="Y298"/>
    </row>
    <row r="299" spans="2:25" s="6" customFormat="1" x14ac:dyDescent="0.25">
      <c r="B299" s="1"/>
      <c r="C299" s="1"/>
      <c r="F299" s="2"/>
      <c r="G299" s="11"/>
      <c r="H299" s="2"/>
      <c r="J299"/>
      <c r="K299"/>
      <c r="L299"/>
      <c r="M299"/>
      <c r="N299"/>
      <c r="O299"/>
      <c r="P299"/>
      <c r="Q299"/>
      <c r="R299" s="2"/>
      <c r="S299" s="2"/>
      <c r="T299"/>
      <c r="U299"/>
      <c r="V299"/>
      <c r="W299"/>
      <c r="X299"/>
      <c r="Y299"/>
    </row>
    <row r="300" spans="2:25" s="6" customFormat="1" x14ac:dyDescent="0.25">
      <c r="B300" s="1"/>
      <c r="C300" s="1"/>
      <c r="F300" s="2"/>
      <c r="G300" s="11"/>
      <c r="H300" s="2"/>
      <c r="J300"/>
      <c r="K300"/>
      <c r="L300"/>
      <c r="M300"/>
      <c r="N300"/>
      <c r="O300"/>
      <c r="P300"/>
      <c r="Q300"/>
      <c r="R300" s="2"/>
      <c r="S300" s="2"/>
      <c r="T300"/>
      <c r="U300"/>
      <c r="V300"/>
      <c r="W300"/>
      <c r="X300"/>
      <c r="Y300"/>
    </row>
    <row r="301" spans="2:25" s="6" customFormat="1" x14ac:dyDescent="0.25">
      <c r="B301" s="1"/>
      <c r="C301" s="1"/>
      <c r="F301" s="2"/>
      <c r="G301" s="11"/>
      <c r="H301" s="2"/>
      <c r="J301"/>
      <c r="K301"/>
      <c r="L301"/>
      <c r="M301"/>
      <c r="N301"/>
      <c r="O301"/>
      <c r="P301"/>
      <c r="Q301"/>
      <c r="R301" s="2"/>
      <c r="S301" s="2"/>
      <c r="T301"/>
      <c r="U301"/>
      <c r="V301"/>
      <c r="W301"/>
      <c r="X301"/>
      <c r="Y301"/>
    </row>
    <row r="302" spans="2:25" s="6" customFormat="1" x14ac:dyDescent="0.25">
      <c r="B302" s="1"/>
      <c r="C302" s="1"/>
      <c r="F302" s="2"/>
      <c r="G302" s="11"/>
      <c r="H302" s="2"/>
      <c r="J302"/>
      <c r="K302"/>
      <c r="L302"/>
      <c r="M302"/>
      <c r="N302"/>
      <c r="O302"/>
      <c r="P302"/>
      <c r="Q302"/>
      <c r="R302" s="2"/>
      <c r="S302" s="2"/>
      <c r="T302"/>
      <c r="U302"/>
      <c r="V302"/>
      <c r="W302"/>
      <c r="X302"/>
      <c r="Y302"/>
    </row>
    <row r="303" spans="2:25" s="6" customFormat="1" x14ac:dyDescent="0.25">
      <c r="B303" s="1"/>
      <c r="C303" s="1"/>
      <c r="F303" s="2"/>
      <c r="G303" s="11"/>
      <c r="H303" s="2"/>
      <c r="J303"/>
      <c r="K303"/>
      <c r="L303"/>
      <c r="M303"/>
      <c r="N303"/>
      <c r="O303"/>
      <c r="P303"/>
      <c r="Q303"/>
      <c r="R303" s="2"/>
      <c r="S303" s="2"/>
      <c r="T303"/>
      <c r="U303"/>
      <c r="V303"/>
      <c r="W303"/>
      <c r="X303"/>
      <c r="Y303"/>
    </row>
    <row r="304" spans="2:25" s="6" customFormat="1" x14ac:dyDescent="0.25">
      <c r="B304" s="1"/>
      <c r="C304" s="1"/>
      <c r="F304" s="2"/>
      <c r="G304" s="11"/>
      <c r="H304" s="2"/>
      <c r="J304"/>
      <c r="K304"/>
      <c r="L304"/>
      <c r="M304"/>
      <c r="N304"/>
      <c r="O304"/>
      <c r="P304"/>
      <c r="Q304"/>
      <c r="R304" s="2"/>
      <c r="S304" s="2"/>
      <c r="T304"/>
      <c r="U304"/>
      <c r="V304"/>
      <c r="W304"/>
      <c r="X304"/>
      <c r="Y304"/>
    </row>
    <row r="305" spans="2:25" s="6" customFormat="1" x14ac:dyDescent="0.25">
      <c r="B305" s="1"/>
      <c r="C305" s="1"/>
      <c r="F305" s="2"/>
      <c r="G305" s="11"/>
      <c r="H305" s="2"/>
      <c r="J305"/>
      <c r="K305"/>
      <c r="L305"/>
      <c r="M305"/>
      <c r="N305"/>
      <c r="O305"/>
      <c r="P305"/>
      <c r="Q305"/>
      <c r="R305" s="2"/>
      <c r="S305" s="2"/>
      <c r="T305"/>
      <c r="U305"/>
      <c r="V305"/>
      <c r="W305"/>
      <c r="X305"/>
      <c r="Y305"/>
    </row>
    <row r="306" spans="2:25" s="6" customFormat="1" x14ac:dyDescent="0.25">
      <c r="B306" s="1"/>
      <c r="C306" s="1"/>
      <c r="F306" s="2"/>
      <c r="G306" s="11"/>
      <c r="H306" s="2"/>
      <c r="J306"/>
      <c r="K306"/>
      <c r="L306"/>
      <c r="M306"/>
      <c r="N306"/>
      <c r="O306"/>
      <c r="P306"/>
      <c r="Q306"/>
      <c r="R306" s="2"/>
      <c r="S306" s="2"/>
      <c r="T306"/>
      <c r="U306"/>
      <c r="V306"/>
      <c r="W306"/>
      <c r="X306"/>
      <c r="Y306"/>
    </row>
    <row r="307" spans="2:25" s="6" customFormat="1" x14ac:dyDescent="0.25">
      <c r="B307" s="1"/>
      <c r="C307" s="1"/>
      <c r="F307" s="2"/>
      <c r="G307" s="11"/>
      <c r="H307" s="2"/>
      <c r="J307"/>
      <c r="K307"/>
      <c r="L307"/>
      <c r="M307"/>
      <c r="N307"/>
      <c r="O307"/>
      <c r="P307"/>
      <c r="Q307"/>
      <c r="R307" s="2"/>
      <c r="S307" s="2"/>
      <c r="T307"/>
      <c r="U307"/>
      <c r="V307"/>
      <c r="W307"/>
      <c r="X307"/>
      <c r="Y307"/>
    </row>
    <row r="308" spans="2:25" s="6" customFormat="1" x14ac:dyDescent="0.25">
      <c r="B308" s="1"/>
      <c r="C308" s="1"/>
      <c r="F308" s="2"/>
      <c r="G308" s="11"/>
      <c r="H308" s="2"/>
      <c r="J308"/>
      <c r="K308"/>
      <c r="L308"/>
      <c r="M308"/>
      <c r="N308"/>
      <c r="O308"/>
      <c r="P308"/>
      <c r="Q308"/>
      <c r="R308" s="2"/>
      <c r="S308" s="2"/>
      <c r="T308"/>
      <c r="U308"/>
      <c r="V308"/>
      <c r="W308"/>
      <c r="X308"/>
      <c r="Y308"/>
    </row>
    <row r="309" spans="2:25" s="6" customFormat="1" x14ac:dyDescent="0.25">
      <c r="B309" s="1"/>
      <c r="C309" s="1"/>
      <c r="F309" s="2"/>
      <c r="G309" s="11"/>
      <c r="H309" s="2"/>
      <c r="J309"/>
      <c r="K309"/>
      <c r="L309"/>
      <c r="M309"/>
      <c r="N309"/>
      <c r="O309"/>
      <c r="P309"/>
      <c r="Q309"/>
      <c r="R309" s="2"/>
      <c r="S309" s="2"/>
      <c r="T309"/>
      <c r="U309"/>
      <c r="V309"/>
      <c r="W309"/>
      <c r="X309"/>
      <c r="Y309"/>
    </row>
    <row r="310" spans="2:25" s="6" customFormat="1" x14ac:dyDescent="0.25">
      <c r="B310" s="1"/>
      <c r="C310" s="1"/>
      <c r="F310" s="2"/>
      <c r="G310" s="11"/>
      <c r="H310" s="2"/>
      <c r="J310"/>
      <c r="K310"/>
      <c r="L310"/>
      <c r="M310"/>
      <c r="N310"/>
      <c r="O310"/>
      <c r="P310"/>
      <c r="Q310"/>
      <c r="R310" s="2"/>
      <c r="S310" s="2"/>
      <c r="T310"/>
      <c r="U310"/>
      <c r="V310"/>
      <c r="W310"/>
      <c r="X310"/>
      <c r="Y310"/>
    </row>
    <row r="311" spans="2:25" s="6" customFormat="1" x14ac:dyDescent="0.25">
      <c r="B311" s="1"/>
      <c r="C311" s="1"/>
      <c r="F311" s="2"/>
      <c r="G311" s="11"/>
      <c r="H311" s="2"/>
      <c r="J311"/>
      <c r="K311"/>
      <c r="L311"/>
      <c r="M311"/>
      <c r="N311"/>
      <c r="O311"/>
      <c r="P311"/>
      <c r="Q311"/>
      <c r="R311" s="2"/>
      <c r="S311" s="2"/>
      <c r="T311"/>
      <c r="U311"/>
      <c r="V311"/>
      <c r="W311"/>
      <c r="X311"/>
      <c r="Y311"/>
    </row>
    <row r="312" spans="2:25" s="6" customFormat="1" x14ac:dyDescent="0.25">
      <c r="B312" s="1"/>
      <c r="C312" s="1"/>
      <c r="F312" s="2"/>
      <c r="G312" s="11"/>
      <c r="H312" s="2"/>
      <c r="J312"/>
      <c r="K312"/>
      <c r="L312"/>
      <c r="M312"/>
      <c r="N312"/>
      <c r="O312"/>
      <c r="P312"/>
      <c r="Q312"/>
      <c r="R312" s="2"/>
      <c r="S312" s="2"/>
      <c r="T312"/>
      <c r="U312"/>
      <c r="V312"/>
      <c r="W312"/>
      <c r="X312"/>
      <c r="Y312"/>
    </row>
    <row r="313" spans="2:25" s="6" customFormat="1" x14ac:dyDescent="0.25">
      <c r="B313" s="1"/>
      <c r="C313" s="1"/>
      <c r="F313" s="2"/>
      <c r="G313" s="11"/>
      <c r="H313" s="2"/>
      <c r="J313"/>
      <c r="K313"/>
      <c r="L313"/>
      <c r="M313"/>
      <c r="N313"/>
      <c r="O313"/>
      <c r="P313"/>
      <c r="Q313"/>
      <c r="R313" s="2"/>
      <c r="S313" s="2"/>
      <c r="T313"/>
      <c r="U313"/>
      <c r="V313"/>
      <c r="W313"/>
      <c r="X313"/>
      <c r="Y313"/>
    </row>
    <row r="314" spans="2:25" s="6" customFormat="1" x14ac:dyDescent="0.25">
      <c r="B314" s="1"/>
      <c r="C314" s="1"/>
      <c r="F314" s="2"/>
      <c r="G314" s="11"/>
      <c r="H314" s="2"/>
      <c r="J314"/>
      <c r="K314"/>
      <c r="L314"/>
      <c r="M314"/>
      <c r="N314"/>
      <c r="O314"/>
      <c r="P314"/>
      <c r="Q314"/>
      <c r="R314" s="2"/>
      <c r="S314" s="2"/>
      <c r="T314"/>
      <c r="U314"/>
      <c r="V314"/>
      <c r="W314"/>
      <c r="X314"/>
      <c r="Y314"/>
    </row>
    <row r="315" spans="2:25" s="6" customFormat="1" x14ac:dyDescent="0.25">
      <c r="B315" s="1"/>
      <c r="C315" s="1"/>
      <c r="F315" s="2"/>
      <c r="G315" s="11"/>
      <c r="H315" s="2"/>
      <c r="J315"/>
      <c r="K315"/>
      <c r="L315"/>
      <c r="M315"/>
      <c r="N315"/>
      <c r="O315"/>
      <c r="P315"/>
      <c r="Q315"/>
      <c r="R315" s="2"/>
      <c r="S315" s="2"/>
      <c r="T315"/>
      <c r="U315"/>
      <c r="V315"/>
      <c r="W315"/>
      <c r="X315"/>
      <c r="Y315"/>
    </row>
    <row r="316" spans="2:25" s="6" customFormat="1" x14ac:dyDescent="0.25">
      <c r="B316" s="1"/>
      <c r="C316" s="1"/>
      <c r="F316" s="2"/>
      <c r="G316" s="11"/>
      <c r="H316" s="2"/>
      <c r="J316"/>
      <c r="K316"/>
      <c r="L316"/>
      <c r="M316"/>
      <c r="N316"/>
      <c r="O316"/>
      <c r="P316"/>
      <c r="Q316"/>
      <c r="R316" s="2"/>
      <c r="S316" s="2"/>
      <c r="T316"/>
      <c r="U316"/>
      <c r="V316"/>
      <c r="W316"/>
      <c r="X316"/>
      <c r="Y316"/>
    </row>
    <row r="317" spans="2:25" s="6" customFormat="1" x14ac:dyDescent="0.25">
      <c r="B317" s="1"/>
      <c r="C317" s="1"/>
      <c r="F317" s="2"/>
      <c r="G317" s="11"/>
      <c r="H317" s="2"/>
      <c r="J317"/>
      <c r="K317"/>
      <c r="L317"/>
      <c r="M317"/>
      <c r="N317"/>
      <c r="O317"/>
      <c r="P317"/>
      <c r="Q317"/>
      <c r="R317" s="2"/>
      <c r="S317" s="2"/>
      <c r="T317"/>
      <c r="U317"/>
      <c r="V317"/>
      <c r="W317"/>
      <c r="X317"/>
      <c r="Y317"/>
    </row>
    <row r="318" spans="2:25" s="6" customFormat="1" x14ac:dyDescent="0.25">
      <c r="B318" s="1"/>
      <c r="C318" s="1"/>
      <c r="F318" s="2"/>
      <c r="G318" s="11"/>
      <c r="H318" s="2"/>
      <c r="J318"/>
      <c r="K318"/>
      <c r="L318"/>
      <c r="M318"/>
      <c r="N318"/>
      <c r="O318"/>
      <c r="P318"/>
      <c r="Q318"/>
      <c r="R318" s="2"/>
      <c r="S318" s="2"/>
      <c r="T318"/>
      <c r="U318"/>
      <c r="V318"/>
      <c r="W318"/>
      <c r="X318"/>
      <c r="Y318"/>
    </row>
    <row r="319" spans="2:25" s="6" customFormat="1" x14ac:dyDescent="0.25">
      <c r="B319" s="1"/>
      <c r="C319" s="1"/>
      <c r="F319" s="2"/>
      <c r="G319" s="11"/>
      <c r="H319" s="2"/>
      <c r="J319"/>
      <c r="K319"/>
      <c r="L319"/>
      <c r="M319"/>
      <c r="N319"/>
      <c r="O319"/>
      <c r="P319"/>
      <c r="Q319"/>
      <c r="R319" s="2"/>
      <c r="S319" s="2"/>
      <c r="T319"/>
      <c r="U319"/>
      <c r="V319"/>
      <c r="W319"/>
      <c r="X319"/>
      <c r="Y319"/>
    </row>
    <row r="320" spans="2:25" s="6" customFormat="1" x14ac:dyDescent="0.25">
      <c r="B320" s="1"/>
      <c r="C320" s="1"/>
      <c r="F320" s="2"/>
      <c r="G320" s="11"/>
      <c r="H320" s="2"/>
      <c r="J320"/>
      <c r="K320"/>
      <c r="L320"/>
      <c r="M320"/>
      <c r="N320"/>
      <c r="O320"/>
      <c r="P320"/>
      <c r="Q320"/>
      <c r="R320" s="2"/>
      <c r="S320" s="2"/>
      <c r="T320"/>
      <c r="U320"/>
      <c r="V320"/>
      <c r="W320"/>
      <c r="X320"/>
      <c r="Y320"/>
    </row>
    <row r="321" spans="2:25" s="6" customFormat="1" x14ac:dyDescent="0.25">
      <c r="B321" s="1"/>
      <c r="C321" s="1"/>
      <c r="F321" s="2"/>
      <c r="G321" s="11"/>
      <c r="H321" s="2"/>
      <c r="J321"/>
      <c r="K321"/>
      <c r="L321"/>
      <c r="M321"/>
      <c r="N321"/>
      <c r="O321"/>
      <c r="P321"/>
      <c r="Q321"/>
      <c r="R321" s="2"/>
      <c r="S321" s="2"/>
      <c r="T321"/>
      <c r="U321"/>
      <c r="V321"/>
      <c r="W321"/>
      <c r="X321"/>
      <c r="Y321"/>
    </row>
    <row r="322" spans="2:25" s="6" customFormat="1" x14ac:dyDescent="0.25">
      <c r="B322" s="1"/>
      <c r="C322" s="1"/>
      <c r="F322" s="2"/>
      <c r="G322" s="11"/>
      <c r="H322" s="2"/>
      <c r="J322"/>
      <c r="K322"/>
      <c r="L322"/>
      <c r="M322"/>
      <c r="N322"/>
      <c r="O322"/>
      <c r="P322"/>
      <c r="Q322"/>
      <c r="R322" s="2"/>
      <c r="S322" s="2"/>
      <c r="T322"/>
      <c r="U322"/>
      <c r="V322"/>
      <c r="W322"/>
      <c r="X322"/>
      <c r="Y322"/>
    </row>
    <row r="323" spans="2:25" s="6" customFormat="1" x14ac:dyDescent="0.25">
      <c r="B323" s="1"/>
      <c r="C323" s="1"/>
      <c r="F323" s="2"/>
      <c r="G323" s="11"/>
      <c r="H323" s="2"/>
      <c r="J323"/>
      <c r="K323"/>
      <c r="L323"/>
      <c r="M323"/>
      <c r="N323"/>
      <c r="O323"/>
      <c r="P323"/>
      <c r="Q323"/>
      <c r="R323" s="2"/>
      <c r="S323" s="2"/>
      <c r="T323"/>
      <c r="U323"/>
      <c r="V323"/>
      <c r="W323"/>
      <c r="X323"/>
      <c r="Y323"/>
    </row>
    <row r="324" spans="2:25" s="6" customFormat="1" x14ac:dyDescent="0.25">
      <c r="B324" s="1"/>
      <c r="C324" s="1"/>
      <c r="F324" s="2"/>
      <c r="G324" s="11"/>
      <c r="H324" s="2"/>
      <c r="J324"/>
      <c r="K324"/>
      <c r="L324"/>
      <c r="M324"/>
      <c r="N324"/>
      <c r="O324"/>
      <c r="P324"/>
      <c r="Q324"/>
      <c r="R324" s="2"/>
      <c r="S324" s="2"/>
      <c r="T324"/>
      <c r="U324"/>
      <c r="V324"/>
      <c r="W324"/>
      <c r="X324"/>
      <c r="Y324"/>
    </row>
    <row r="325" spans="2:25" s="6" customFormat="1" x14ac:dyDescent="0.25">
      <c r="B325" s="1"/>
      <c r="C325" s="1"/>
      <c r="F325" s="2"/>
      <c r="G325" s="11"/>
      <c r="H325" s="2"/>
      <c r="J325"/>
      <c r="K325"/>
      <c r="L325"/>
      <c r="M325"/>
      <c r="N325"/>
      <c r="O325"/>
      <c r="P325"/>
      <c r="Q325"/>
      <c r="R325" s="2"/>
      <c r="S325" s="2"/>
      <c r="T325"/>
      <c r="U325"/>
      <c r="V325"/>
      <c r="W325"/>
      <c r="X325"/>
      <c r="Y325"/>
    </row>
    <row r="326" spans="2:25" s="6" customFormat="1" x14ac:dyDescent="0.25">
      <c r="B326" s="1"/>
      <c r="C326" s="1"/>
      <c r="F326" s="2"/>
      <c r="G326" s="11"/>
      <c r="H326" s="2"/>
      <c r="J326"/>
      <c r="K326"/>
      <c r="L326"/>
      <c r="M326"/>
      <c r="N326"/>
      <c r="O326"/>
      <c r="P326"/>
      <c r="Q326"/>
      <c r="R326" s="2"/>
      <c r="S326" s="2"/>
      <c r="T326"/>
      <c r="U326"/>
      <c r="V326"/>
      <c r="W326"/>
      <c r="X326"/>
      <c r="Y326"/>
    </row>
    <row r="327" spans="2:25" s="6" customFormat="1" x14ac:dyDescent="0.25">
      <c r="B327" s="1"/>
      <c r="C327" s="1"/>
      <c r="F327" s="2"/>
      <c r="G327" s="11"/>
      <c r="H327" s="2"/>
      <c r="J327"/>
      <c r="K327"/>
      <c r="L327"/>
      <c r="M327"/>
      <c r="N327"/>
      <c r="O327"/>
      <c r="P327"/>
      <c r="Q327"/>
      <c r="R327" s="2"/>
      <c r="S327" s="2"/>
      <c r="T327"/>
      <c r="U327"/>
      <c r="V327"/>
      <c r="W327"/>
      <c r="X327"/>
      <c r="Y327"/>
    </row>
    <row r="328" spans="2:25" s="6" customFormat="1" x14ac:dyDescent="0.25">
      <c r="B328" s="1"/>
      <c r="C328" s="1"/>
      <c r="F328" s="2"/>
      <c r="G328" s="11"/>
      <c r="H328" s="2"/>
      <c r="J328"/>
      <c r="K328"/>
      <c r="L328"/>
      <c r="M328"/>
      <c r="N328"/>
      <c r="O328"/>
      <c r="P328"/>
      <c r="Q328"/>
      <c r="R328" s="2"/>
      <c r="S328" s="2"/>
      <c r="T328"/>
      <c r="U328"/>
      <c r="V328"/>
      <c r="W328"/>
      <c r="X328"/>
      <c r="Y328"/>
    </row>
    <row r="329" spans="2:25" s="6" customFormat="1" x14ac:dyDescent="0.25">
      <c r="B329" s="1"/>
      <c r="C329" s="1"/>
      <c r="F329" s="2"/>
      <c r="G329" s="11"/>
      <c r="H329" s="2"/>
      <c r="J329"/>
      <c r="K329"/>
      <c r="L329"/>
      <c r="M329"/>
      <c r="N329"/>
      <c r="O329"/>
      <c r="P329"/>
      <c r="Q329"/>
      <c r="R329" s="2"/>
      <c r="S329" s="2"/>
      <c r="T329"/>
      <c r="U329"/>
      <c r="V329"/>
      <c r="W329"/>
      <c r="X329"/>
      <c r="Y329"/>
    </row>
    <row r="330" spans="2:25" s="6" customFormat="1" x14ac:dyDescent="0.25">
      <c r="B330" s="1"/>
      <c r="C330" s="1"/>
      <c r="F330" s="2"/>
      <c r="G330" s="11"/>
      <c r="H330" s="2"/>
      <c r="J330"/>
      <c r="K330"/>
      <c r="L330"/>
      <c r="M330"/>
      <c r="N330"/>
      <c r="O330"/>
      <c r="P330"/>
      <c r="Q330"/>
      <c r="R330" s="2"/>
      <c r="S330" s="2"/>
      <c r="T330"/>
      <c r="U330"/>
      <c r="V330"/>
      <c r="W330"/>
      <c r="X330"/>
      <c r="Y330"/>
    </row>
    <row r="331" spans="2:25" s="6" customFormat="1" x14ac:dyDescent="0.25">
      <c r="B331" s="1"/>
      <c r="C331" s="1"/>
      <c r="F331" s="2"/>
      <c r="G331" s="11"/>
      <c r="H331" s="2"/>
      <c r="J331"/>
      <c r="K331"/>
      <c r="L331"/>
      <c r="M331"/>
      <c r="N331"/>
      <c r="O331"/>
      <c r="P331"/>
      <c r="Q331"/>
      <c r="R331" s="2"/>
      <c r="S331" s="2"/>
      <c r="T331"/>
      <c r="U331"/>
      <c r="V331"/>
      <c r="W331"/>
      <c r="X331"/>
      <c r="Y331"/>
    </row>
    <row r="332" spans="2:25" s="6" customFormat="1" x14ac:dyDescent="0.25">
      <c r="B332" s="1"/>
      <c r="C332" s="1"/>
      <c r="F332" s="2"/>
      <c r="G332" s="11"/>
      <c r="H332" s="2"/>
      <c r="J332"/>
      <c r="K332"/>
      <c r="L332"/>
      <c r="M332"/>
      <c r="N332"/>
      <c r="O332"/>
      <c r="P332"/>
      <c r="Q332"/>
      <c r="R332" s="2"/>
      <c r="S332" s="2"/>
      <c r="T332"/>
      <c r="U332"/>
      <c r="V332"/>
      <c r="W332"/>
      <c r="X332"/>
      <c r="Y332"/>
    </row>
    <row r="333" spans="2:25" s="6" customFormat="1" x14ac:dyDescent="0.25">
      <c r="B333" s="1"/>
      <c r="C333" s="1"/>
      <c r="F333" s="2"/>
      <c r="G333" s="11"/>
      <c r="H333" s="2"/>
      <c r="J333"/>
      <c r="K333"/>
      <c r="L333"/>
      <c r="M333"/>
      <c r="N333"/>
      <c r="O333"/>
      <c r="P333"/>
      <c r="Q333"/>
      <c r="R333" s="2"/>
      <c r="S333" s="2"/>
      <c r="T333"/>
      <c r="U333"/>
      <c r="V333"/>
      <c r="W333"/>
      <c r="X333"/>
      <c r="Y333"/>
    </row>
    <row r="334" spans="2:25" s="6" customFormat="1" x14ac:dyDescent="0.25">
      <c r="B334" s="1"/>
      <c r="C334" s="1"/>
      <c r="F334" s="2"/>
      <c r="G334" s="11"/>
      <c r="H334" s="2"/>
      <c r="J334"/>
      <c r="K334"/>
      <c r="L334"/>
      <c r="M334"/>
      <c r="N334"/>
      <c r="O334"/>
      <c r="P334"/>
      <c r="Q334"/>
      <c r="R334" s="2"/>
      <c r="S334" s="2"/>
      <c r="T334"/>
      <c r="U334"/>
      <c r="V334"/>
      <c r="W334"/>
      <c r="X334"/>
      <c r="Y334"/>
    </row>
    <row r="335" spans="2:25" s="6" customFormat="1" x14ac:dyDescent="0.25">
      <c r="B335" s="1"/>
      <c r="C335" s="1"/>
      <c r="F335" s="2"/>
      <c r="G335" s="11"/>
      <c r="H335" s="2"/>
      <c r="J335"/>
      <c r="K335"/>
      <c r="L335"/>
      <c r="M335"/>
      <c r="N335"/>
      <c r="O335"/>
      <c r="P335"/>
      <c r="Q335"/>
      <c r="R335" s="2"/>
      <c r="S335" s="2"/>
      <c r="T335"/>
      <c r="U335"/>
      <c r="V335"/>
      <c r="W335"/>
      <c r="X335"/>
      <c r="Y335"/>
    </row>
    <row r="336" spans="2:25" s="6" customFormat="1" x14ac:dyDescent="0.25">
      <c r="B336" s="1"/>
      <c r="C336" s="1"/>
      <c r="F336" s="2"/>
      <c r="G336" s="11"/>
      <c r="H336" s="2"/>
      <c r="J336"/>
      <c r="K336"/>
      <c r="L336"/>
      <c r="M336"/>
      <c r="N336"/>
      <c r="O336"/>
      <c r="P336"/>
      <c r="Q336"/>
      <c r="R336" s="2"/>
      <c r="S336" s="2"/>
      <c r="T336"/>
      <c r="U336"/>
      <c r="V336"/>
      <c r="W336"/>
      <c r="X336"/>
      <c r="Y336"/>
    </row>
    <row r="337" spans="2:25" s="6" customFormat="1" x14ac:dyDescent="0.25">
      <c r="B337" s="1"/>
      <c r="C337" s="1"/>
      <c r="F337" s="2"/>
      <c r="G337" s="11"/>
      <c r="H337" s="2"/>
      <c r="J337"/>
      <c r="K337"/>
      <c r="L337"/>
      <c r="M337"/>
      <c r="N337"/>
      <c r="O337"/>
      <c r="P337"/>
      <c r="Q337"/>
      <c r="R337" s="2"/>
      <c r="S337" s="2"/>
      <c r="T337"/>
      <c r="U337"/>
      <c r="V337"/>
      <c r="W337"/>
      <c r="X337"/>
      <c r="Y337"/>
    </row>
    <row r="338" spans="2:25" s="6" customFormat="1" x14ac:dyDescent="0.25">
      <c r="B338" s="1"/>
      <c r="C338" s="1"/>
      <c r="F338" s="2"/>
      <c r="G338" s="11"/>
      <c r="H338" s="2"/>
      <c r="J338"/>
      <c r="K338"/>
      <c r="L338"/>
      <c r="M338"/>
      <c r="N338"/>
      <c r="O338"/>
      <c r="P338"/>
      <c r="Q338"/>
      <c r="R338" s="2"/>
      <c r="S338" s="2"/>
      <c r="T338"/>
      <c r="U338"/>
      <c r="V338"/>
      <c r="W338"/>
      <c r="X338"/>
      <c r="Y338"/>
    </row>
    <row r="339" spans="2:25" s="6" customFormat="1" x14ac:dyDescent="0.25">
      <c r="B339" s="1"/>
      <c r="C339" s="1"/>
      <c r="F339" s="2"/>
      <c r="G339" s="11"/>
      <c r="H339" s="2"/>
      <c r="J339"/>
      <c r="K339"/>
      <c r="L339"/>
      <c r="M339"/>
      <c r="N339"/>
      <c r="O339"/>
      <c r="P339"/>
      <c r="Q339"/>
      <c r="R339" s="2"/>
      <c r="S339" s="2"/>
      <c r="T339"/>
      <c r="U339"/>
      <c r="V339"/>
      <c r="W339"/>
      <c r="X339"/>
      <c r="Y339"/>
    </row>
    <row r="340" spans="2:25" s="6" customFormat="1" x14ac:dyDescent="0.25">
      <c r="B340" s="1"/>
      <c r="C340" s="1"/>
      <c r="F340" s="2"/>
      <c r="G340" s="11"/>
      <c r="H340" s="2"/>
      <c r="J340"/>
      <c r="K340"/>
      <c r="L340"/>
      <c r="M340"/>
      <c r="N340"/>
      <c r="O340"/>
      <c r="P340"/>
      <c r="Q340"/>
      <c r="R340" s="2"/>
      <c r="S340" s="2"/>
      <c r="T340"/>
      <c r="U340"/>
      <c r="V340"/>
      <c r="W340"/>
      <c r="X340"/>
      <c r="Y340"/>
    </row>
    <row r="341" spans="2:25" s="6" customFormat="1" x14ac:dyDescent="0.25">
      <c r="B341" s="1"/>
      <c r="C341" s="1"/>
      <c r="F341" s="2"/>
      <c r="G341" s="11"/>
      <c r="H341" s="2"/>
      <c r="J341"/>
      <c r="K341"/>
      <c r="L341"/>
      <c r="M341"/>
      <c r="N341"/>
      <c r="O341"/>
      <c r="P341"/>
      <c r="Q341"/>
      <c r="R341" s="2"/>
      <c r="S341" s="2"/>
      <c r="T341"/>
      <c r="U341"/>
      <c r="V341"/>
      <c r="W341"/>
      <c r="X341"/>
      <c r="Y341"/>
    </row>
    <row r="342" spans="2:25" s="6" customFormat="1" x14ac:dyDescent="0.25">
      <c r="B342" s="1"/>
      <c r="C342" s="1"/>
      <c r="F342" s="2"/>
      <c r="G342" s="11"/>
      <c r="H342" s="2"/>
      <c r="J342"/>
      <c r="K342"/>
      <c r="L342"/>
      <c r="M342"/>
      <c r="N342"/>
      <c r="O342"/>
      <c r="P342"/>
      <c r="Q342"/>
      <c r="R342" s="2"/>
      <c r="S342" s="2"/>
      <c r="T342"/>
      <c r="U342"/>
      <c r="V342"/>
      <c r="W342"/>
      <c r="X342"/>
      <c r="Y342"/>
    </row>
    <row r="343" spans="2:25" s="6" customFormat="1" x14ac:dyDescent="0.25">
      <c r="B343" s="1"/>
      <c r="C343" s="1"/>
      <c r="F343" s="2"/>
      <c r="G343" s="11"/>
      <c r="H343" s="2"/>
      <c r="J343"/>
      <c r="K343"/>
      <c r="L343"/>
      <c r="M343"/>
      <c r="N343"/>
      <c r="O343"/>
      <c r="P343"/>
      <c r="Q343"/>
      <c r="R343" s="2"/>
      <c r="S343" s="2"/>
      <c r="T343"/>
      <c r="U343"/>
      <c r="V343"/>
      <c r="W343"/>
      <c r="X343"/>
      <c r="Y343"/>
    </row>
    <row r="344" spans="2:25" s="6" customFormat="1" x14ac:dyDescent="0.25">
      <c r="B344" s="1"/>
      <c r="C344" s="1"/>
      <c r="F344" s="2"/>
      <c r="G344" s="11"/>
      <c r="H344" s="2"/>
      <c r="J344"/>
      <c r="K344"/>
      <c r="L344"/>
      <c r="M344"/>
      <c r="N344"/>
      <c r="O344"/>
      <c r="P344"/>
      <c r="Q344"/>
      <c r="R344" s="2"/>
      <c r="S344" s="2"/>
      <c r="T344"/>
      <c r="U344"/>
      <c r="V344"/>
      <c r="W344"/>
      <c r="X344"/>
      <c r="Y344"/>
    </row>
    <row r="345" spans="2:25" s="6" customFormat="1" x14ac:dyDescent="0.25">
      <c r="B345" s="1"/>
      <c r="C345" s="1"/>
      <c r="F345" s="2"/>
      <c r="G345" s="11"/>
      <c r="H345" s="2"/>
      <c r="J345"/>
      <c r="K345"/>
      <c r="L345"/>
      <c r="M345"/>
      <c r="N345"/>
      <c r="O345"/>
      <c r="P345"/>
      <c r="Q345"/>
      <c r="R345" s="2"/>
      <c r="S345" s="2"/>
      <c r="T345"/>
      <c r="U345"/>
      <c r="V345"/>
      <c r="W345"/>
      <c r="X345"/>
      <c r="Y345"/>
    </row>
    <row r="346" spans="2:25" s="6" customFormat="1" x14ac:dyDescent="0.25">
      <c r="B346" s="1"/>
      <c r="C346" s="1"/>
      <c r="F346" s="2"/>
      <c r="G346" s="11"/>
      <c r="H346" s="2"/>
      <c r="J346"/>
      <c r="K346"/>
      <c r="L346"/>
      <c r="M346"/>
      <c r="N346"/>
      <c r="O346"/>
      <c r="P346"/>
      <c r="Q346"/>
      <c r="R346" s="2"/>
      <c r="S346" s="2"/>
      <c r="T346"/>
      <c r="U346"/>
      <c r="V346"/>
      <c r="W346"/>
      <c r="X346"/>
      <c r="Y346"/>
    </row>
    <row r="347" spans="2:25" s="6" customFormat="1" x14ac:dyDescent="0.25">
      <c r="B347" s="1"/>
      <c r="C347" s="1"/>
      <c r="F347" s="2"/>
      <c r="G347" s="11"/>
      <c r="H347" s="2"/>
      <c r="J347"/>
      <c r="K347"/>
      <c r="L347"/>
      <c r="M347"/>
      <c r="N347"/>
      <c r="O347"/>
      <c r="P347"/>
      <c r="Q347"/>
      <c r="R347" s="2"/>
      <c r="S347" s="2"/>
      <c r="T347"/>
      <c r="U347"/>
      <c r="V347"/>
      <c r="W347"/>
      <c r="X347"/>
      <c r="Y347"/>
    </row>
    <row r="348" spans="2:25" s="6" customFormat="1" x14ac:dyDescent="0.25">
      <c r="B348" s="1"/>
      <c r="C348" s="1"/>
      <c r="F348" s="2"/>
      <c r="G348" s="11"/>
      <c r="H348" s="2"/>
      <c r="J348"/>
      <c r="K348"/>
      <c r="L348"/>
      <c r="M348"/>
      <c r="N348"/>
      <c r="O348"/>
      <c r="P348"/>
      <c r="Q348"/>
      <c r="R348" s="2"/>
      <c r="S348" s="2"/>
      <c r="T348"/>
      <c r="U348"/>
      <c r="V348"/>
      <c r="W348"/>
      <c r="X348"/>
      <c r="Y348"/>
    </row>
    <row r="349" spans="2:25" s="6" customFormat="1" x14ac:dyDescent="0.25">
      <c r="B349" s="1"/>
      <c r="C349" s="1"/>
      <c r="F349" s="2"/>
      <c r="G349" s="11"/>
      <c r="H349" s="2"/>
      <c r="J349"/>
      <c r="K349"/>
      <c r="L349"/>
      <c r="M349"/>
      <c r="N349"/>
      <c r="O349"/>
      <c r="P349"/>
      <c r="Q349"/>
      <c r="R349" s="2"/>
      <c r="S349" s="2"/>
      <c r="T349"/>
      <c r="U349"/>
      <c r="V349"/>
      <c r="W349"/>
      <c r="X349"/>
      <c r="Y349"/>
    </row>
    <row r="350" spans="2:25" s="6" customFormat="1" x14ac:dyDescent="0.25">
      <c r="B350" s="1"/>
      <c r="C350" s="1"/>
      <c r="F350" s="2"/>
      <c r="G350" s="11"/>
      <c r="H350" s="2"/>
      <c r="J350"/>
      <c r="K350"/>
      <c r="L350"/>
      <c r="M350"/>
      <c r="N350"/>
      <c r="O350"/>
      <c r="P350"/>
      <c r="Q350"/>
      <c r="R350" s="2"/>
      <c r="S350" s="2"/>
      <c r="T350"/>
      <c r="U350"/>
      <c r="V350"/>
      <c r="W350"/>
      <c r="X350"/>
      <c r="Y350"/>
    </row>
    <row r="351" spans="2:25" s="6" customFormat="1" x14ac:dyDescent="0.25">
      <c r="B351" s="1"/>
      <c r="C351" s="1"/>
      <c r="F351" s="2"/>
      <c r="G351" s="11"/>
      <c r="H351" s="2"/>
      <c r="J351"/>
      <c r="K351"/>
      <c r="L351"/>
      <c r="M351"/>
      <c r="N351"/>
      <c r="O351"/>
      <c r="P351"/>
      <c r="Q351"/>
      <c r="R351" s="2"/>
      <c r="S351" s="2"/>
      <c r="T351"/>
      <c r="U351"/>
      <c r="V351"/>
      <c r="W351"/>
      <c r="X351"/>
      <c r="Y351"/>
    </row>
    <row r="352" spans="2:25" s="6" customFormat="1" x14ac:dyDescent="0.25">
      <c r="B352" s="1"/>
      <c r="C352" s="1"/>
      <c r="F352" s="2"/>
      <c r="G352" s="11"/>
      <c r="H352" s="2"/>
      <c r="J352"/>
      <c r="K352"/>
      <c r="L352"/>
      <c r="M352"/>
      <c r="N352"/>
      <c r="O352"/>
      <c r="P352"/>
      <c r="Q352"/>
      <c r="R352" s="2"/>
      <c r="S352" s="2"/>
      <c r="T352"/>
      <c r="U352"/>
      <c r="V352"/>
      <c r="W352"/>
      <c r="X352"/>
      <c r="Y352"/>
    </row>
    <row r="353" spans="2:25" s="6" customFormat="1" x14ac:dyDescent="0.25">
      <c r="B353" s="1"/>
      <c r="C353" s="1"/>
      <c r="F353" s="2"/>
      <c r="G353" s="11"/>
      <c r="H353" s="2"/>
      <c r="J353"/>
      <c r="K353"/>
      <c r="L353"/>
      <c r="M353"/>
      <c r="N353"/>
      <c r="O353"/>
      <c r="P353"/>
      <c r="Q353"/>
      <c r="R353" s="2"/>
      <c r="S353" s="2"/>
      <c r="T353"/>
      <c r="U353"/>
      <c r="V353"/>
      <c r="W353"/>
      <c r="X353"/>
      <c r="Y353"/>
    </row>
    <row r="354" spans="2:25" s="6" customFormat="1" x14ac:dyDescent="0.25">
      <c r="B354" s="1"/>
      <c r="C354" s="1"/>
      <c r="F354" s="2"/>
      <c r="G354" s="11"/>
      <c r="H354" s="2"/>
      <c r="J354"/>
      <c r="K354"/>
      <c r="L354"/>
      <c r="M354"/>
      <c r="N354"/>
      <c r="O354"/>
      <c r="P354"/>
      <c r="Q354"/>
      <c r="R354" s="2"/>
      <c r="S354" s="2"/>
      <c r="T354"/>
      <c r="U354"/>
      <c r="V354"/>
      <c r="W354"/>
      <c r="X354"/>
      <c r="Y354"/>
    </row>
    <row r="355" spans="2:25" s="6" customFormat="1" x14ac:dyDescent="0.25">
      <c r="B355" s="1"/>
      <c r="C355" s="1"/>
      <c r="F355" s="2"/>
      <c r="G355" s="11"/>
      <c r="H355" s="2"/>
      <c r="J355"/>
      <c r="K355"/>
      <c r="L355"/>
      <c r="M355"/>
      <c r="N355"/>
      <c r="O355"/>
      <c r="P355"/>
      <c r="Q355"/>
      <c r="R355" s="2"/>
      <c r="S355" s="2"/>
      <c r="T355"/>
      <c r="U355"/>
      <c r="V355"/>
      <c r="W355"/>
      <c r="X355"/>
      <c r="Y355"/>
    </row>
    <row r="356" spans="2:25" s="6" customFormat="1" x14ac:dyDescent="0.25">
      <c r="B356" s="1"/>
      <c r="C356" s="1"/>
      <c r="F356" s="2"/>
      <c r="G356" s="11"/>
      <c r="H356" s="2"/>
      <c r="J356"/>
      <c r="K356"/>
      <c r="L356"/>
      <c r="M356"/>
      <c r="N356"/>
      <c r="O356"/>
      <c r="P356"/>
      <c r="Q356"/>
      <c r="R356" s="2"/>
      <c r="S356" s="2"/>
      <c r="T356"/>
      <c r="U356"/>
      <c r="V356"/>
      <c r="W356"/>
      <c r="X356"/>
      <c r="Y356"/>
    </row>
    <row r="357" spans="2:25" s="6" customFormat="1" x14ac:dyDescent="0.25">
      <c r="B357" s="1"/>
      <c r="C357" s="1"/>
      <c r="F357" s="2"/>
      <c r="G357" s="11"/>
      <c r="H357" s="2"/>
      <c r="J357"/>
      <c r="K357"/>
      <c r="L357"/>
      <c r="M357"/>
      <c r="N357"/>
      <c r="O357"/>
      <c r="P357"/>
      <c r="Q357"/>
      <c r="R357" s="2"/>
      <c r="S357" s="2"/>
      <c r="T357"/>
      <c r="U357"/>
      <c r="V357"/>
      <c r="W357"/>
      <c r="X357"/>
      <c r="Y357"/>
    </row>
    <row r="358" spans="2:25" s="6" customFormat="1" x14ac:dyDescent="0.25">
      <c r="B358" s="1"/>
      <c r="C358" s="1"/>
      <c r="F358" s="2"/>
      <c r="G358" s="11"/>
      <c r="H358" s="2"/>
      <c r="J358"/>
      <c r="K358"/>
      <c r="L358"/>
      <c r="M358"/>
      <c r="N358"/>
      <c r="O358"/>
      <c r="P358"/>
      <c r="Q358"/>
      <c r="R358" s="2"/>
      <c r="S358" s="2"/>
      <c r="T358"/>
      <c r="U358"/>
      <c r="V358"/>
      <c r="W358"/>
      <c r="X358"/>
      <c r="Y358"/>
    </row>
    <row r="359" spans="2:25" s="6" customFormat="1" x14ac:dyDescent="0.25">
      <c r="B359" s="1"/>
      <c r="C359" s="1"/>
      <c r="F359" s="2"/>
      <c r="G359" s="11"/>
      <c r="H359" s="2"/>
      <c r="J359"/>
      <c r="K359"/>
      <c r="L359"/>
      <c r="M359"/>
      <c r="N359"/>
      <c r="O359"/>
      <c r="P359"/>
      <c r="Q359"/>
      <c r="R359" s="2"/>
      <c r="S359" s="2"/>
      <c r="T359"/>
      <c r="U359"/>
      <c r="V359"/>
      <c r="W359"/>
      <c r="X359"/>
      <c r="Y359"/>
    </row>
    <row r="360" spans="2:25" s="6" customFormat="1" x14ac:dyDescent="0.25">
      <c r="B360" s="1"/>
      <c r="C360" s="1"/>
      <c r="F360" s="2"/>
      <c r="G360" s="11"/>
      <c r="H360" s="2"/>
      <c r="J360"/>
      <c r="K360"/>
      <c r="L360"/>
      <c r="M360"/>
      <c r="N360"/>
      <c r="O360"/>
      <c r="P360"/>
      <c r="Q360"/>
      <c r="R360" s="2"/>
      <c r="S360" s="2"/>
      <c r="T360"/>
      <c r="U360"/>
      <c r="V360"/>
      <c r="W360"/>
      <c r="X360"/>
      <c r="Y360"/>
    </row>
    <row r="361" spans="2:25" s="6" customFormat="1" x14ac:dyDescent="0.25">
      <c r="B361" s="1"/>
      <c r="C361" s="1"/>
      <c r="F361" s="2"/>
      <c r="G361" s="11"/>
      <c r="H361" s="2"/>
      <c r="J361"/>
      <c r="K361"/>
      <c r="L361"/>
      <c r="M361"/>
      <c r="N361"/>
      <c r="O361"/>
      <c r="P361"/>
      <c r="Q361"/>
      <c r="R361" s="2"/>
      <c r="S361" s="2"/>
      <c r="T361"/>
      <c r="U361"/>
      <c r="V361"/>
      <c r="W361"/>
      <c r="X361"/>
      <c r="Y361"/>
    </row>
    <row r="362" spans="2:25" s="6" customFormat="1" x14ac:dyDescent="0.25">
      <c r="B362" s="1"/>
      <c r="C362" s="1"/>
      <c r="F362" s="2"/>
      <c r="G362" s="11"/>
      <c r="H362" s="2"/>
      <c r="J362"/>
      <c r="K362"/>
      <c r="L362"/>
      <c r="M362"/>
      <c r="N362"/>
      <c r="O362"/>
      <c r="P362"/>
      <c r="Q362"/>
      <c r="R362" s="2"/>
      <c r="S362" s="2"/>
      <c r="T362"/>
      <c r="U362"/>
      <c r="V362"/>
      <c r="W362"/>
      <c r="X362"/>
      <c r="Y362"/>
    </row>
    <row r="363" spans="2:25" s="6" customFormat="1" x14ac:dyDescent="0.25">
      <c r="B363" s="1"/>
      <c r="C363" s="1"/>
      <c r="F363" s="2"/>
      <c r="G363" s="11"/>
      <c r="H363" s="2"/>
      <c r="J363"/>
      <c r="K363"/>
      <c r="L363"/>
      <c r="M363"/>
      <c r="N363"/>
      <c r="O363"/>
      <c r="P363"/>
      <c r="Q363"/>
      <c r="R363" s="2"/>
      <c r="S363" s="2"/>
      <c r="T363"/>
      <c r="U363"/>
      <c r="V363"/>
      <c r="W363"/>
      <c r="X363"/>
      <c r="Y363"/>
    </row>
    <row r="364" spans="2:25" s="6" customFormat="1" x14ac:dyDescent="0.25">
      <c r="B364" s="1"/>
      <c r="C364" s="1"/>
      <c r="F364" s="2"/>
      <c r="G364" s="11"/>
      <c r="H364" s="2"/>
      <c r="J364"/>
      <c r="K364"/>
      <c r="L364"/>
      <c r="M364"/>
      <c r="N364"/>
      <c r="O364"/>
      <c r="P364"/>
      <c r="Q364"/>
      <c r="R364" s="2"/>
      <c r="S364" s="2"/>
      <c r="T364"/>
      <c r="U364"/>
      <c r="V364"/>
      <c r="W364"/>
      <c r="X364"/>
      <c r="Y364"/>
    </row>
    <row r="365" spans="2:25" s="6" customFormat="1" x14ac:dyDescent="0.25">
      <c r="B365" s="1"/>
      <c r="C365" s="1"/>
      <c r="F365" s="2"/>
      <c r="G365" s="11"/>
      <c r="H365" s="2"/>
      <c r="J365"/>
      <c r="K365"/>
      <c r="L365"/>
      <c r="M365"/>
      <c r="N365"/>
      <c r="O365"/>
      <c r="P365"/>
      <c r="Q365"/>
      <c r="R365" s="2"/>
      <c r="S365" s="2"/>
      <c r="T365"/>
      <c r="U365"/>
      <c r="V365"/>
      <c r="W365"/>
      <c r="X365"/>
      <c r="Y365"/>
    </row>
    <row r="366" spans="2:25" s="6" customFormat="1" x14ac:dyDescent="0.25">
      <c r="B366" s="1"/>
      <c r="C366" s="1"/>
      <c r="F366" s="2"/>
      <c r="G366" s="11"/>
      <c r="H366" s="2"/>
      <c r="J366"/>
      <c r="K366"/>
      <c r="L366"/>
      <c r="M366"/>
      <c r="N366"/>
      <c r="O366"/>
      <c r="P366"/>
      <c r="Q366"/>
      <c r="R366" s="2"/>
      <c r="S366" s="2"/>
      <c r="T366"/>
      <c r="U366"/>
      <c r="V366"/>
      <c r="W366"/>
      <c r="X366"/>
      <c r="Y366"/>
    </row>
    <row r="367" spans="2:25" s="6" customFormat="1" x14ac:dyDescent="0.25">
      <c r="B367" s="1"/>
      <c r="C367" s="1"/>
      <c r="F367" s="2"/>
      <c r="G367" s="11"/>
      <c r="H367" s="2"/>
      <c r="J367"/>
      <c r="K367"/>
      <c r="L367"/>
      <c r="M367"/>
      <c r="N367"/>
      <c r="O367"/>
      <c r="P367"/>
      <c r="Q367"/>
      <c r="R367" s="2"/>
      <c r="S367" s="2"/>
      <c r="T367"/>
      <c r="U367"/>
      <c r="V367"/>
      <c r="W367"/>
      <c r="X367"/>
      <c r="Y367"/>
    </row>
    <row r="368" spans="2:25" s="6" customFormat="1" x14ac:dyDescent="0.25">
      <c r="B368" s="1"/>
      <c r="C368" s="1"/>
      <c r="F368" s="2"/>
      <c r="G368" s="11"/>
      <c r="H368" s="2"/>
      <c r="J368"/>
      <c r="K368"/>
      <c r="L368"/>
      <c r="M368"/>
      <c r="N368"/>
      <c r="O368"/>
      <c r="P368"/>
      <c r="Q368"/>
      <c r="R368" s="2"/>
      <c r="S368" s="2"/>
      <c r="T368"/>
      <c r="U368"/>
      <c r="V368"/>
      <c r="W368"/>
      <c r="X368"/>
      <c r="Y368"/>
    </row>
    <row r="369" spans="2:25" s="6" customFormat="1" x14ac:dyDescent="0.25">
      <c r="B369" s="1"/>
      <c r="C369" s="1"/>
      <c r="F369" s="2"/>
      <c r="G369" s="11"/>
      <c r="H369" s="2"/>
      <c r="J369"/>
      <c r="K369"/>
      <c r="L369"/>
      <c r="M369"/>
      <c r="N369"/>
      <c r="O369"/>
      <c r="P369"/>
      <c r="Q369"/>
      <c r="R369" s="2"/>
      <c r="S369" s="2"/>
      <c r="T369"/>
      <c r="U369"/>
      <c r="V369"/>
      <c r="W369"/>
      <c r="X369"/>
      <c r="Y369"/>
    </row>
    <row r="370" spans="2:25" s="6" customFormat="1" x14ac:dyDescent="0.25">
      <c r="B370" s="1"/>
      <c r="C370" s="1"/>
      <c r="F370" s="2"/>
      <c r="G370" s="11"/>
      <c r="H370" s="2"/>
      <c r="J370"/>
      <c r="K370"/>
      <c r="L370"/>
      <c r="M370"/>
      <c r="N370"/>
      <c r="O370"/>
      <c r="P370"/>
      <c r="Q370"/>
      <c r="R370" s="2"/>
      <c r="S370" s="2"/>
      <c r="T370"/>
      <c r="U370"/>
      <c r="V370"/>
      <c r="W370"/>
      <c r="X370"/>
      <c r="Y370"/>
    </row>
    <row r="371" spans="2:25" s="6" customFormat="1" x14ac:dyDescent="0.25">
      <c r="B371" s="1"/>
      <c r="C371" s="1"/>
      <c r="F371" s="2"/>
      <c r="G371" s="11"/>
      <c r="H371" s="2"/>
      <c r="J371"/>
      <c r="K371"/>
      <c r="L371"/>
      <c r="M371"/>
      <c r="N371"/>
      <c r="O371"/>
      <c r="P371"/>
      <c r="Q371"/>
      <c r="R371" s="2"/>
      <c r="S371" s="2"/>
      <c r="T371"/>
      <c r="U371"/>
      <c r="V371"/>
      <c r="W371"/>
      <c r="X371"/>
      <c r="Y371"/>
    </row>
    <row r="372" spans="2:25" s="6" customFormat="1" x14ac:dyDescent="0.25">
      <c r="B372" s="1"/>
      <c r="C372" s="1"/>
      <c r="F372" s="2"/>
      <c r="G372" s="11"/>
      <c r="H372" s="2"/>
      <c r="J372"/>
      <c r="K372"/>
      <c r="L372"/>
      <c r="M372"/>
      <c r="N372"/>
      <c r="O372"/>
      <c r="P372"/>
      <c r="Q372"/>
      <c r="R372" s="2"/>
      <c r="S372" s="2"/>
      <c r="T372"/>
      <c r="U372"/>
      <c r="V372"/>
      <c r="W372"/>
      <c r="X372"/>
      <c r="Y372"/>
    </row>
    <row r="373" spans="2:25" s="6" customFormat="1" x14ac:dyDescent="0.25">
      <c r="B373" s="1"/>
      <c r="C373" s="1"/>
      <c r="F373" s="2"/>
      <c r="G373" s="11"/>
      <c r="H373" s="2"/>
      <c r="J373"/>
      <c r="K373"/>
      <c r="L373"/>
      <c r="M373"/>
      <c r="N373"/>
      <c r="O373"/>
      <c r="P373"/>
      <c r="Q373"/>
      <c r="R373" s="2"/>
      <c r="S373" s="2"/>
      <c r="T373"/>
      <c r="U373"/>
      <c r="V373"/>
      <c r="W373"/>
      <c r="X373"/>
      <c r="Y373"/>
    </row>
    <row r="374" spans="2:25" s="6" customFormat="1" x14ac:dyDescent="0.25">
      <c r="B374" s="1"/>
      <c r="C374" s="1"/>
      <c r="F374" s="2"/>
      <c r="G374" s="11"/>
      <c r="H374" s="2"/>
      <c r="J374"/>
      <c r="K374"/>
      <c r="L374"/>
      <c r="M374"/>
      <c r="N374"/>
      <c r="O374"/>
      <c r="P374"/>
      <c r="Q374"/>
      <c r="R374" s="2"/>
      <c r="S374" s="2"/>
      <c r="T374"/>
      <c r="U374"/>
      <c r="V374"/>
      <c r="W374"/>
      <c r="X374"/>
      <c r="Y374"/>
    </row>
    <row r="375" spans="2:25" s="6" customFormat="1" x14ac:dyDescent="0.25">
      <c r="B375" s="1"/>
      <c r="C375" s="1"/>
      <c r="F375" s="2"/>
      <c r="G375" s="11"/>
      <c r="H375" s="2"/>
      <c r="J375"/>
      <c r="K375"/>
      <c r="L375"/>
      <c r="M375"/>
      <c r="N375"/>
      <c r="O375"/>
      <c r="P375"/>
      <c r="Q375"/>
      <c r="R375" s="2"/>
      <c r="S375" s="2"/>
      <c r="T375"/>
      <c r="U375"/>
      <c r="V375"/>
      <c r="W375"/>
      <c r="X375"/>
      <c r="Y375"/>
    </row>
    <row r="376" spans="2:25" s="6" customFormat="1" x14ac:dyDescent="0.25">
      <c r="B376" s="1"/>
      <c r="C376" s="1"/>
      <c r="F376" s="2"/>
      <c r="G376" s="11"/>
      <c r="H376" s="2"/>
      <c r="J376"/>
      <c r="K376"/>
      <c r="L376"/>
      <c r="M376"/>
      <c r="N376"/>
      <c r="O376"/>
      <c r="P376"/>
      <c r="Q376"/>
      <c r="R376" s="2"/>
      <c r="S376" s="2"/>
      <c r="T376"/>
      <c r="U376"/>
      <c r="V376"/>
      <c r="W376"/>
      <c r="X376"/>
      <c r="Y376"/>
    </row>
    <row r="377" spans="2:25" s="6" customFormat="1" x14ac:dyDescent="0.25">
      <c r="B377" s="1"/>
      <c r="C377" s="1"/>
      <c r="F377" s="2"/>
      <c r="G377" s="11"/>
      <c r="H377" s="2"/>
      <c r="J377"/>
      <c r="K377"/>
      <c r="L377"/>
      <c r="M377"/>
      <c r="N377"/>
      <c r="O377"/>
      <c r="P377"/>
      <c r="Q377"/>
      <c r="R377" s="2"/>
      <c r="S377" s="2"/>
      <c r="T377"/>
      <c r="U377"/>
      <c r="V377"/>
      <c r="W377"/>
      <c r="X377"/>
      <c r="Y377"/>
    </row>
    <row r="378" spans="2:25" s="6" customFormat="1" x14ac:dyDescent="0.25">
      <c r="B378" s="1"/>
      <c r="C378" s="1"/>
      <c r="F378" s="2"/>
      <c r="G378" s="11"/>
      <c r="H378" s="2"/>
      <c r="J378"/>
      <c r="K378"/>
      <c r="L378"/>
      <c r="M378"/>
      <c r="N378"/>
      <c r="O378"/>
      <c r="P378"/>
      <c r="Q378"/>
      <c r="R378" s="2"/>
      <c r="S378" s="2"/>
      <c r="T378"/>
      <c r="U378"/>
      <c r="V378"/>
      <c r="W378"/>
      <c r="X378"/>
      <c r="Y378"/>
    </row>
    <row r="379" spans="2:25" s="6" customFormat="1" x14ac:dyDescent="0.25">
      <c r="B379" s="1"/>
      <c r="C379" s="1"/>
      <c r="F379" s="2"/>
      <c r="G379" s="11"/>
      <c r="H379" s="2"/>
      <c r="J379"/>
      <c r="K379"/>
      <c r="L379"/>
      <c r="M379"/>
      <c r="N379"/>
      <c r="O379"/>
      <c r="P379"/>
      <c r="Q379"/>
      <c r="R379" s="2"/>
      <c r="S379" s="2"/>
      <c r="T379"/>
      <c r="U379"/>
      <c r="V379"/>
      <c r="W379"/>
      <c r="X379"/>
      <c r="Y379"/>
    </row>
    <row r="380" spans="2:25" s="6" customFormat="1" x14ac:dyDescent="0.25">
      <c r="B380" s="1"/>
      <c r="C380" s="1"/>
      <c r="F380" s="2"/>
      <c r="G380" s="11"/>
      <c r="H380" s="2"/>
      <c r="J380"/>
      <c r="K380"/>
      <c r="L380"/>
      <c r="M380"/>
      <c r="N380"/>
      <c r="O380"/>
      <c r="P380"/>
      <c r="Q380"/>
      <c r="R380" s="2"/>
      <c r="S380" s="2"/>
      <c r="T380"/>
      <c r="U380"/>
      <c r="V380"/>
      <c r="W380"/>
      <c r="X380"/>
      <c r="Y380"/>
    </row>
    <row r="381" spans="2:25" s="6" customFormat="1" x14ac:dyDescent="0.25">
      <c r="B381" s="1"/>
      <c r="C381" s="1"/>
      <c r="F381" s="2"/>
      <c r="G381" s="11"/>
      <c r="H381" s="2"/>
      <c r="J381"/>
      <c r="K381"/>
      <c r="L381"/>
      <c r="M381"/>
      <c r="N381"/>
      <c r="O381"/>
      <c r="P381"/>
      <c r="Q381"/>
      <c r="R381" s="2"/>
      <c r="S381" s="2"/>
      <c r="T381"/>
      <c r="U381"/>
      <c r="V381"/>
      <c r="W381"/>
      <c r="X381"/>
      <c r="Y381"/>
    </row>
    <row r="382" spans="2:25" s="6" customFormat="1" x14ac:dyDescent="0.25">
      <c r="B382" s="1"/>
      <c r="C382" s="1"/>
      <c r="F382" s="2"/>
      <c r="G382" s="11"/>
      <c r="H382" s="2"/>
      <c r="J382"/>
      <c r="K382"/>
      <c r="L382"/>
      <c r="M382"/>
      <c r="N382"/>
      <c r="O382"/>
      <c r="P382"/>
      <c r="Q382"/>
      <c r="R382" s="2"/>
      <c r="S382" s="2"/>
      <c r="T382"/>
      <c r="U382"/>
      <c r="V382"/>
      <c r="W382"/>
      <c r="X382"/>
      <c r="Y382"/>
    </row>
    <row r="383" spans="2:25" s="6" customFormat="1" x14ac:dyDescent="0.25">
      <c r="B383" s="1"/>
      <c r="C383" s="1"/>
      <c r="F383" s="2"/>
      <c r="G383" s="11"/>
      <c r="H383" s="2"/>
      <c r="J383"/>
      <c r="K383"/>
      <c r="L383"/>
      <c r="M383"/>
      <c r="N383"/>
      <c r="O383"/>
      <c r="P383"/>
      <c r="Q383"/>
      <c r="R383" s="2"/>
      <c r="S383" s="2"/>
      <c r="T383"/>
      <c r="U383"/>
      <c r="V383"/>
      <c r="W383"/>
      <c r="X383"/>
      <c r="Y383"/>
    </row>
    <row r="384" spans="2:25" s="6" customFormat="1" x14ac:dyDescent="0.25">
      <c r="B384" s="1"/>
      <c r="C384" s="1"/>
      <c r="F384" s="2"/>
      <c r="G384" s="11"/>
      <c r="H384" s="2"/>
      <c r="J384"/>
      <c r="K384"/>
      <c r="L384"/>
      <c r="M384"/>
      <c r="N384"/>
      <c r="O384"/>
      <c r="P384"/>
      <c r="Q384"/>
      <c r="R384" s="2"/>
      <c r="S384" s="2"/>
      <c r="T384"/>
      <c r="U384"/>
      <c r="V384"/>
      <c r="W384"/>
      <c r="X384"/>
      <c r="Y384"/>
    </row>
    <row r="385" spans="2:25" s="6" customFormat="1" x14ac:dyDescent="0.25">
      <c r="B385" s="1"/>
      <c r="C385" s="1"/>
      <c r="F385" s="2"/>
      <c r="G385" s="11"/>
      <c r="H385" s="2"/>
      <c r="J385"/>
      <c r="K385"/>
      <c r="L385"/>
      <c r="M385"/>
      <c r="N385"/>
      <c r="O385"/>
      <c r="P385"/>
      <c r="Q385"/>
      <c r="R385" s="2"/>
      <c r="S385" s="2"/>
      <c r="T385"/>
      <c r="U385"/>
      <c r="V385"/>
      <c r="W385"/>
      <c r="X385"/>
      <c r="Y385"/>
    </row>
    <row r="386" spans="2:25" s="6" customFormat="1" x14ac:dyDescent="0.25">
      <c r="B386" s="1"/>
      <c r="C386" s="1"/>
      <c r="F386" s="2"/>
      <c r="G386" s="11"/>
      <c r="H386" s="2"/>
      <c r="J386"/>
      <c r="K386"/>
      <c r="L386"/>
      <c r="M386"/>
      <c r="N386"/>
      <c r="O386"/>
      <c r="P386"/>
      <c r="Q386"/>
      <c r="R386" s="2"/>
      <c r="S386" s="2"/>
      <c r="T386"/>
      <c r="U386"/>
      <c r="V386"/>
      <c r="W386"/>
      <c r="X386"/>
      <c r="Y386"/>
    </row>
    <row r="387" spans="2:25" s="6" customFormat="1" x14ac:dyDescent="0.25">
      <c r="B387" s="1"/>
      <c r="C387" s="1"/>
      <c r="F387" s="2"/>
      <c r="G387" s="11"/>
      <c r="H387" s="2"/>
      <c r="J387"/>
      <c r="K387"/>
      <c r="L387"/>
      <c r="M387"/>
      <c r="N387"/>
      <c r="O387"/>
      <c r="P387"/>
      <c r="Q387"/>
      <c r="R387" s="2"/>
      <c r="S387" s="2"/>
      <c r="T387"/>
      <c r="U387"/>
      <c r="V387"/>
      <c r="W387"/>
      <c r="X387"/>
      <c r="Y387"/>
    </row>
    <row r="388" spans="2:25" s="6" customFormat="1" x14ac:dyDescent="0.25">
      <c r="B388" s="1"/>
      <c r="C388" s="1"/>
      <c r="F388" s="2"/>
      <c r="G388" s="11"/>
      <c r="H388" s="2"/>
      <c r="J388"/>
      <c r="K388"/>
      <c r="L388"/>
      <c r="M388"/>
      <c r="N388"/>
      <c r="O388"/>
      <c r="P388"/>
      <c r="Q388"/>
      <c r="R388" s="2"/>
      <c r="S388" s="2"/>
      <c r="T388"/>
      <c r="U388"/>
      <c r="V388"/>
      <c r="W388"/>
      <c r="X388"/>
      <c r="Y388"/>
    </row>
    <row r="389" spans="2:25" s="6" customFormat="1" x14ac:dyDescent="0.25">
      <c r="B389" s="1"/>
      <c r="C389" s="1"/>
      <c r="F389" s="2"/>
      <c r="G389" s="11"/>
      <c r="H389" s="2"/>
      <c r="J389"/>
      <c r="K389"/>
      <c r="L389"/>
      <c r="M389"/>
      <c r="N389"/>
      <c r="O389"/>
      <c r="P389"/>
      <c r="Q389"/>
      <c r="R389" s="2"/>
      <c r="S389" s="2"/>
      <c r="T389"/>
      <c r="U389"/>
      <c r="V389"/>
      <c r="W389"/>
      <c r="X389"/>
      <c r="Y389"/>
    </row>
    <row r="390" spans="2:25" s="6" customFormat="1" x14ac:dyDescent="0.25">
      <c r="B390" s="1"/>
      <c r="C390" s="1"/>
      <c r="F390" s="2"/>
      <c r="G390" s="11"/>
      <c r="H390" s="2"/>
      <c r="J390"/>
      <c r="K390"/>
      <c r="L390"/>
      <c r="M390"/>
      <c r="N390"/>
      <c r="O390"/>
      <c r="P390"/>
      <c r="Q390"/>
      <c r="R390" s="2"/>
      <c r="S390" s="2"/>
      <c r="T390"/>
      <c r="U390"/>
      <c r="V390"/>
      <c r="W390"/>
      <c r="X390"/>
      <c r="Y390"/>
    </row>
    <row r="391" spans="2:25" s="6" customFormat="1" x14ac:dyDescent="0.25">
      <c r="B391" s="1"/>
      <c r="C391" s="1"/>
      <c r="F391" s="2"/>
      <c r="G391" s="11"/>
      <c r="H391" s="2"/>
      <c r="J391"/>
      <c r="K391"/>
      <c r="L391"/>
      <c r="M391"/>
      <c r="N391"/>
      <c r="O391"/>
      <c r="P391"/>
      <c r="Q391"/>
      <c r="R391" s="2"/>
      <c r="S391" s="2"/>
      <c r="T391"/>
      <c r="U391"/>
      <c r="V391"/>
      <c r="W391"/>
      <c r="X391"/>
      <c r="Y391"/>
    </row>
    <row r="392" spans="2:25" s="6" customFormat="1" x14ac:dyDescent="0.25">
      <c r="B392" s="1"/>
      <c r="C392" s="1"/>
      <c r="F392" s="2"/>
      <c r="G392" s="11"/>
      <c r="H392" s="2"/>
      <c r="J392"/>
      <c r="K392"/>
      <c r="L392"/>
      <c r="M392"/>
      <c r="N392"/>
      <c r="O392"/>
      <c r="P392"/>
      <c r="Q392"/>
      <c r="R392" s="2"/>
      <c r="S392" s="2"/>
      <c r="T392"/>
      <c r="U392"/>
      <c r="V392"/>
      <c r="W392"/>
      <c r="X392"/>
      <c r="Y392"/>
    </row>
    <row r="393" spans="2:25" s="6" customFormat="1" x14ac:dyDescent="0.25">
      <c r="B393" s="1"/>
      <c r="C393" s="1"/>
      <c r="F393" s="2"/>
      <c r="G393" s="11"/>
      <c r="H393" s="2"/>
      <c r="J393"/>
      <c r="K393"/>
      <c r="L393"/>
      <c r="M393"/>
      <c r="N393"/>
      <c r="O393"/>
      <c r="P393"/>
      <c r="Q393"/>
      <c r="R393" s="2"/>
      <c r="S393" s="2"/>
      <c r="T393"/>
      <c r="U393"/>
      <c r="V393"/>
      <c r="W393"/>
      <c r="X393"/>
      <c r="Y393"/>
    </row>
    <row r="394" spans="2:25" s="6" customFormat="1" x14ac:dyDescent="0.25">
      <c r="B394" s="1"/>
      <c r="C394" s="1"/>
      <c r="F394" s="2"/>
      <c r="G394" s="11"/>
      <c r="H394" s="2"/>
      <c r="J394"/>
      <c r="K394"/>
      <c r="L394"/>
      <c r="M394"/>
      <c r="N394"/>
      <c r="O394"/>
      <c r="P394"/>
      <c r="Q394"/>
      <c r="R394" s="2"/>
      <c r="S394" s="2"/>
      <c r="T394"/>
      <c r="U394"/>
      <c r="V394"/>
      <c r="W394"/>
      <c r="X394"/>
      <c r="Y394"/>
    </row>
    <row r="395" spans="2:25" s="6" customFormat="1" x14ac:dyDescent="0.25">
      <c r="B395" s="1"/>
      <c r="C395" s="1"/>
      <c r="F395" s="2"/>
      <c r="G395" s="11"/>
      <c r="H395" s="2"/>
      <c r="J395"/>
      <c r="K395"/>
      <c r="L395"/>
      <c r="M395"/>
      <c r="N395"/>
      <c r="O395"/>
      <c r="P395"/>
      <c r="Q395"/>
      <c r="R395" s="2"/>
      <c r="S395" s="2"/>
      <c r="T395"/>
      <c r="U395"/>
      <c r="V395"/>
      <c r="W395"/>
      <c r="X395"/>
      <c r="Y395"/>
    </row>
    <row r="396" spans="2:25" s="6" customFormat="1" x14ac:dyDescent="0.25">
      <c r="B396" s="1"/>
      <c r="C396" s="1"/>
      <c r="F396" s="2"/>
      <c r="G396" s="11"/>
      <c r="H396" s="2"/>
      <c r="J396"/>
      <c r="K396"/>
      <c r="L396"/>
      <c r="M396"/>
      <c r="N396"/>
      <c r="O396"/>
      <c r="P396"/>
      <c r="Q396"/>
      <c r="R396" s="2"/>
      <c r="S396" s="2"/>
      <c r="T396"/>
      <c r="U396"/>
      <c r="V396"/>
      <c r="W396"/>
      <c r="X396"/>
      <c r="Y396"/>
    </row>
    <row r="397" spans="2:25" s="6" customFormat="1" x14ac:dyDescent="0.25">
      <c r="B397" s="1"/>
      <c r="C397" s="1"/>
      <c r="F397" s="2"/>
      <c r="G397" s="11"/>
      <c r="H397" s="2"/>
      <c r="J397"/>
      <c r="K397"/>
      <c r="L397"/>
      <c r="M397"/>
      <c r="N397"/>
      <c r="O397"/>
      <c r="P397"/>
      <c r="Q397"/>
      <c r="R397" s="2"/>
      <c r="S397" s="2"/>
      <c r="T397"/>
      <c r="U397"/>
      <c r="V397"/>
      <c r="W397"/>
      <c r="X397"/>
      <c r="Y397"/>
    </row>
    <row r="398" spans="2:25" s="6" customFormat="1" x14ac:dyDescent="0.25">
      <c r="B398" s="1"/>
      <c r="C398" s="1"/>
      <c r="F398" s="2"/>
      <c r="G398" s="11"/>
      <c r="H398" s="2"/>
      <c r="J398"/>
      <c r="K398"/>
      <c r="L398"/>
      <c r="M398"/>
      <c r="N398"/>
      <c r="O398"/>
      <c r="P398"/>
      <c r="Q398"/>
      <c r="R398" s="2"/>
      <c r="S398" s="2"/>
      <c r="T398"/>
      <c r="U398"/>
      <c r="V398"/>
      <c r="W398"/>
      <c r="X398"/>
      <c r="Y398"/>
    </row>
    <row r="399" spans="2:25" s="6" customFormat="1" x14ac:dyDescent="0.25">
      <c r="B399" s="1"/>
      <c r="C399" s="1"/>
      <c r="F399" s="2"/>
      <c r="G399" s="11"/>
      <c r="H399" s="2"/>
      <c r="J399"/>
      <c r="K399"/>
      <c r="L399"/>
      <c r="M399"/>
      <c r="N399"/>
      <c r="O399"/>
      <c r="P399"/>
      <c r="Q399"/>
      <c r="R399" s="2"/>
      <c r="S399" s="2"/>
      <c r="T399"/>
      <c r="U399"/>
      <c r="V399"/>
      <c r="W399"/>
      <c r="X399"/>
      <c r="Y399"/>
    </row>
    <row r="400" spans="2:25" s="6" customFormat="1" x14ac:dyDescent="0.25">
      <c r="B400" s="1"/>
      <c r="C400" s="1"/>
      <c r="F400" s="2"/>
      <c r="G400" s="11"/>
      <c r="H400" s="2"/>
      <c r="J400"/>
      <c r="K400"/>
      <c r="L400"/>
      <c r="M400"/>
      <c r="N400"/>
      <c r="O400"/>
      <c r="P400"/>
      <c r="Q400"/>
      <c r="R400" s="2"/>
      <c r="S400" s="2"/>
      <c r="T400"/>
      <c r="U400"/>
      <c r="V400"/>
      <c r="W400"/>
      <c r="X400"/>
      <c r="Y400"/>
    </row>
    <row r="401" spans="2:25" s="6" customFormat="1" x14ac:dyDescent="0.25">
      <c r="B401" s="1"/>
      <c r="C401" s="1"/>
      <c r="F401" s="2"/>
      <c r="G401" s="11"/>
      <c r="H401" s="2"/>
      <c r="J401"/>
      <c r="K401"/>
      <c r="L401"/>
      <c r="M401"/>
      <c r="N401"/>
      <c r="O401"/>
      <c r="P401"/>
      <c r="Q401"/>
      <c r="R401" s="2"/>
      <c r="S401" s="2"/>
      <c r="T401"/>
      <c r="U401"/>
      <c r="V401"/>
      <c r="W401"/>
      <c r="X401"/>
      <c r="Y401"/>
    </row>
    <row r="402" spans="2:25" s="6" customFormat="1" x14ac:dyDescent="0.25">
      <c r="B402" s="1"/>
      <c r="C402" s="1"/>
      <c r="F402" s="2"/>
      <c r="G402" s="11"/>
      <c r="H402" s="2"/>
      <c r="J402"/>
      <c r="K402"/>
      <c r="L402"/>
      <c r="M402"/>
      <c r="N402"/>
      <c r="O402"/>
      <c r="P402"/>
      <c r="Q402"/>
      <c r="R402" s="2"/>
      <c r="S402" s="2"/>
      <c r="T402"/>
      <c r="U402"/>
      <c r="V402"/>
      <c r="W402"/>
      <c r="X402"/>
      <c r="Y402"/>
    </row>
    <row r="403" spans="2:25" s="6" customFormat="1" x14ac:dyDescent="0.25">
      <c r="B403" s="1"/>
      <c r="C403" s="1"/>
      <c r="F403" s="2"/>
      <c r="G403" s="11"/>
      <c r="H403" s="2"/>
      <c r="J403"/>
      <c r="K403"/>
      <c r="L403"/>
      <c r="M403"/>
      <c r="N403"/>
      <c r="O403"/>
      <c r="P403"/>
      <c r="Q403"/>
      <c r="R403" s="2"/>
      <c r="S403" s="2"/>
      <c r="T403"/>
      <c r="U403"/>
      <c r="V403"/>
      <c r="W403"/>
      <c r="X403"/>
      <c r="Y403"/>
    </row>
    <row r="404" spans="2:25" s="6" customFormat="1" x14ac:dyDescent="0.25">
      <c r="B404" s="1"/>
      <c r="C404" s="1"/>
      <c r="F404" s="2"/>
      <c r="G404" s="11"/>
      <c r="H404" s="2"/>
      <c r="J404"/>
      <c r="K404"/>
      <c r="L404"/>
      <c r="M404"/>
      <c r="N404"/>
      <c r="O404"/>
      <c r="P404"/>
      <c r="Q404"/>
      <c r="R404" s="2"/>
      <c r="S404" s="2"/>
      <c r="T404"/>
      <c r="U404"/>
      <c r="V404"/>
      <c r="W404"/>
      <c r="X404"/>
      <c r="Y404"/>
    </row>
    <row r="405" spans="2:25" s="6" customFormat="1" x14ac:dyDescent="0.25">
      <c r="B405" s="1"/>
      <c r="C405" s="1"/>
      <c r="F405" s="2"/>
      <c r="G405" s="11"/>
      <c r="H405" s="2"/>
      <c r="J405"/>
      <c r="K405"/>
      <c r="L405"/>
      <c r="M405"/>
      <c r="N405"/>
      <c r="O405"/>
      <c r="P405"/>
      <c r="Q405"/>
      <c r="R405" s="2"/>
      <c r="S405" s="2"/>
      <c r="T405"/>
      <c r="U405"/>
      <c r="V405"/>
      <c r="W405"/>
      <c r="X405"/>
      <c r="Y405"/>
    </row>
    <row r="406" spans="2:25" s="6" customFormat="1" x14ac:dyDescent="0.25">
      <c r="B406" s="1"/>
      <c r="C406" s="1"/>
      <c r="F406" s="2"/>
      <c r="G406" s="11"/>
      <c r="H406" s="2"/>
      <c r="J406"/>
      <c r="K406"/>
      <c r="L406"/>
      <c r="M406"/>
      <c r="N406"/>
      <c r="O406"/>
      <c r="P406"/>
      <c r="Q406"/>
      <c r="R406" s="2"/>
      <c r="S406" s="2"/>
      <c r="T406"/>
      <c r="U406"/>
      <c r="V406"/>
      <c r="W406"/>
      <c r="X406"/>
      <c r="Y406"/>
    </row>
    <row r="407" spans="2:25" s="6" customFormat="1" x14ac:dyDescent="0.25">
      <c r="B407" s="1"/>
      <c r="C407" s="1"/>
      <c r="F407" s="2"/>
      <c r="G407" s="11"/>
      <c r="H407" s="2"/>
      <c r="J407"/>
      <c r="K407"/>
      <c r="L407"/>
      <c r="M407"/>
      <c r="N407"/>
      <c r="O407"/>
      <c r="P407"/>
      <c r="Q407"/>
      <c r="R407" s="2"/>
      <c r="S407" s="2"/>
      <c r="T407"/>
      <c r="U407"/>
      <c r="V407"/>
      <c r="W407"/>
      <c r="X407"/>
      <c r="Y407"/>
    </row>
    <row r="408" spans="2:25" s="6" customFormat="1" x14ac:dyDescent="0.25">
      <c r="B408" s="1"/>
      <c r="C408" s="1"/>
      <c r="F408" s="2"/>
      <c r="G408" s="11"/>
      <c r="H408" s="2"/>
      <c r="J408"/>
      <c r="K408"/>
      <c r="L408"/>
      <c r="M408"/>
      <c r="N408"/>
      <c r="O408"/>
      <c r="P408"/>
      <c r="Q408"/>
      <c r="R408" s="2"/>
      <c r="S408" s="2"/>
      <c r="T408"/>
      <c r="U408"/>
      <c r="V408"/>
      <c r="W408"/>
      <c r="X408"/>
      <c r="Y408"/>
    </row>
    <row r="409" spans="2:25" s="6" customFormat="1" x14ac:dyDescent="0.25">
      <c r="B409" s="1"/>
      <c r="C409" s="1"/>
      <c r="F409" s="2"/>
      <c r="G409" s="11"/>
      <c r="H409" s="2"/>
      <c r="J409"/>
      <c r="K409"/>
      <c r="L409"/>
      <c r="M409"/>
      <c r="N409"/>
      <c r="O409"/>
      <c r="P409"/>
      <c r="Q409"/>
      <c r="R409" s="2"/>
      <c r="S409" s="2"/>
      <c r="T409"/>
      <c r="U409"/>
      <c r="V409"/>
      <c r="W409"/>
      <c r="X409"/>
      <c r="Y409"/>
    </row>
    <row r="410" spans="2:25" s="6" customFormat="1" x14ac:dyDescent="0.25">
      <c r="B410" s="1"/>
      <c r="C410" s="1"/>
      <c r="F410" s="2"/>
      <c r="G410" s="11"/>
      <c r="H410" s="2"/>
      <c r="J410"/>
      <c r="K410"/>
      <c r="L410"/>
      <c r="M410"/>
      <c r="N410"/>
      <c r="O410"/>
      <c r="P410"/>
      <c r="Q410"/>
      <c r="R410" s="2"/>
      <c r="S410" s="2"/>
      <c r="T410"/>
      <c r="U410"/>
      <c r="V410"/>
      <c r="W410"/>
      <c r="X410"/>
      <c r="Y410"/>
    </row>
    <row r="411" spans="2:25" s="6" customFormat="1" x14ac:dyDescent="0.25">
      <c r="B411" s="1"/>
      <c r="C411" s="1"/>
      <c r="F411" s="2"/>
      <c r="G411" s="11"/>
      <c r="H411" s="2"/>
      <c r="J411"/>
      <c r="K411"/>
      <c r="L411"/>
      <c r="M411"/>
      <c r="N411"/>
      <c r="O411"/>
      <c r="P411"/>
      <c r="Q411"/>
      <c r="R411" s="2"/>
      <c r="S411" s="2"/>
      <c r="T411"/>
      <c r="U411"/>
      <c r="V411"/>
      <c r="W411"/>
      <c r="X411"/>
      <c r="Y411"/>
    </row>
    <row r="412" spans="2:25" s="6" customFormat="1" x14ac:dyDescent="0.25">
      <c r="B412" s="1"/>
      <c r="C412" s="1"/>
      <c r="F412" s="2"/>
      <c r="G412" s="11"/>
      <c r="H412" s="2"/>
      <c r="J412"/>
      <c r="K412"/>
      <c r="L412"/>
      <c r="M412"/>
      <c r="N412"/>
      <c r="O412"/>
      <c r="P412"/>
      <c r="Q412"/>
      <c r="R412" s="2"/>
      <c r="S412" s="2"/>
      <c r="T412"/>
      <c r="U412"/>
      <c r="V412"/>
      <c r="W412"/>
      <c r="X412"/>
      <c r="Y412"/>
    </row>
    <row r="413" spans="2:25" s="6" customFormat="1" x14ac:dyDescent="0.25">
      <c r="B413" s="1"/>
      <c r="C413" s="1"/>
      <c r="F413" s="2"/>
      <c r="G413" s="11"/>
      <c r="H413" s="2"/>
      <c r="J413"/>
      <c r="K413"/>
      <c r="L413"/>
      <c r="M413"/>
      <c r="N413"/>
      <c r="O413"/>
      <c r="P413"/>
      <c r="Q413"/>
      <c r="R413" s="2"/>
      <c r="S413" s="2"/>
      <c r="T413"/>
      <c r="U413"/>
      <c r="V413"/>
      <c r="W413"/>
      <c r="X413"/>
      <c r="Y413"/>
    </row>
    <row r="414" spans="2:25" s="6" customFormat="1" x14ac:dyDescent="0.25">
      <c r="B414" s="1"/>
      <c r="C414" s="1"/>
      <c r="F414" s="2"/>
      <c r="G414" s="11"/>
      <c r="H414" s="2"/>
      <c r="J414"/>
      <c r="K414"/>
      <c r="L414"/>
      <c r="M414"/>
      <c r="N414"/>
      <c r="O414"/>
      <c r="P414"/>
      <c r="Q414"/>
      <c r="R414" s="2"/>
      <c r="S414" s="2"/>
      <c r="T414"/>
      <c r="U414"/>
      <c r="V414"/>
      <c r="W414"/>
      <c r="X414"/>
      <c r="Y414"/>
    </row>
    <row r="415" spans="2:25" s="6" customFormat="1" x14ac:dyDescent="0.25">
      <c r="B415" s="1"/>
      <c r="C415" s="1"/>
      <c r="F415" s="2"/>
      <c r="G415" s="11"/>
      <c r="H415" s="2"/>
      <c r="J415"/>
      <c r="K415"/>
      <c r="L415"/>
      <c r="M415"/>
      <c r="N415"/>
      <c r="O415"/>
      <c r="P415"/>
      <c r="Q415"/>
      <c r="R415" s="2"/>
      <c r="S415" s="2"/>
      <c r="T415"/>
      <c r="U415"/>
      <c r="V415"/>
      <c r="W415"/>
      <c r="X415"/>
      <c r="Y415"/>
    </row>
    <row r="416" spans="2:25" s="6" customFormat="1" x14ac:dyDescent="0.25">
      <c r="B416" s="1"/>
      <c r="C416" s="1"/>
      <c r="F416" s="2"/>
      <c r="G416" s="11"/>
      <c r="H416" s="2"/>
      <c r="J416"/>
      <c r="K416"/>
      <c r="L416"/>
      <c r="M416"/>
      <c r="N416"/>
      <c r="O416"/>
      <c r="P416"/>
      <c r="Q416"/>
      <c r="R416" s="2"/>
      <c r="S416" s="2"/>
      <c r="T416"/>
      <c r="U416"/>
      <c r="V416"/>
      <c r="W416"/>
      <c r="X416"/>
      <c r="Y416"/>
    </row>
    <row r="417" spans="2:25" s="6" customFormat="1" x14ac:dyDescent="0.25">
      <c r="B417" s="1"/>
      <c r="C417" s="1"/>
      <c r="F417" s="2"/>
      <c r="G417" s="11"/>
      <c r="H417" s="2"/>
      <c r="J417"/>
      <c r="K417"/>
      <c r="L417"/>
      <c r="M417"/>
      <c r="N417"/>
      <c r="O417"/>
      <c r="P417"/>
      <c r="Q417"/>
      <c r="R417" s="2"/>
      <c r="S417" s="2"/>
      <c r="T417"/>
      <c r="U417"/>
      <c r="V417"/>
      <c r="W417"/>
      <c r="X417"/>
      <c r="Y417"/>
    </row>
    <row r="418" spans="2:25" s="6" customFormat="1" x14ac:dyDescent="0.25">
      <c r="B418" s="1"/>
      <c r="C418" s="1"/>
      <c r="F418" s="2"/>
      <c r="G418" s="11"/>
      <c r="H418" s="2"/>
      <c r="J418"/>
      <c r="K418"/>
      <c r="L418"/>
      <c r="M418"/>
      <c r="N418"/>
      <c r="O418"/>
      <c r="P418"/>
      <c r="Q418"/>
      <c r="R418" s="2"/>
      <c r="S418" s="2"/>
      <c r="T418"/>
      <c r="U418"/>
      <c r="V418"/>
      <c r="W418"/>
      <c r="X418"/>
      <c r="Y418"/>
    </row>
    <row r="419" spans="2:25" s="6" customFormat="1" x14ac:dyDescent="0.25">
      <c r="B419" s="1"/>
      <c r="C419" s="1"/>
      <c r="F419" s="2"/>
      <c r="G419" s="11"/>
      <c r="H419" s="2"/>
      <c r="J419"/>
      <c r="K419"/>
      <c r="L419"/>
      <c r="M419"/>
      <c r="N419"/>
      <c r="O419"/>
      <c r="P419"/>
      <c r="Q419"/>
      <c r="R419" s="2"/>
      <c r="S419" s="2"/>
      <c r="T419"/>
      <c r="U419"/>
      <c r="V419"/>
      <c r="W419"/>
      <c r="X419"/>
      <c r="Y419"/>
    </row>
    <row r="420" spans="2:25" s="6" customFormat="1" x14ac:dyDescent="0.25">
      <c r="B420" s="1"/>
      <c r="C420" s="1"/>
      <c r="F420" s="2"/>
      <c r="G420" s="11"/>
      <c r="H420" s="2"/>
      <c r="J420"/>
      <c r="K420"/>
      <c r="L420"/>
      <c r="M420"/>
      <c r="N420"/>
      <c r="O420"/>
      <c r="P420"/>
      <c r="Q420"/>
      <c r="R420" s="2"/>
      <c r="S420" s="2"/>
      <c r="T420"/>
      <c r="U420"/>
      <c r="V420"/>
      <c r="W420"/>
      <c r="X420"/>
      <c r="Y420"/>
    </row>
    <row r="421" spans="2:25" s="6" customFormat="1" x14ac:dyDescent="0.25">
      <c r="B421" s="1"/>
      <c r="C421" s="1"/>
      <c r="F421" s="2"/>
      <c r="G421" s="11"/>
      <c r="H421" s="2"/>
      <c r="J421"/>
      <c r="K421"/>
      <c r="L421"/>
      <c r="M421"/>
      <c r="N421"/>
      <c r="O421"/>
      <c r="P421"/>
      <c r="Q421"/>
      <c r="R421" s="2"/>
      <c r="S421" s="2"/>
      <c r="T421"/>
      <c r="U421"/>
      <c r="V421"/>
      <c r="W421"/>
      <c r="X421"/>
      <c r="Y421"/>
    </row>
    <row r="422" spans="2:25" s="6" customFormat="1" x14ac:dyDescent="0.25">
      <c r="B422" s="1"/>
      <c r="C422" s="1"/>
      <c r="F422" s="2"/>
      <c r="G422" s="11"/>
      <c r="H422" s="2"/>
      <c r="J422"/>
      <c r="K422"/>
      <c r="L422"/>
      <c r="M422"/>
      <c r="N422"/>
      <c r="O422"/>
      <c r="P422"/>
      <c r="Q422"/>
      <c r="R422" s="2"/>
      <c r="S422" s="2"/>
      <c r="T422"/>
      <c r="U422"/>
      <c r="V422"/>
      <c r="W422"/>
      <c r="X422"/>
      <c r="Y422"/>
    </row>
    <row r="423" spans="2:25" s="6" customFormat="1" x14ac:dyDescent="0.25">
      <c r="B423" s="1"/>
      <c r="C423" s="1"/>
      <c r="F423" s="2"/>
      <c r="G423" s="11"/>
      <c r="H423" s="2"/>
      <c r="J423"/>
      <c r="K423"/>
      <c r="L423"/>
      <c r="M423"/>
      <c r="N423"/>
      <c r="O423"/>
      <c r="P423"/>
      <c r="Q423"/>
      <c r="R423" s="2"/>
      <c r="S423" s="2"/>
      <c r="T423"/>
      <c r="U423"/>
      <c r="V423"/>
      <c r="W423"/>
      <c r="X423"/>
      <c r="Y423"/>
    </row>
    <row r="424" spans="2:25" s="6" customFormat="1" x14ac:dyDescent="0.25">
      <c r="B424" s="1"/>
      <c r="C424" s="1"/>
      <c r="F424" s="2"/>
      <c r="G424" s="11"/>
      <c r="H424" s="2"/>
      <c r="J424"/>
      <c r="K424"/>
      <c r="L424"/>
      <c r="M424"/>
      <c r="N424"/>
      <c r="O424"/>
      <c r="P424"/>
      <c r="Q424"/>
      <c r="R424" s="2"/>
      <c r="S424" s="2"/>
      <c r="T424"/>
      <c r="U424"/>
      <c r="V424"/>
      <c r="W424"/>
      <c r="X424"/>
      <c r="Y424"/>
    </row>
    <row r="425" spans="2:25" s="6" customFormat="1" x14ac:dyDescent="0.25">
      <c r="B425" s="1"/>
      <c r="C425" s="1"/>
      <c r="F425" s="2"/>
      <c r="G425" s="11"/>
      <c r="H425" s="2"/>
      <c r="J425"/>
      <c r="K425"/>
      <c r="L425"/>
      <c r="M425"/>
      <c r="N425"/>
      <c r="O425"/>
      <c r="P425"/>
      <c r="Q425"/>
      <c r="R425" s="2"/>
      <c r="S425" s="2"/>
      <c r="T425"/>
      <c r="U425"/>
      <c r="V425"/>
      <c r="W425"/>
      <c r="X425"/>
      <c r="Y425"/>
    </row>
    <row r="426" spans="2:25" s="6" customFormat="1" x14ac:dyDescent="0.25">
      <c r="B426" s="1"/>
      <c r="C426" s="1"/>
      <c r="F426" s="2"/>
      <c r="G426" s="11"/>
      <c r="H426" s="2"/>
      <c r="J426"/>
      <c r="K426"/>
      <c r="L426"/>
      <c r="M426"/>
      <c r="N426"/>
      <c r="O426"/>
      <c r="P426"/>
      <c r="Q426"/>
      <c r="R426" s="2"/>
      <c r="S426" s="2"/>
      <c r="T426"/>
      <c r="U426"/>
      <c r="V426"/>
      <c r="W426"/>
      <c r="X426"/>
      <c r="Y426"/>
    </row>
    <row r="427" spans="2:25" s="6" customFormat="1" x14ac:dyDescent="0.25">
      <c r="B427" s="1"/>
      <c r="C427" s="1"/>
      <c r="F427" s="2"/>
      <c r="G427" s="11"/>
      <c r="H427" s="2"/>
      <c r="J427"/>
      <c r="K427"/>
      <c r="L427"/>
      <c r="M427"/>
      <c r="N427"/>
      <c r="O427"/>
      <c r="P427"/>
      <c r="Q427"/>
      <c r="R427" s="2"/>
      <c r="S427" s="2"/>
      <c r="T427"/>
      <c r="U427"/>
      <c r="V427"/>
      <c r="W427"/>
      <c r="X427"/>
      <c r="Y427"/>
    </row>
    <row r="428" spans="2:25" s="6" customFormat="1" x14ac:dyDescent="0.25">
      <c r="B428" s="1"/>
      <c r="C428" s="1"/>
      <c r="F428" s="2"/>
      <c r="G428" s="11"/>
      <c r="H428" s="2"/>
      <c r="J428"/>
      <c r="K428"/>
      <c r="L428"/>
      <c r="M428"/>
      <c r="N428"/>
      <c r="O428"/>
      <c r="P428"/>
      <c r="Q428"/>
      <c r="R428" s="2"/>
      <c r="S428" s="2"/>
      <c r="T428"/>
      <c r="U428"/>
      <c r="V428"/>
      <c r="W428"/>
      <c r="X428"/>
      <c r="Y428"/>
    </row>
    <row r="429" spans="2:25" s="6" customFormat="1" x14ac:dyDescent="0.25">
      <c r="B429" s="1"/>
      <c r="C429" s="1"/>
      <c r="F429" s="2"/>
      <c r="G429" s="11"/>
      <c r="H429" s="2"/>
      <c r="J429"/>
      <c r="K429"/>
      <c r="L429"/>
      <c r="M429"/>
      <c r="N429"/>
      <c r="O429"/>
      <c r="P429"/>
      <c r="Q429"/>
      <c r="R429" s="2"/>
      <c r="S429" s="2"/>
      <c r="T429"/>
      <c r="U429"/>
      <c r="V429"/>
      <c r="W429"/>
      <c r="X429"/>
      <c r="Y429"/>
    </row>
    <row r="430" spans="2:25" s="6" customFormat="1" x14ac:dyDescent="0.25">
      <c r="B430" s="1"/>
      <c r="C430" s="1"/>
      <c r="F430" s="2"/>
      <c r="G430" s="11"/>
      <c r="H430" s="2"/>
      <c r="J430"/>
      <c r="K430"/>
      <c r="L430"/>
      <c r="M430"/>
      <c r="N430"/>
      <c r="O430"/>
      <c r="P430"/>
      <c r="Q430"/>
      <c r="R430" s="2"/>
      <c r="S430" s="2"/>
      <c r="T430"/>
      <c r="U430"/>
      <c r="V430"/>
      <c r="W430"/>
      <c r="X430"/>
      <c r="Y430"/>
    </row>
    <row r="431" spans="2:25" s="6" customFormat="1" x14ac:dyDescent="0.25">
      <c r="B431" s="1"/>
      <c r="C431" s="1"/>
      <c r="F431" s="2"/>
      <c r="G431" s="11"/>
      <c r="H431" s="2"/>
      <c r="J431"/>
      <c r="K431"/>
      <c r="L431"/>
      <c r="M431"/>
      <c r="N431"/>
      <c r="O431"/>
      <c r="P431"/>
      <c r="Q431"/>
      <c r="R431" s="2"/>
      <c r="S431" s="2"/>
      <c r="T431"/>
      <c r="U431"/>
      <c r="V431"/>
      <c r="W431"/>
      <c r="X431"/>
      <c r="Y431"/>
    </row>
    <row r="432" spans="2:25" s="6" customFormat="1" x14ac:dyDescent="0.25">
      <c r="B432" s="1"/>
      <c r="C432" s="1"/>
      <c r="F432" s="2"/>
      <c r="G432" s="11"/>
      <c r="H432" s="2"/>
      <c r="J432"/>
      <c r="K432"/>
      <c r="L432"/>
      <c r="M432"/>
      <c r="N432"/>
      <c r="O432"/>
      <c r="P432"/>
      <c r="Q432"/>
      <c r="R432" s="2"/>
      <c r="S432" s="2"/>
      <c r="T432"/>
      <c r="U432"/>
      <c r="V432"/>
      <c r="W432"/>
      <c r="X432"/>
      <c r="Y432"/>
    </row>
    <row r="433" spans="2:25" s="6" customFormat="1" x14ac:dyDescent="0.25">
      <c r="B433" s="1"/>
      <c r="C433" s="1"/>
      <c r="F433" s="2"/>
      <c r="G433" s="11"/>
      <c r="H433" s="2"/>
      <c r="J433"/>
      <c r="K433"/>
      <c r="L433"/>
      <c r="M433"/>
      <c r="N433"/>
      <c r="O433"/>
      <c r="P433"/>
      <c r="Q433"/>
      <c r="R433" s="2"/>
      <c r="S433" s="2"/>
      <c r="T433"/>
      <c r="U433"/>
      <c r="V433"/>
      <c r="W433"/>
      <c r="X433"/>
      <c r="Y433"/>
    </row>
    <row r="434" spans="2:25" s="6" customFormat="1" x14ac:dyDescent="0.25">
      <c r="B434" s="1"/>
      <c r="C434" s="1"/>
      <c r="F434" s="2"/>
      <c r="G434" s="11"/>
      <c r="H434" s="2"/>
      <c r="J434"/>
      <c r="K434"/>
      <c r="L434"/>
      <c r="M434"/>
      <c r="N434"/>
      <c r="O434"/>
      <c r="P434"/>
      <c r="Q434"/>
      <c r="R434" s="2"/>
      <c r="S434" s="2"/>
      <c r="T434"/>
      <c r="U434"/>
      <c r="V434"/>
      <c r="W434"/>
      <c r="X434"/>
      <c r="Y434"/>
    </row>
    <row r="435" spans="2:25" s="6" customFormat="1" x14ac:dyDescent="0.25">
      <c r="B435" s="1"/>
      <c r="C435" s="1"/>
      <c r="F435" s="2"/>
      <c r="G435" s="11"/>
      <c r="H435" s="2"/>
      <c r="J435"/>
      <c r="K435"/>
      <c r="L435"/>
      <c r="M435"/>
      <c r="N435"/>
      <c r="O435"/>
      <c r="P435"/>
      <c r="Q435"/>
      <c r="R435" s="2"/>
      <c r="S435" s="2"/>
      <c r="T435"/>
      <c r="U435"/>
      <c r="V435"/>
      <c r="W435"/>
      <c r="X435"/>
      <c r="Y435"/>
    </row>
    <row r="436" spans="2:25" s="6" customFormat="1" x14ac:dyDescent="0.25">
      <c r="B436" s="1"/>
      <c r="C436" s="1"/>
      <c r="F436" s="2"/>
      <c r="G436" s="11"/>
      <c r="H436" s="2"/>
      <c r="J436"/>
      <c r="K436"/>
      <c r="L436"/>
      <c r="M436"/>
      <c r="N436"/>
      <c r="O436"/>
      <c r="P436"/>
      <c r="Q436"/>
      <c r="R436" s="2"/>
      <c r="S436" s="2"/>
      <c r="T436"/>
      <c r="U436"/>
      <c r="V436"/>
      <c r="W436"/>
      <c r="X436"/>
      <c r="Y436"/>
    </row>
    <row r="437" spans="2:25" s="6" customFormat="1" x14ac:dyDescent="0.25">
      <c r="B437" s="1"/>
      <c r="C437" s="1"/>
      <c r="F437" s="2"/>
      <c r="G437" s="11"/>
      <c r="H437" s="2"/>
      <c r="J437"/>
      <c r="K437"/>
      <c r="L437"/>
      <c r="M437"/>
      <c r="N437"/>
      <c r="O437"/>
      <c r="P437"/>
      <c r="Q437"/>
      <c r="R437" s="2"/>
      <c r="S437" s="2"/>
      <c r="T437"/>
      <c r="U437"/>
      <c r="V437"/>
      <c r="W437"/>
      <c r="X437"/>
      <c r="Y437"/>
    </row>
    <row r="438" spans="2:25" s="6" customFormat="1" x14ac:dyDescent="0.25">
      <c r="B438" s="1"/>
      <c r="C438" s="1"/>
      <c r="F438" s="2"/>
      <c r="G438" s="11"/>
      <c r="H438" s="2"/>
      <c r="J438"/>
      <c r="K438"/>
      <c r="L438"/>
      <c r="M438"/>
      <c r="N438"/>
      <c r="O438"/>
      <c r="P438"/>
      <c r="Q438"/>
      <c r="R438" s="2"/>
      <c r="S438" s="2"/>
      <c r="T438"/>
      <c r="U438"/>
      <c r="V438"/>
      <c r="W438"/>
      <c r="X438"/>
      <c r="Y438"/>
    </row>
    <row r="439" spans="2:25" s="6" customFormat="1" x14ac:dyDescent="0.25">
      <c r="B439" s="1"/>
      <c r="C439" s="1"/>
      <c r="F439" s="2"/>
      <c r="G439" s="11"/>
      <c r="H439" s="2"/>
      <c r="J439"/>
      <c r="K439"/>
      <c r="L439"/>
      <c r="M439"/>
      <c r="N439"/>
      <c r="O439"/>
      <c r="P439"/>
      <c r="Q439"/>
      <c r="R439" s="2"/>
      <c r="S439" s="2"/>
      <c r="T439"/>
      <c r="U439"/>
      <c r="V439"/>
      <c r="W439"/>
      <c r="X439"/>
      <c r="Y439"/>
    </row>
    <row r="440" spans="2:25" s="6" customFormat="1" x14ac:dyDescent="0.25">
      <c r="B440" s="1"/>
      <c r="C440" s="1"/>
      <c r="F440" s="2"/>
      <c r="G440" s="11"/>
      <c r="H440" s="2"/>
      <c r="J440"/>
      <c r="K440"/>
      <c r="L440"/>
      <c r="M440"/>
      <c r="N440"/>
      <c r="O440"/>
      <c r="P440"/>
      <c r="Q440"/>
      <c r="R440" s="2"/>
      <c r="S440" s="2"/>
      <c r="T440"/>
      <c r="U440"/>
      <c r="V440"/>
      <c r="W440"/>
      <c r="X440"/>
      <c r="Y440"/>
    </row>
    <row r="441" spans="2:25" s="6" customFormat="1" x14ac:dyDescent="0.25">
      <c r="B441" s="1"/>
      <c r="C441" s="1"/>
      <c r="F441" s="2"/>
      <c r="G441" s="11"/>
      <c r="H441" s="2"/>
      <c r="J441"/>
      <c r="K441"/>
      <c r="L441"/>
      <c r="M441"/>
      <c r="N441"/>
      <c r="O441"/>
      <c r="P441"/>
      <c r="Q441"/>
      <c r="R441" s="2"/>
      <c r="S441" s="2"/>
      <c r="T441"/>
      <c r="U441"/>
      <c r="V441"/>
      <c r="W441"/>
      <c r="X441"/>
      <c r="Y441"/>
    </row>
    <row r="442" spans="2:25" s="6" customFormat="1" x14ac:dyDescent="0.25">
      <c r="B442" s="1"/>
      <c r="C442" s="1"/>
      <c r="F442" s="2"/>
      <c r="G442" s="11"/>
      <c r="H442" s="2"/>
      <c r="J442"/>
      <c r="K442"/>
      <c r="L442"/>
      <c r="M442"/>
      <c r="N442"/>
      <c r="O442"/>
      <c r="P442"/>
      <c r="Q442"/>
      <c r="R442" s="2"/>
      <c r="S442" s="2"/>
      <c r="T442"/>
      <c r="U442"/>
      <c r="V442"/>
      <c r="W442"/>
      <c r="X442"/>
      <c r="Y442"/>
    </row>
    <row r="443" spans="2:25" s="6" customFormat="1" x14ac:dyDescent="0.25">
      <c r="B443" s="1"/>
      <c r="C443" s="1"/>
      <c r="F443" s="2"/>
      <c r="G443" s="11"/>
      <c r="H443" s="2"/>
      <c r="J443"/>
      <c r="K443"/>
      <c r="L443"/>
      <c r="M443"/>
      <c r="N443"/>
      <c r="O443"/>
      <c r="P443"/>
      <c r="Q443"/>
      <c r="R443" s="2"/>
      <c r="S443" s="2"/>
      <c r="T443"/>
      <c r="U443"/>
      <c r="V443"/>
      <c r="W443"/>
      <c r="X443"/>
      <c r="Y443"/>
    </row>
    <row r="444" spans="2:25" s="6" customFormat="1" x14ac:dyDescent="0.25">
      <c r="B444" s="1"/>
      <c r="C444" s="1"/>
      <c r="F444" s="2"/>
      <c r="G444" s="11"/>
      <c r="H444" s="2"/>
      <c r="J444"/>
      <c r="K444"/>
      <c r="L444"/>
      <c r="M444"/>
      <c r="N444"/>
      <c r="O444"/>
      <c r="P444"/>
      <c r="Q444"/>
      <c r="R444" s="2"/>
      <c r="S444" s="2"/>
      <c r="T444"/>
      <c r="U444"/>
      <c r="V444"/>
      <c r="W444"/>
      <c r="X444"/>
      <c r="Y444"/>
    </row>
    <row r="445" spans="2:25" s="6" customFormat="1" x14ac:dyDescent="0.25">
      <c r="B445" s="1"/>
      <c r="C445" s="1"/>
      <c r="F445" s="2"/>
      <c r="G445" s="11"/>
      <c r="H445" s="2"/>
      <c r="J445"/>
      <c r="K445"/>
      <c r="L445"/>
      <c r="M445"/>
      <c r="N445"/>
      <c r="O445"/>
      <c r="P445"/>
      <c r="Q445"/>
      <c r="R445" s="2"/>
      <c r="S445" s="2"/>
      <c r="T445"/>
      <c r="U445"/>
      <c r="V445"/>
      <c r="W445"/>
      <c r="X445"/>
      <c r="Y445"/>
    </row>
    <row r="446" spans="2:25" s="6" customFormat="1" x14ac:dyDescent="0.25">
      <c r="B446" s="1"/>
      <c r="C446" s="1"/>
      <c r="F446" s="2"/>
      <c r="G446" s="11"/>
      <c r="H446" s="2"/>
      <c r="J446"/>
      <c r="K446"/>
      <c r="L446"/>
      <c r="M446"/>
      <c r="N446"/>
      <c r="O446"/>
      <c r="P446"/>
      <c r="Q446"/>
      <c r="R446" s="2"/>
      <c r="S446" s="2"/>
      <c r="T446"/>
      <c r="U446"/>
      <c r="V446"/>
      <c r="W446"/>
      <c r="X446"/>
      <c r="Y446"/>
    </row>
    <row r="447" spans="2:25" s="6" customFormat="1" x14ac:dyDescent="0.25">
      <c r="B447" s="1"/>
      <c r="C447" s="1"/>
      <c r="F447" s="2"/>
      <c r="G447" s="11"/>
      <c r="H447" s="2"/>
      <c r="J447"/>
      <c r="K447"/>
      <c r="L447"/>
      <c r="M447"/>
      <c r="N447"/>
      <c r="O447"/>
      <c r="P447"/>
      <c r="Q447"/>
      <c r="R447" s="2"/>
      <c r="S447" s="2"/>
      <c r="T447"/>
      <c r="U447"/>
      <c r="V447"/>
      <c r="W447"/>
      <c r="X447"/>
      <c r="Y447"/>
    </row>
    <row r="448" spans="2:25" s="6" customFormat="1" x14ac:dyDescent="0.25">
      <c r="B448" s="1"/>
      <c r="C448" s="1"/>
      <c r="F448" s="2"/>
      <c r="G448" s="11"/>
      <c r="H448" s="2"/>
      <c r="J448"/>
      <c r="K448"/>
      <c r="L448"/>
      <c r="M448"/>
      <c r="N448"/>
      <c r="O448"/>
      <c r="P448"/>
      <c r="Q448"/>
      <c r="R448" s="2"/>
      <c r="S448" s="2"/>
      <c r="T448"/>
      <c r="U448"/>
      <c r="V448"/>
      <c r="W448"/>
      <c r="X448"/>
      <c r="Y448"/>
    </row>
    <row r="449" spans="2:25" s="6" customFormat="1" x14ac:dyDescent="0.25">
      <c r="B449" s="1"/>
      <c r="C449" s="1"/>
      <c r="F449" s="2"/>
      <c r="G449" s="11"/>
      <c r="H449" s="2"/>
      <c r="J449"/>
      <c r="K449"/>
      <c r="L449"/>
      <c r="M449"/>
      <c r="N449"/>
      <c r="O449"/>
      <c r="P449"/>
      <c r="Q449"/>
      <c r="R449" s="2"/>
      <c r="S449" s="2"/>
      <c r="T449"/>
      <c r="U449"/>
      <c r="V449"/>
      <c r="W449"/>
      <c r="X449"/>
      <c r="Y449"/>
    </row>
    <row r="450" spans="2:25" s="6" customFormat="1" x14ac:dyDescent="0.25">
      <c r="B450" s="1"/>
      <c r="C450" s="1"/>
      <c r="F450" s="2"/>
      <c r="G450" s="11"/>
      <c r="H450" s="2"/>
      <c r="J450"/>
      <c r="K450"/>
      <c r="L450"/>
      <c r="M450"/>
      <c r="N450"/>
      <c r="O450"/>
      <c r="P450"/>
      <c r="Q450"/>
      <c r="R450" s="2"/>
      <c r="S450" s="2"/>
      <c r="T450"/>
      <c r="U450"/>
      <c r="V450"/>
      <c r="W450"/>
      <c r="X450"/>
      <c r="Y450"/>
    </row>
    <row r="451" spans="2:25" s="6" customFormat="1" x14ac:dyDescent="0.25">
      <c r="B451" s="1"/>
      <c r="C451" s="1"/>
      <c r="F451" s="2"/>
      <c r="G451" s="11"/>
      <c r="H451" s="2"/>
      <c r="J451"/>
      <c r="K451"/>
      <c r="L451"/>
      <c r="M451"/>
      <c r="N451"/>
      <c r="O451"/>
      <c r="P451"/>
      <c r="Q451"/>
      <c r="R451" s="2"/>
      <c r="S451" s="2"/>
      <c r="T451"/>
      <c r="U451"/>
      <c r="V451"/>
      <c r="W451"/>
      <c r="X451"/>
      <c r="Y451"/>
    </row>
    <row r="452" spans="2:25" s="6" customFormat="1" x14ac:dyDescent="0.25">
      <c r="B452" s="1"/>
      <c r="C452" s="1"/>
      <c r="F452" s="2"/>
      <c r="G452" s="11"/>
      <c r="H452" s="2"/>
      <c r="J452"/>
      <c r="K452"/>
      <c r="L452"/>
      <c r="M452"/>
      <c r="N452"/>
      <c r="O452"/>
      <c r="P452"/>
      <c r="Q452"/>
      <c r="R452" s="2"/>
      <c r="S452" s="2"/>
      <c r="T452"/>
      <c r="U452"/>
      <c r="V452"/>
      <c r="W452"/>
      <c r="X452"/>
      <c r="Y452"/>
    </row>
    <row r="453" spans="2:25" s="6" customFormat="1" x14ac:dyDescent="0.25">
      <c r="B453" s="1"/>
      <c r="C453" s="1"/>
      <c r="F453" s="2"/>
      <c r="G453" s="11"/>
      <c r="H453" s="2"/>
      <c r="J453"/>
      <c r="K453"/>
      <c r="L453"/>
      <c r="M453"/>
      <c r="N453"/>
      <c r="O453"/>
      <c r="P453"/>
      <c r="Q453"/>
      <c r="R453" s="2"/>
      <c r="S453" s="2"/>
      <c r="T453"/>
      <c r="U453"/>
      <c r="V453"/>
      <c r="W453"/>
      <c r="X453"/>
      <c r="Y453"/>
    </row>
    <row r="454" spans="2:25" s="6" customFormat="1" x14ac:dyDescent="0.25">
      <c r="B454" s="1"/>
      <c r="C454" s="1"/>
      <c r="F454" s="2"/>
      <c r="G454" s="11"/>
      <c r="H454" s="2"/>
      <c r="J454"/>
      <c r="K454"/>
      <c r="L454"/>
      <c r="M454"/>
      <c r="N454"/>
      <c r="O454"/>
      <c r="P454"/>
      <c r="Q454"/>
      <c r="R454" s="2"/>
      <c r="S454" s="2"/>
      <c r="T454"/>
      <c r="U454"/>
      <c r="V454"/>
      <c r="W454"/>
      <c r="X454"/>
      <c r="Y454"/>
    </row>
    <row r="455" spans="2:25" s="6" customFormat="1" x14ac:dyDescent="0.25">
      <c r="B455" s="1"/>
      <c r="C455" s="1"/>
      <c r="F455" s="2"/>
      <c r="G455" s="11"/>
      <c r="H455" s="2"/>
      <c r="J455"/>
      <c r="K455"/>
      <c r="L455"/>
      <c r="M455"/>
      <c r="N455"/>
      <c r="O455"/>
      <c r="P455"/>
      <c r="Q455"/>
      <c r="R455" s="2"/>
      <c r="S455" s="2"/>
      <c r="T455"/>
      <c r="U455"/>
      <c r="V455"/>
      <c r="W455"/>
      <c r="X455"/>
      <c r="Y455"/>
    </row>
    <row r="456" spans="2:25" s="6" customFormat="1" x14ac:dyDescent="0.25">
      <c r="B456" s="1"/>
      <c r="C456" s="1"/>
      <c r="F456" s="2"/>
      <c r="G456" s="11"/>
      <c r="H456" s="2"/>
      <c r="J456"/>
      <c r="K456"/>
      <c r="L456"/>
      <c r="M456"/>
      <c r="N456"/>
      <c r="O456"/>
      <c r="P456"/>
      <c r="Q456"/>
      <c r="R456" s="2"/>
      <c r="S456" s="2"/>
      <c r="T456"/>
      <c r="U456"/>
      <c r="V456"/>
      <c r="W456"/>
      <c r="X456"/>
      <c r="Y456"/>
    </row>
    <row r="457" spans="2:25" s="6" customFormat="1" x14ac:dyDescent="0.25">
      <c r="B457" s="1"/>
      <c r="C457" s="1"/>
      <c r="F457" s="2"/>
      <c r="G457" s="11"/>
      <c r="H457" s="2"/>
      <c r="J457"/>
      <c r="K457"/>
      <c r="L457"/>
      <c r="M457"/>
      <c r="N457"/>
      <c r="O457"/>
      <c r="P457"/>
      <c r="Q457"/>
      <c r="R457" s="2"/>
      <c r="S457" s="2"/>
      <c r="T457"/>
      <c r="U457"/>
      <c r="V457"/>
      <c r="W457"/>
      <c r="X457"/>
      <c r="Y457"/>
    </row>
    <row r="458" spans="2:25" s="6" customFormat="1" x14ac:dyDescent="0.25">
      <c r="B458" s="1"/>
      <c r="C458" s="1"/>
      <c r="F458" s="2"/>
      <c r="G458" s="11"/>
      <c r="H458" s="2"/>
      <c r="J458"/>
      <c r="K458"/>
      <c r="L458"/>
      <c r="M458"/>
      <c r="N458"/>
      <c r="O458"/>
      <c r="P458"/>
      <c r="Q458"/>
      <c r="R458" s="2"/>
      <c r="S458" s="2"/>
      <c r="T458"/>
      <c r="U458"/>
      <c r="V458"/>
      <c r="W458"/>
      <c r="X458"/>
      <c r="Y458"/>
    </row>
    <row r="459" spans="2:25" s="6" customFormat="1" x14ac:dyDescent="0.25">
      <c r="B459" s="1"/>
      <c r="C459" s="1"/>
      <c r="F459" s="2"/>
      <c r="G459" s="11"/>
      <c r="H459" s="2"/>
      <c r="J459"/>
      <c r="K459"/>
      <c r="L459"/>
      <c r="M459"/>
      <c r="N459"/>
      <c r="O459"/>
      <c r="P459"/>
      <c r="Q459"/>
      <c r="R459" s="2"/>
      <c r="S459" s="2"/>
      <c r="T459"/>
      <c r="U459"/>
      <c r="V459"/>
      <c r="W459"/>
      <c r="X459"/>
      <c r="Y459"/>
    </row>
    <row r="460" spans="2:25" s="6" customFormat="1" x14ac:dyDescent="0.25">
      <c r="B460" s="1"/>
      <c r="C460" s="1"/>
      <c r="F460" s="2"/>
      <c r="G460" s="11"/>
      <c r="H460" s="2"/>
      <c r="J460"/>
      <c r="K460"/>
      <c r="L460"/>
      <c r="M460"/>
      <c r="N460"/>
      <c r="O460"/>
      <c r="P460"/>
      <c r="Q460"/>
      <c r="R460" s="2"/>
      <c r="S460" s="2"/>
      <c r="T460"/>
      <c r="U460"/>
      <c r="V460"/>
      <c r="W460"/>
      <c r="X460"/>
      <c r="Y460"/>
    </row>
    <row r="461" spans="2:25" s="6" customFormat="1" x14ac:dyDescent="0.25">
      <c r="B461" s="1"/>
      <c r="C461" s="1"/>
      <c r="F461" s="2"/>
      <c r="G461" s="11"/>
      <c r="H461" s="2"/>
      <c r="J461"/>
      <c r="K461"/>
      <c r="L461"/>
      <c r="M461"/>
      <c r="N461"/>
      <c r="O461"/>
      <c r="P461"/>
      <c r="Q461"/>
      <c r="R461" s="2"/>
      <c r="S461" s="2"/>
      <c r="T461"/>
      <c r="U461"/>
      <c r="V461"/>
      <c r="W461"/>
      <c r="X461"/>
      <c r="Y461"/>
    </row>
    <row r="462" spans="2:25" s="6" customFormat="1" x14ac:dyDescent="0.25">
      <c r="B462" s="1"/>
      <c r="C462" s="1"/>
      <c r="F462" s="2"/>
      <c r="G462" s="11"/>
      <c r="H462" s="2"/>
      <c r="J462"/>
      <c r="K462"/>
      <c r="L462"/>
      <c r="M462"/>
      <c r="N462"/>
      <c r="O462"/>
      <c r="P462"/>
      <c r="Q462"/>
      <c r="R462" s="2"/>
      <c r="S462" s="2"/>
      <c r="T462"/>
      <c r="U462"/>
      <c r="V462"/>
      <c r="W462"/>
      <c r="X462"/>
      <c r="Y462"/>
    </row>
    <row r="463" spans="2:25" s="6" customFormat="1" x14ac:dyDescent="0.25">
      <c r="B463" s="1"/>
      <c r="C463" s="1"/>
      <c r="F463" s="2"/>
      <c r="G463" s="11"/>
      <c r="H463" s="2"/>
      <c r="J463"/>
      <c r="K463"/>
      <c r="L463"/>
      <c r="M463"/>
      <c r="N463"/>
      <c r="O463"/>
      <c r="P463"/>
      <c r="Q463"/>
      <c r="R463" s="2"/>
      <c r="S463" s="2"/>
      <c r="T463"/>
      <c r="U463"/>
      <c r="V463"/>
      <c r="W463"/>
      <c r="X463"/>
      <c r="Y463"/>
    </row>
    <row r="464" spans="2:25" s="6" customFormat="1" x14ac:dyDescent="0.25">
      <c r="B464" s="1"/>
      <c r="C464" s="1"/>
      <c r="F464" s="2"/>
      <c r="G464" s="11"/>
      <c r="H464" s="2"/>
      <c r="J464"/>
      <c r="K464"/>
      <c r="L464"/>
      <c r="M464"/>
      <c r="N464"/>
      <c r="O464"/>
      <c r="P464"/>
      <c r="Q464"/>
      <c r="R464" s="2"/>
      <c r="S464" s="2"/>
      <c r="T464"/>
      <c r="U464"/>
      <c r="V464"/>
      <c r="W464"/>
      <c r="X464"/>
      <c r="Y464"/>
    </row>
    <row r="465" spans="2:25" s="6" customFormat="1" x14ac:dyDescent="0.25">
      <c r="B465" s="1"/>
      <c r="C465" s="1"/>
      <c r="F465" s="2"/>
      <c r="G465" s="11"/>
      <c r="H465" s="2"/>
      <c r="J465"/>
      <c r="K465"/>
      <c r="L465"/>
      <c r="M465"/>
      <c r="N465"/>
      <c r="O465"/>
      <c r="P465"/>
      <c r="Q465"/>
      <c r="R465" s="2"/>
      <c r="S465" s="2"/>
      <c r="T465"/>
      <c r="U465"/>
      <c r="V465"/>
      <c r="W465"/>
      <c r="X465"/>
      <c r="Y465"/>
    </row>
    <row r="466" spans="2:25" s="6" customFormat="1" x14ac:dyDescent="0.25">
      <c r="B466" s="1"/>
      <c r="C466" s="1"/>
      <c r="F466" s="2"/>
      <c r="G466" s="11"/>
      <c r="H466" s="2"/>
      <c r="J466"/>
      <c r="K466"/>
      <c r="L466"/>
      <c r="M466"/>
      <c r="N466"/>
      <c r="O466"/>
      <c r="P466"/>
      <c r="Q466"/>
      <c r="R466" s="2"/>
      <c r="S466" s="2"/>
      <c r="T466"/>
      <c r="U466"/>
      <c r="V466"/>
      <c r="W466"/>
      <c r="X466"/>
      <c r="Y466"/>
    </row>
    <row r="467" spans="2:25" s="6" customFormat="1" x14ac:dyDescent="0.25">
      <c r="B467" s="1"/>
      <c r="C467" s="1"/>
      <c r="F467" s="2"/>
      <c r="G467" s="11"/>
      <c r="H467" s="2"/>
      <c r="J467"/>
      <c r="K467"/>
      <c r="L467"/>
      <c r="M467"/>
      <c r="N467"/>
      <c r="O467"/>
      <c r="P467"/>
      <c r="Q467"/>
      <c r="R467" s="2"/>
      <c r="S467" s="2"/>
      <c r="T467"/>
      <c r="U467"/>
      <c r="V467"/>
      <c r="W467"/>
      <c r="X467"/>
      <c r="Y467"/>
    </row>
    <row r="468" spans="2:25" s="6" customFormat="1" x14ac:dyDescent="0.25">
      <c r="B468" s="1"/>
      <c r="C468" s="1"/>
      <c r="F468" s="2"/>
      <c r="G468" s="11"/>
      <c r="H468" s="2"/>
      <c r="J468"/>
      <c r="K468"/>
      <c r="L468"/>
      <c r="M468"/>
      <c r="N468"/>
      <c r="O468"/>
      <c r="P468"/>
      <c r="Q468"/>
      <c r="R468" s="2"/>
      <c r="S468" s="2"/>
      <c r="T468"/>
      <c r="U468"/>
      <c r="V468"/>
      <c r="W468"/>
      <c r="X468"/>
      <c r="Y468"/>
    </row>
    <row r="469" spans="2:25" s="6" customFormat="1" x14ac:dyDescent="0.25">
      <c r="B469" s="1"/>
      <c r="C469" s="1"/>
      <c r="F469" s="2"/>
      <c r="G469" s="11"/>
      <c r="H469" s="2"/>
      <c r="J469"/>
      <c r="K469"/>
      <c r="L469"/>
      <c r="M469"/>
      <c r="N469"/>
      <c r="O469"/>
      <c r="P469"/>
      <c r="Q469"/>
      <c r="R469" s="2"/>
      <c r="S469" s="2"/>
      <c r="T469"/>
      <c r="U469"/>
      <c r="V469"/>
      <c r="W469"/>
      <c r="X469"/>
      <c r="Y469"/>
    </row>
    <row r="470" spans="2:25" s="6" customFormat="1" x14ac:dyDescent="0.25">
      <c r="B470" s="1"/>
      <c r="C470" s="1"/>
      <c r="F470" s="2"/>
      <c r="G470" s="11"/>
      <c r="H470" s="2"/>
      <c r="J470"/>
      <c r="K470"/>
      <c r="L470"/>
      <c r="M470"/>
      <c r="N470"/>
      <c r="O470"/>
      <c r="P470"/>
      <c r="Q470"/>
      <c r="R470" s="2"/>
      <c r="S470" s="2"/>
      <c r="T470"/>
      <c r="U470"/>
      <c r="V470"/>
      <c r="W470"/>
      <c r="X470"/>
      <c r="Y470"/>
    </row>
    <row r="471" spans="2:25" s="6" customFormat="1" x14ac:dyDescent="0.25">
      <c r="B471" s="1"/>
      <c r="C471" s="1"/>
      <c r="F471" s="2"/>
      <c r="G471" s="11"/>
      <c r="H471" s="2"/>
      <c r="J471"/>
      <c r="K471"/>
      <c r="L471"/>
      <c r="M471"/>
      <c r="N471"/>
      <c r="O471"/>
      <c r="P471"/>
      <c r="Q471"/>
      <c r="R471" s="2"/>
      <c r="S471" s="2"/>
      <c r="T471"/>
      <c r="U471"/>
      <c r="V471"/>
      <c r="W471"/>
      <c r="X471"/>
      <c r="Y471"/>
    </row>
    <row r="472" spans="2:25" s="6" customFormat="1" x14ac:dyDescent="0.25">
      <c r="B472" s="1"/>
      <c r="C472" s="1"/>
      <c r="F472" s="2"/>
      <c r="G472" s="11"/>
      <c r="H472" s="2"/>
      <c r="J472"/>
      <c r="K472"/>
      <c r="L472"/>
      <c r="M472"/>
      <c r="N472"/>
      <c r="O472"/>
      <c r="P472"/>
      <c r="Q472"/>
      <c r="R472" s="2"/>
      <c r="S472" s="2"/>
      <c r="T472"/>
      <c r="U472"/>
      <c r="V472"/>
      <c r="W472"/>
      <c r="X472"/>
      <c r="Y472"/>
    </row>
    <row r="473" spans="2:25" s="6" customFormat="1" x14ac:dyDescent="0.25">
      <c r="B473" s="1"/>
      <c r="C473" s="1"/>
      <c r="F473" s="2"/>
      <c r="G473" s="11"/>
      <c r="H473" s="2"/>
      <c r="J473"/>
      <c r="K473"/>
      <c r="L473"/>
      <c r="M473"/>
      <c r="N473"/>
      <c r="O473"/>
      <c r="P473"/>
      <c r="Q473"/>
      <c r="R473" s="2"/>
      <c r="S473" s="2"/>
      <c r="T473"/>
      <c r="U473"/>
      <c r="V473"/>
      <c r="W473"/>
      <c r="X473"/>
      <c r="Y473"/>
    </row>
    <row r="474" spans="2:25" s="6" customFormat="1" x14ac:dyDescent="0.25">
      <c r="B474" s="1"/>
      <c r="C474" s="1"/>
      <c r="F474" s="2"/>
      <c r="G474" s="11"/>
      <c r="H474" s="2"/>
      <c r="J474"/>
      <c r="K474"/>
      <c r="L474"/>
      <c r="M474"/>
      <c r="N474"/>
      <c r="O474"/>
      <c r="P474"/>
      <c r="Q474"/>
      <c r="R474" s="2"/>
      <c r="S474" s="2"/>
      <c r="T474"/>
      <c r="U474"/>
      <c r="V474"/>
      <c r="W474"/>
      <c r="X474"/>
      <c r="Y474"/>
    </row>
    <row r="475" spans="2:25" s="6" customFormat="1" x14ac:dyDescent="0.25">
      <c r="B475" s="1"/>
      <c r="C475" s="1"/>
      <c r="F475" s="2"/>
      <c r="G475" s="11"/>
      <c r="H475" s="2"/>
      <c r="J475"/>
      <c r="K475"/>
      <c r="L475"/>
      <c r="M475"/>
      <c r="N475"/>
      <c r="O475"/>
      <c r="P475"/>
      <c r="Q475"/>
      <c r="R475" s="2"/>
      <c r="S475" s="2"/>
      <c r="T475"/>
      <c r="U475"/>
      <c r="V475"/>
      <c r="W475"/>
      <c r="X475"/>
      <c r="Y475"/>
    </row>
    <row r="476" spans="2:25" s="6" customFormat="1" x14ac:dyDescent="0.25">
      <c r="B476" s="1"/>
      <c r="C476" s="1"/>
      <c r="F476" s="2"/>
      <c r="G476" s="11"/>
      <c r="H476" s="2"/>
      <c r="J476"/>
      <c r="K476"/>
      <c r="L476"/>
      <c r="M476"/>
      <c r="N476"/>
      <c r="O476"/>
      <c r="P476"/>
      <c r="Q476"/>
      <c r="R476" s="2"/>
      <c r="S476" s="2"/>
      <c r="T476"/>
      <c r="U476"/>
      <c r="V476"/>
      <c r="W476"/>
      <c r="X476"/>
      <c r="Y476"/>
    </row>
    <row r="477" spans="2:25" s="6" customFormat="1" x14ac:dyDescent="0.25">
      <c r="B477" s="1"/>
      <c r="C477" s="1"/>
      <c r="F477" s="2"/>
      <c r="G477" s="11"/>
      <c r="H477" s="2"/>
      <c r="J477"/>
      <c r="K477"/>
      <c r="L477"/>
      <c r="M477"/>
      <c r="N477"/>
      <c r="O477"/>
      <c r="P477"/>
      <c r="Q477"/>
      <c r="R477" s="2"/>
      <c r="S477" s="2"/>
      <c r="T477"/>
      <c r="U477"/>
      <c r="V477"/>
      <c r="W477"/>
      <c r="X477"/>
      <c r="Y477"/>
    </row>
    <row r="478" spans="2:25" s="6" customFormat="1" x14ac:dyDescent="0.25">
      <c r="B478" s="1"/>
      <c r="C478" s="1"/>
      <c r="F478" s="2"/>
      <c r="G478" s="11"/>
      <c r="H478" s="2"/>
      <c r="J478"/>
      <c r="K478"/>
      <c r="L478"/>
      <c r="M478"/>
      <c r="N478"/>
      <c r="O478"/>
      <c r="P478"/>
      <c r="Q478"/>
      <c r="R478" s="2"/>
      <c r="S478" s="2"/>
      <c r="T478"/>
      <c r="U478"/>
      <c r="V478"/>
      <c r="W478"/>
      <c r="X478"/>
      <c r="Y478"/>
    </row>
    <row r="479" spans="2:25" s="6" customFormat="1" x14ac:dyDescent="0.25">
      <c r="B479" s="1"/>
      <c r="C479" s="1"/>
      <c r="F479" s="2"/>
      <c r="G479" s="11"/>
      <c r="H479" s="2"/>
      <c r="J479"/>
      <c r="K479"/>
      <c r="L479"/>
      <c r="M479"/>
      <c r="N479"/>
      <c r="O479"/>
      <c r="P479"/>
      <c r="Q479"/>
      <c r="R479" s="2"/>
      <c r="S479" s="2"/>
      <c r="T479"/>
      <c r="U479"/>
      <c r="V479"/>
      <c r="W479"/>
      <c r="X479"/>
      <c r="Y479"/>
    </row>
    <row r="480" spans="2:25" s="6" customFormat="1" x14ac:dyDescent="0.25">
      <c r="B480" s="1"/>
      <c r="C480" s="1"/>
      <c r="F480" s="2"/>
      <c r="G480" s="11"/>
      <c r="H480" s="2"/>
      <c r="J480"/>
      <c r="K480"/>
      <c r="L480"/>
      <c r="M480"/>
      <c r="N480"/>
      <c r="O480"/>
      <c r="P480"/>
      <c r="Q480"/>
      <c r="R480" s="2"/>
      <c r="S480" s="2"/>
      <c r="T480"/>
      <c r="U480"/>
      <c r="V480"/>
      <c r="W480"/>
      <c r="X480"/>
      <c r="Y480"/>
    </row>
    <row r="481" spans="2:25" s="6" customFormat="1" x14ac:dyDescent="0.25">
      <c r="B481" s="1"/>
      <c r="C481" s="1"/>
      <c r="F481" s="2"/>
      <c r="G481" s="11"/>
      <c r="H481" s="2"/>
      <c r="J481"/>
      <c r="K481"/>
      <c r="L481"/>
      <c r="M481"/>
      <c r="N481"/>
      <c r="O481"/>
      <c r="P481"/>
      <c r="Q481"/>
      <c r="R481" s="2"/>
      <c r="S481" s="2"/>
      <c r="T481"/>
      <c r="U481"/>
      <c r="V481"/>
      <c r="W481"/>
      <c r="X481"/>
      <c r="Y481"/>
    </row>
    <row r="482" spans="2:25" s="6" customFormat="1" x14ac:dyDescent="0.25">
      <c r="B482" s="1"/>
      <c r="C482" s="1"/>
      <c r="F482" s="2"/>
      <c r="G482" s="11"/>
      <c r="H482" s="2"/>
      <c r="J482"/>
      <c r="K482"/>
      <c r="L482"/>
      <c r="M482"/>
      <c r="N482"/>
      <c r="O482"/>
      <c r="P482"/>
      <c r="Q482"/>
      <c r="R482" s="2"/>
      <c r="S482" s="2"/>
      <c r="T482"/>
      <c r="U482"/>
      <c r="V482"/>
      <c r="W482"/>
      <c r="X482"/>
      <c r="Y482"/>
    </row>
    <row r="483" spans="2:25" s="6" customFormat="1" x14ac:dyDescent="0.25">
      <c r="B483" s="1"/>
      <c r="C483" s="1"/>
      <c r="F483" s="2"/>
      <c r="G483" s="11"/>
      <c r="H483" s="2"/>
      <c r="J483"/>
      <c r="K483"/>
      <c r="L483"/>
      <c r="M483"/>
      <c r="N483"/>
      <c r="O483"/>
      <c r="P483"/>
      <c r="Q483"/>
      <c r="R483" s="2"/>
      <c r="S483" s="2"/>
      <c r="T483"/>
      <c r="U483"/>
      <c r="V483"/>
      <c r="W483"/>
      <c r="X483"/>
      <c r="Y483"/>
    </row>
    <row r="484" spans="2:25" s="6" customFormat="1" x14ac:dyDescent="0.25">
      <c r="B484" s="1"/>
      <c r="C484" s="1"/>
      <c r="F484" s="2"/>
      <c r="G484" s="11"/>
      <c r="H484" s="2"/>
      <c r="J484"/>
      <c r="K484"/>
      <c r="L484"/>
      <c r="M484"/>
      <c r="N484"/>
      <c r="O484"/>
      <c r="P484"/>
      <c r="Q484"/>
      <c r="R484" s="2"/>
      <c r="S484" s="2"/>
      <c r="T484"/>
      <c r="U484"/>
      <c r="V484"/>
      <c r="W484"/>
      <c r="X484"/>
      <c r="Y484"/>
    </row>
    <row r="485" spans="2:25" s="6" customFormat="1" x14ac:dyDescent="0.25">
      <c r="B485" s="1"/>
      <c r="C485" s="1"/>
      <c r="F485" s="2"/>
      <c r="G485" s="11"/>
      <c r="H485" s="2"/>
      <c r="J485"/>
      <c r="K485"/>
      <c r="L485"/>
      <c r="M485"/>
      <c r="N485"/>
      <c r="O485"/>
      <c r="P485"/>
      <c r="Q485"/>
      <c r="R485" s="2"/>
      <c r="S485" s="2"/>
      <c r="T485"/>
      <c r="U485"/>
      <c r="V485"/>
      <c r="W485"/>
      <c r="X485"/>
      <c r="Y485"/>
    </row>
    <row r="486" spans="2:25" s="6" customFormat="1" x14ac:dyDescent="0.25">
      <c r="B486" s="1"/>
      <c r="C486" s="1"/>
      <c r="F486" s="2"/>
      <c r="G486" s="11"/>
      <c r="H486" s="2"/>
      <c r="J486"/>
      <c r="K486"/>
      <c r="L486"/>
      <c r="M486"/>
      <c r="N486"/>
      <c r="O486"/>
      <c r="P486"/>
      <c r="Q486"/>
      <c r="R486" s="2"/>
      <c r="S486" s="2"/>
      <c r="T486"/>
      <c r="U486"/>
      <c r="V486"/>
      <c r="W486"/>
      <c r="X486"/>
      <c r="Y486"/>
    </row>
    <row r="487" spans="2:25" s="6" customFormat="1" x14ac:dyDescent="0.25">
      <c r="B487" s="1"/>
      <c r="C487" s="1"/>
      <c r="F487" s="2"/>
      <c r="G487" s="11"/>
      <c r="H487" s="2"/>
      <c r="J487"/>
      <c r="K487"/>
      <c r="L487"/>
      <c r="M487"/>
      <c r="N487"/>
      <c r="O487"/>
      <c r="P487"/>
      <c r="Q487"/>
      <c r="R487" s="2"/>
      <c r="S487" s="2"/>
      <c r="T487"/>
      <c r="U487"/>
      <c r="V487"/>
      <c r="W487"/>
      <c r="X487"/>
      <c r="Y487"/>
    </row>
    <row r="488" spans="2:25" s="6" customFormat="1" x14ac:dyDescent="0.25">
      <c r="B488" s="1"/>
      <c r="C488" s="1"/>
      <c r="F488" s="2"/>
      <c r="G488" s="11"/>
      <c r="H488" s="2"/>
      <c r="J488"/>
      <c r="K488"/>
      <c r="L488"/>
      <c r="M488"/>
      <c r="N488"/>
      <c r="O488"/>
      <c r="P488"/>
      <c r="Q488"/>
      <c r="R488" s="2"/>
      <c r="S488" s="2"/>
      <c r="T488"/>
      <c r="U488"/>
      <c r="V488"/>
      <c r="W488"/>
      <c r="X488"/>
      <c r="Y488"/>
    </row>
    <row r="489" spans="2:25" s="6" customFormat="1" x14ac:dyDescent="0.25">
      <c r="B489" s="1"/>
      <c r="C489" s="1"/>
      <c r="F489" s="2"/>
      <c r="G489" s="11"/>
      <c r="H489" s="2"/>
      <c r="J489"/>
      <c r="K489"/>
      <c r="L489"/>
      <c r="M489"/>
      <c r="N489"/>
      <c r="O489"/>
      <c r="P489"/>
      <c r="Q489"/>
      <c r="R489" s="2"/>
      <c r="S489" s="2"/>
      <c r="T489"/>
      <c r="U489"/>
      <c r="V489"/>
      <c r="W489"/>
      <c r="X489"/>
      <c r="Y489"/>
    </row>
    <row r="490" spans="2:25" s="6" customFormat="1" x14ac:dyDescent="0.25">
      <c r="B490" s="1"/>
      <c r="C490" s="1"/>
      <c r="F490" s="2"/>
      <c r="G490" s="11"/>
      <c r="H490" s="2"/>
      <c r="J490"/>
      <c r="K490"/>
      <c r="L490"/>
      <c r="M490"/>
      <c r="N490"/>
      <c r="O490"/>
      <c r="P490"/>
      <c r="Q490"/>
      <c r="R490" s="2"/>
      <c r="S490" s="2"/>
      <c r="T490"/>
      <c r="U490"/>
      <c r="V490"/>
      <c r="W490"/>
      <c r="X490"/>
      <c r="Y490"/>
    </row>
    <row r="491" spans="2:25" s="6" customFormat="1" x14ac:dyDescent="0.25">
      <c r="B491" s="1"/>
      <c r="C491" s="1"/>
      <c r="F491" s="2"/>
      <c r="G491" s="11"/>
      <c r="H491" s="2"/>
      <c r="J491"/>
      <c r="K491"/>
      <c r="L491"/>
      <c r="M491"/>
      <c r="N491"/>
      <c r="O491"/>
      <c r="P491"/>
      <c r="Q491"/>
      <c r="R491" s="2"/>
      <c r="S491" s="2"/>
      <c r="T491"/>
      <c r="U491"/>
      <c r="V491"/>
      <c r="W491"/>
      <c r="X491"/>
      <c r="Y491"/>
    </row>
    <row r="492" spans="2:25" s="6" customFormat="1" x14ac:dyDescent="0.25">
      <c r="B492" s="1"/>
      <c r="C492" s="1"/>
      <c r="F492" s="2"/>
      <c r="G492" s="11"/>
      <c r="H492" s="2"/>
      <c r="J492"/>
      <c r="K492"/>
      <c r="L492"/>
      <c r="M492"/>
      <c r="N492"/>
      <c r="O492"/>
      <c r="P492"/>
      <c r="Q492"/>
      <c r="R492" s="2"/>
      <c r="S492" s="2"/>
      <c r="T492"/>
      <c r="U492"/>
      <c r="V492"/>
      <c r="W492"/>
      <c r="X492"/>
      <c r="Y492"/>
    </row>
    <row r="493" spans="2:25" s="6" customFormat="1" x14ac:dyDescent="0.25">
      <c r="B493" s="1"/>
      <c r="C493" s="1"/>
      <c r="F493" s="2"/>
      <c r="G493" s="11"/>
      <c r="H493" s="2"/>
      <c r="J493"/>
      <c r="K493"/>
      <c r="L493"/>
      <c r="M493"/>
      <c r="N493"/>
      <c r="O493"/>
      <c r="P493"/>
      <c r="Q493"/>
      <c r="R493" s="2"/>
      <c r="S493" s="2"/>
      <c r="T493"/>
      <c r="U493"/>
      <c r="V493"/>
      <c r="W493"/>
      <c r="X493"/>
      <c r="Y493"/>
    </row>
    <row r="494" spans="2:25" s="6" customFormat="1" x14ac:dyDescent="0.25">
      <c r="B494" s="1"/>
      <c r="C494" s="1"/>
      <c r="F494" s="2"/>
      <c r="G494" s="11"/>
      <c r="H494" s="2"/>
      <c r="J494"/>
      <c r="K494"/>
      <c r="L494"/>
      <c r="M494"/>
      <c r="N494"/>
      <c r="O494"/>
      <c r="P494"/>
      <c r="Q494"/>
      <c r="R494" s="2"/>
      <c r="S494" s="2"/>
      <c r="T494"/>
      <c r="U494"/>
      <c r="V494"/>
      <c r="W494"/>
      <c r="X494"/>
      <c r="Y494"/>
    </row>
    <row r="495" spans="2:25" s="6" customFormat="1" x14ac:dyDescent="0.25">
      <c r="B495" s="1"/>
      <c r="C495" s="1"/>
      <c r="F495" s="2"/>
      <c r="G495" s="11"/>
      <c r="H495" s="2"/>
      <c r="J495"/>
      <c r="K495"/>
      <c r="L495"/>
      <c r="M495"/>
      <c r="N495"/>
      <c r="O495"/>
      <c r="P495"/>
      <c r="Q495"/>
      <c r="R495" s="2"/>
      <c r="S495" s="2"/>
      <c r="T495"/>
      <c r="U495"/>
      <c r="V495"/>
      <c r="W495"/>
      <c r="X495"/>
      <c r="Y495"/>
    </row>
    <row r="496" spans="2:25" s="6" customFormat="1" x14ac:dyDescent="0.25">
      <c r="B496" s="1"/>
      <c r="C496" s="1"/>
      <c r="F496" s="2"/>
      <c r="G496" s="11"/>
      <c r="H496" s="2"/>
      <c r="J496"/>
      <c r="K496"/>
      <c r="L496"/>
      <c r="M496"/>
      <c r="N496"/>
      <c r="O496"/>
      <c r="P496"/>
      <c r="Q496"/>
      <c r="R496" s="2"/>
      <c r="S496" s="2"/>
      <c r="T496"/>
      <c r="U496"/>
      <c r="V496"/>
      <c r="W496"/>
      <c r="X496"/>
      <c r="Y496"/>
    </row>
    <row r="497" spans="2:25" s="6" customFormat="1" x14ac:dyDescent="0.25">
      <c r="B497" s="1"/>
      <c r="C497" s="1"/>
      <c r="F497" s="2"/>
      <c r="G497" s="11"/>
      <c r="H497" s="2"/>
      <c r="J497"/>
      <c r="K497"/>
      <c r="L497"/>
      <c r="M497"/>
      <c r="N497"/>
      <c r="O497"/>
      <c r="P497"/>
      <c r="Q497"/>
      <c r="R497" s="2"/>
      <c r="S497" s="2"/>
      <c r="T497"/>
      <c r="U497"/>
      <c r="V497"/>
      <c r="W497"/>
      <c r="X497"/>
      <c r="Y497"/>
    </row>
    <row r="498" spans="2:25" s="6" customFormat="1" x14ac:dyDescent="0.25">
      <c r="B498" s="1"/>
      <c r="C498" s="1"/>
      <c r="F498" s="2"/>
      <c r="G498" s="11"/>
      <c r="H498" s="2"/>
      <c r="J498"/>
      <c r="K498"/>
      <c r="L498"/>
      <c r="M498"/>
      <c r="N498"/>
      <c r="O498"/>
      <c r="P498"/>
      <c r="Q498"/>
      <c r="R498" s="2"/>
      <c r="S498" s="2"/>
      <c r="T498"/>
      <c r="U498"/>
      <c r="V498"/>
      <c r="W498"/>
      <c r="X498"/>
      <c r="Y498"/>
    </row>
    <row r="499" spans="2:25" s="6" customFormat="1" x14ac:dyDescent="0.25">
      <c r="B499" s="1"/>
      <c r="C499" s="1"/>
      <c r="F499" s="2"/>
      <c r="G499" s="11"/>
      <c r="H499" s="2"/>
      <c r="J499"/>
      <c r="K499"/>
      <c r="L499"/>
      <c r="M499"/>
      <c r="N499"/>
      <c r="O499"/>
      <c r="P499"/>
      <c r="Q499"/>
      <c r="R499" s="2"/>
      <c r="S499" s="2"/>
      <c r="T499"/>
      <c r="U499"/>
      <c r="V499"/>
      <c r="W499"/>
      <c r="X499"/>
      <c r="Y499"/>
    </row>
    <row r="500" spans="2:25" s="6" customFormat="1" x14ac:dyDescent="0.25">
      <c r="B500" s="1"/>
      <c r="C500" s="1"/>
      <c r="F500" s="2"/>
      <c r="G500" s="11"/>
      <c r="H500" s="2"/>
      <c r="J500"/>
      <c r="K500"/>
      <c r="L500"/>
      <c r="M500"/>
      <c r="N500"/>
      <c r="O500"/>
      <c r="P500"/>
      <c r="Q500"/>
      <c r="R500" s="2"/>
      <c r="S500" s="2"/>
      <c r="T500"/>
      <c r="U500"/>
      <c r="V500"/>
      <c r="W500"/>
      <c r="X500"/>
      <c r="Y500"/>
    </row>
    <row r="501" spans="2:25" s="6" customFormat="1" x14ac:dyDescent="0.25">
      <c r="B501" s="1"/>
      <c r="C501" s="1"/>
      <c r="F501" s="2"/>
      <c r="G501" s="11"/>
      <c r="H501" s="2"/>
      <c r="J501"/>
      <c r="K501"/>
      <c r="L501"/>
      <c r="M501"/>
      <c r="N501"/>
      <c r="O501"/>
      <c r="P501"/>
      <c r="Q501"/>
      <c r="R501" s="2"/>
      <c r="S501" s="2"/>
      <c r="T501"/>
      <c r="U501"/>
      <c r="V501"/>
      <c r="W501"/>
      <c r="X501"/>
      <c r="Y501"/>
    </row>
    <row r="502" spans="2:25" s="6" customFormat="1" x14ac:dyDescent="0.25">
      <c r="B502" s="1"/>
      <c r="C502" s="1"/>
      <c r="F502" s="2"/>
      <c r="G502" s="11"/>
      <c r="H502" s="2"/>
      <c r="J502"/>
      <c r="K502"/>
      <c r="L502"/>
      <c r="M502"/>
      <c r="N502"/>
      <c r="O502"/>
      <c r="P502"/>
      <c r="Q502"/>
      <c r="R502" s="2"/>
      <c r="S502" s="2"/>
      <c r="T502"/>
      <c r="U502"/>
      <c r="V502"/>
      <c r="W502"/>
      <c r="X502"/>
      <c r="Y502"/>
    </row>
    <row r="503" spans="2:25" s="6" customFormat="1" x14ac:dyDescent="0.25">
      <c r="B503" s="1"/>
      <c r="C503" s="1"/>
      <c r="F503" s="2"/>
      <c r="G503" s="11"/>
      <c r="H503" s="2"/>
      <c r="J503"/>
      <c r="K503"/>
      <c r="L503"/>
      <c r="M503"/>
      <c r="N503"/>
      <c r="O503"/>
      <c r="P503"/>
      <c r="Q503"/>
      <c r="R503" s="2"/>
      <c r="S503" s="2"/>
      <c r="T503"/>
      <c r="U503"/>
      <c r="V503"/>
      <c r="W503"/>
      <c r="X503"/>
      <c r="Y503"/>
    </row>
    <row r="504" spans="2:25" s="6" customFormat="1" x14ac:dyDescent="0.25">
      <c r="B504" s="1"/>
      <c r="C504" s="1"/>
      <c r="F504" s="2"/>
      <c r="G504" s="11"/>
      <c r="H504" s="2"/>
      <c r="J504"/>
      <c r="K504"/>
      <c r="L504"/>
      <c r="M504"/>
      <c r="N504"/>
      <c r="O504"/>
      <c r="P504"/>
      <c r="Q504"/>
      <c r="R504" s="2"/>
      <c r="S504" s="2"/>
      <c r="T504"/>
      <c r="U504"/>
      <c r="V504"/>
      <c r="W504"/>
      <c r="X504"/>
      <c r="Y504"/>
    </row>
    <row r="505" spans="2:25" s="6" customFormat="1" x14ac:dyDescent="0.25">
      <c r="B505" s="1"/>
      <c r="C505" s="1"/>
      <c r="F505" s="2"/>
      <c r="G505" s="11"/>
      <c r="H505" s="2"/>
      <c r="J505"/>
      <c r="K505"/>
      <c r="L505"/>
      <c r="M505"/>
      <c r="N505"/>
      <c r="O505"/>
      <c r="P505"/>
      <c r="Q505"/>
      <c r="R505" s="2"/>
      <c r="S505" s="2"/>
      <c r="T505"/>
      <c r="U505"/>
      <c r="V505"/>
      <c r="W505"/>
      <c r="X505"/>
      <c r="Y505"/>
    </row>
    <row r="506" spans="2:25" s="6" customFormat="1" x14ac:dyDescent="0.25">
      <c r="B506" s="1"/>
      <c r="C506" s="1"/>
      <c r="F506" s="2"/>
      <c r="G506" s="11"/>
      <c r="H506" s="2"/>
      <c r="J506"/>
      <c r="K506"/>
      <c r="L506"/>
      <c r="M506"/>
      <c r="N506"/>
      <c r="O506"/>
      <c r="P506"/>
      <c r="Q506"/>
      <c r="R506" s="2"/>
      <c r="S506" s="2"/>
      <c r="T506"/>
      <c r="U506"/>
      <c r="V506"/>
      <c r="W506"/>
      <c r="X506"/>
      <c r="Y506"/>
    </row>
    <row r="507" spans="2:25" s="6" customFormat="1" x14ac:dyDescent="0.25">
      <c r="B507" s="1"/>
      <c r="C507" s="1"/>
      <c r="F507" s="2"/>
      <c r="G507" s="11"/>
      <c r="H507" s="2"/>
      <c r="J507"/>
      <c r="K507"/>
      <c r="L507"/>
      <c r="M507"/>
      <c r="N507"/>
      <c r="O507"/>
      <c r="P507"/>
      <c r="Q507"/>
      <c r="R507" s="2"/>
      <c r="S507" s="2"/>
      <c r="T507"/>
      <c r="U507"/>
      <c r="V507"/>
      <c r="W507"/>
      <c r="X507"/>
      <c r="Y507"/>
    </row>
    <row r="508" spans="2:25" s="6" customFormat="1" x14ac:dyDescent="0.25">
      <c r="B508" s="1"/>
      <c r="C508" s="1"/>
      <c r="F508" s="2"/>
      <c r="G508" s="11"/>
      <c r="H508" s="2"/>
      <c r="J508"/>
      <c r="K508"/>
      <c r="L508"/>
      <c r="M508"/>
      <c r="N508"/>
      <c r="O508"/>
      <c r="P508"/>
      <c r="Q508"/>
      <c r="R508" s="2"/>
      <c r="S508" s="2"/>
      <c r="T508"/>
      <c r="U508"/>
      <c r="V508"/>
      <c r="W508"/>
      <c r="X508"/>
      <c r="Y508"/>
    </row>
    <row r="509" spans="2:25" s="6" customFormat="1" x14ac:dyDescent="0.25">
      <c r="B509" s="1"/>
      <c r="C509" s="1"/>
      <c r="F509" s="2"/>
      <c r="G509" s="11"/>
      <c r="H509" s="2"/>
      <c r="J509"/>
      <c r="K509"/>
      <c r="L509"/>
      <c r="M509"/>
      <c r="N509"/>
      <c r="O509"/>
      <c r="P509"/>
      <c r="Q509"/>
      <c r="R509" s="2"/>
      <c r="S509" s="2"/>
      <c r="T509"/>
      <c r="U509"/>
      <c r="V509"/>
      <c r="W509"/>
      <c r="X509"/>
      <c r="Y509"/>
    </row>
    <row r="510" spans="2:25" s="6" customFormat="1" x14ac:dyDescent="0.25">
      <c r="B510" s="1"/>
      <c r="C510" s="1"/>
      <c r="F510" s="2"/>
      <c r="G510" s="11"/>
      <c r="H510" s="2"/>
      <c r="J510"/>
      <c r="K510"/>
      <c r="L510"/>
      <c r="M510"/>
      <c r="N510"/>
      <c r="O510"/>
      <c r="P510"/>
      <c r="Q510"/>
      <c r="R510" s="2"/>
      <c r="S510" s="2"/>
      <c r="T510"/>
      <c r="U510"/>
      <c r="V510"/>
      <c r="W510"/>
      <c r="X510"/>
      <c r="Y510"/>
    </row>
    <row r="511" spans="2:25" s="6" customFormat="1" x14ac:dyDescent="0.25">
      <c r="B511" s="1"/>
      <c r="C511" s="1"/>
      <c r="F511" s="2"/>
      <c r="G511" s="11"/>
      <c r="H511" s="2"/>
      <c r="J511"/>
      <c r="K511"/>
      <c r="L511"/>
      <c r="M511"/>
      <c r="N511"/>
      <c r="O511"/>
      <c r="P511"/>
      <c r="Q511"/>
      <c r="R511" s="2"/>
      <c r="S511" s="2"/>
      <c r="T511"/>
      <c r="U511"/>
      <c r="V511"/>
      <c r="W511"/>
      <c r="X511"/>
      <c r="Y511"/>
    </row>
    <row r="512" spans="2:25" s="6" customFormat="1" x14ac:dyDescent="0.25">
      <c r="B512" s="1"/>
      <c r="C512" s="1"/>
      <c r="F512" s="2"/>
      <c r="G512" s="11"/>
      <c r="H512" s="2"/>
      <c r="J512"/>
      <c r="K512"/>
      <c r="L512"/>
      <c r="M512"/>
      <c r="N512"/>
      <c r="O512"/>
      <c r="P512"/>
      <c r="Q512"/>
      <c r="R512" s="2"/>
      <c r="S512" s="2"/>
      <c r="T512"/>
      <c r="U512"/>
      <c r="V512"/>
      <c r="W512"/>
      <c r="X512"/>
      <c r="Y512"/>
    </row>
    <row r="513" spans="2:25" s="6" customFormat="1" x14ac:dyDescent="0.25">
      <c r="B513" s="1"/>
      <c r="C513" s="1"/>
      <c r="F513" s="2"/>
      <c r="G513" s="11"/>
      <c r="H513" s="2"/>
      <c r="J513"/>
      <c r="K513"/>
      <c r="L513"/>
      <c r="M513"/>
      <c r="N513"/>
      <c r="O513"/>
      <c r="P513"/>
      <c r="Q513"/>
      <c r="R513" s="2"/>
      <c r="S513" s="2"/>
      <c r="T513"/>
      <c r="U513"/>
      <c r="V513"/>
      <c r="W513"/>
      <c r="X513"/>
      <c r="Y513"/>
    </row>
    <row r="514" spans="2:25" s="6" customFormat="1" x14ac:dyDescent="0.25">
      <c r="B514" s="1"/>
      <c r="C514" s="1"/>
      <c r="F514" s="2"/>
      <c r="G514" s="11"/>
      <c r="H514" s="2"/>
      <c r="J514"/>
      <c r="K514"/>
      <c r="L514"/>
      <c r="M514"/>
      <c r="N514"/>
      <c r="O514"/>
      <c r="P514"/>
      <c r="Q514"/>
      <c r="R514" s="2"/>
      <c r="S514" s="2"/>
      <c r="T514"/>
      <c r="U514"/>
      <c r="V514"/>
      <c r="W514"/>
      <c r="X514"/>
      <c r="Y514"/>
    </row>
    <row r="515" spans="2:25" s="6" customFormat="1" x14ac:dyDescent="0.25">
      <c r="B515" s="1"/>
      <c r="C515" s="1"/>
      <c r="F515" s="2"/>
      <c r="G515" s="11"/>
      <c r="H515" s="2"/>
      <c r="J515"/>
      <c r="K515"/>
      <c r="L515"/>
      <c r="M515"/>
      <c r="N515"/>
      <c r="O515"/>
      <c r="P515"/>
      <c r="Q515"/>
      <c r="R515" s="2"/>
      <c r="S515" s="2"/>
      <c r="T515"/>
      <c r="U515"/>
      <c r="V515"/>
      <c r="W515"/>
      <c r="X515"/>
      <c r="Y515"/>
    </row>
    <row r="516" spans="2:25" s="6" customFormat="1" x14ac:dyDescent="0.25">
      <c r="B516" s="1"/>
      <c r="C516" s="1"/>
      <c r="F516" s="2"/>
      <c r="G516" s="11"/>
      <c r="H516" s="2"/>
      <c r="J516"/>
      <c r="K516"/>
      <c r="L516"/>
      <c r="M516"/>
      <c r="N516"/>
      <c r="O516"/>
      <c r="P516"/>
      <c r="Q516"/>
      <c r="R516" s="2"/>
      <c r="S516" s="2"/>
      <c r="T516"/>
      <c r="U516"/>
      <c r="V516"/>
      <c r="W516"/>
      <c r="X516"/>
      <c r="Y516"/>
    </row>
    <row r="517" spans="2:25" s="6" customFormat="1" x14ac:dyDescent="0.25">
      <c r="B517" s="1"/>
      <c r="C517" s="1"/>
      <c r="F517" s="2"/>
      <c r="G517" s="11"/>
      <c r="H517" s="2"/>
      <c r="J517"/>
      <c r="K517"/>
      <c r="L517"/>
      <c r="M517"/>
      <c r="N517"/>
      <c r="O517"/>
      <c r="P517"/>
      <c r="Q517"/>
      <c r="R517" s="2"/>
      <c r="S517" s="2"/>
      <c r="T517"/>
      <c r="U517"/>
      <c r="V517"/>
      <c r="W517"/>
      <c r="X517"/>
      <c r="Y517"/>
    </row>
    <row r="518" spans="2:25" s="6" customFormat="1" x14ac:dyDescent="0.25">
      <c r="B518" s="1"/>
      <c r="C518" s="1"/>
      <c r="F518" s="2"/>
      <c r="G518" s="11"/>
      <c r="H518" s="2"/>
      <c r="J518"/>
      <c r="K518"/>
      <c r="L518"/>
      <c r="M518"/>
      <c r="N518"/>
      <c r="O518"/>
      <c r="P518"/>
      <c r="Q518"/>
      <c r="R518" s="2"/>
      <c r="S518" s="2"/>
      <c r="T518"/>
      <c r="U518"/>
      <c r="V518"/>
      <c r="W518"/>
      <c r="X518"/>
      <c r="Y518"/>
    </row>
    <row r="519" spans="2:25" s="6" customFormat="1" x14ac:dyDescent="0.25">
      <c r="B519" s="1"/>
      <c r="C519" s="1"/>
      <c r="F519" s="2"/>
      <c r="G519" s="11"/>
      <c r="H519" s="2"/>
      <c r="J519"/>
      <c r="K519"/>
      <c r="L519"/>
      <c r="M519"/>
      <c r="N519"/>
      <c r="O519"/>
      <c r="P519"/>
      <c r="Q519"/>
      <c r="R519" s="2"/>
      <c r="S519" s="2"/>
      <c r="T519"/>
      <c r="U519"/>
      <c r="V519"/>
      <c r="W519"/>
      <c r="X519"/>
      <c r="Y519"/>
    </row>
    <row r="520" spans="2:25" s="6" customFormat="1" x14ac:dyDescent="0.25">
      <c r="B520" s="1"/>
      <c r="C520" s="1"/>
      <c r="F520" s="2"/>
      <c r="G520" s="11"/>
      <c r="H520" s="2"/>
      <c r="J520"/>
      <c r="K520"/>
      <c r="L520"/>
      <c r="M520"/>
      <c r="N520"/>
      <c r="O520"/>
      <c r="P520"/>
      <c r="Q520"/>
      <c r="R520" s="2"/>
      <c r="S520" s="2"/>
      <c r="T520"/>
      <c r="U520"/>
      <c r="V520"/>
      <c r="W520"/>
      <c r="X520"/>
      <c r="Y520"/>
    </row>
    <row r="521" spans="2:25" s="6" customFormat="1" x14ac:dyDescent="0.25">
      <c r="B521" s="1"/>
      <c r="C521" s="1"/>
      <c r="F521" s="2"/>
      <c r="G521" s="11"/>
      <c r="H521" s="2"/>
      <c r="J521"/>
      <c r="K521"/>
      <c r="L521"/>
      <c r="M521"/>
      <c r="N521"/>
      <c r="O521"/>
      <c r="P521"/>
      <c r="Q521"/>
      <c r="R521" s="2"/>
      <c r="S521" s="2"/>
      <c r="T521"/>
      <c r="U521"/>
      <c r="V521"/>
      <c r="W521"/>
      <c r="X521"/>
      <c r="Y521"/>
    </row>
    <row r="522" spans="2:25" s="6" customFormat="1" x14ac:dyDescent="0.25">
      <c r="B522" s="1"/>
      <c r="C522" s="1"/>
      <c r="F522" s="2"/>
      <c r="G522" s="11"/>
      <c r="H522" s="2"/>
      <c r="J522"/>
      <c r="K522"/>
      <c r="L522"/>
      <c r="M522"/>
      <c r="N522"/>
      <c r="O522"/>
      <c r="P522"/>
      <c r="Q522"/>
      <c r="R522" s="2"/>
      <c r="S522" s="2"/>
      <c r="T522"/>
      <c r="U522"/>
      <c r="V522"/>
      <c r="W522"/>
      <c r="X522"/>
      <c r="Y522"/>
    </row>
    <row r="523" spans="2:25" s="6" customFormat="1" x14ac:dyDescent="0.25">
      <c r="B523" s="1"/>
      <c r="C523" s="1"/>
      <c r="F523" s="2"/>
      <c r="G523" s="11"/>
      <c r="H523" s="2"/>
      <c r="J523"/>
      <c r="K523"/>
      <c r="L523"/>
      <c r="M523"/>
      <c r="N523"/>
      <c r="O523"/>
      <c r="P523"/>
      <c r="Q523"/>
      <c r="R523" s="2"/>
      <c r="S523" s="2"/>
      <c r="T523"/>
      <c r="U523"/>
      <c r="V523"/>
      <c r="W523"/>
      <c r="X523"/>
      <c r="Y523"/>
    </row>
    <row r="524" spans="2:25" s="6" customFormat="1" x14ac:dyDescent="0.25">
      <c r="B524" s="1"/>
      <c r="C524" s="1"/>
      <c r="F524" s="2"/>
      <c r="G524" s="11"/>
      <c r="H524" s="2"/>
      <c r="J524"/>
      <c r="K524"/>
      <c r="L524"/>
      <c r="M524"/>
      <c r="N524"/>
      <c r="O524"/>
      <c r="P524"/>
      <c r="Q524"/>
      <c r="R524" s="2"/>
      <c r="S524" s="2"/>
      <c r="T524"/>
      <c r="U524"/>
      <c r="V524"/>
      <c r="W524"/>
      <c r="X524"/>
      <c r="Y524"/>
    </row>
    <row r="525" spans="2:25" s="6" customFormat="1" x14ac:dyDescent="0.25">
      <c r="B525" s="1"/>
      <c r="C525" s="1"/>
      <c r="F525" s="2"/>
      <c r="G525" s="11"/>
      <c r="H525" s="2"/>
      <c r="J525"/>
      <c r="K525"/>
      <c r="L525"/>
      <c r="M525"/>
      <c r="N525"/>
      <c r="O525"/>
      <c r="P525"/>
      <c r="Q525"/>
      <c r="R525" s="2"/>
      <c r="S525" s="2"/>
      <c r="T525"/>
      <c r="U525"/>
      <c r="V525"/>
      <c r="W525"/>
      <c r="X525"/>
      <c r="Y525"/>
    </row>
    <row r="526" spans="2:25" s="6" customFormat="1" x14ac:dyDescent="0.25">
      <c r="B526" s="1"/>
      <c r="C526" s="1"/>
      <c r="F526" s="2"/>
      <c r="G526" s="11"/>
      <c r="H526" s="2"/>
      <c r="J526"/>
      <c r="K526"/>
      <c r="L526"/>
      <c r="M526"/>
      <c r="N526"/>
      <c r="O526"/>
      <c r="P526"/>
      <c r="Q526"/>
      <c r="R526" s="2"/>
      <c r="S526" s="2"/>
      <c r="T526"/>
      <c r="U526"/>
      <c r="V526"/>
      <c r="W526"/>
      <c r="X526"/>
      <c r="Y526"/>
    </row>
    <row r="527" spans="2:25" s="6" customFormat="1" x14ac:dyDescent="0.25">
      <c r="B527" s="1"/>
      <c r="C527" s="1"/>
      <c r="F527" s="2"/>
      <c r="G527" s="11"/>
      <c r="H527" s="2"/>
      <c r="J527"/>
      <c r="K527"/>
      <c r="L527"/>
      <c r="M527"/>
      <c r="N527"/>
      <c r="O527"/>
      <c r="P527"/>
      <c r="Q527"/>
      <c r="R527" s="2"/>
      <c r="S527" s="2"/>
      <c r="T527"/>
      <c r="U527"/>
      <c r="V527"/>
      <c r="W527"/>
      <c r="X527"/>
      <c r="Y527"/>
    </row>
    <row r="528" spans="2:25" s="6" customFormat="1" x14ac:dyDescent="0.25">
      <c r="B528" s="1"/>
      <c r="C528" s="1"/>
      <c r="F528" s="2"/>
      <c r="G528" s="11"/>
      <c r="H528" s="2"/>
      <c r="J528"/>
      <c r="K528"/>
      <c r="L528"/>
      <c r="M528"/>
      <c r="N528"/>
      <c r="O528"/>
      <c r="P528"/>
      <c r="Q528"/>
      <c r="R528" s="2"/>
      <c r="S528" s="2"/>
      <c r="T528"/>
      <c r="U528"/>
      <c r="V528"/>
      <c r="W528"/>
      <c r="X528"/>
      <c r="Y528"/>
    </row>
    <row r="529" spans="2:25" s="6" customFormat="1" x14ac:dyDescent="0.25">
      <c r="B529" s="1"/>
      <c r="C529" s="1"/>
      <c r="F529" s="2"/>
      <c r="G529" s="11"/>
      <c r="H529" s="2"/>
      <c r="J529"/>
      <c r="K529"/>
      <c r="L529"/>
      <c r="M529"/>
      <c r="N529"/>
      <c r="O529"/>
      <c r="P529"/>
      <c r="Q529"/>
      <c r="R529" s="2"/>
      <c r="S529" s="2"/>
      <c r="T529"/>
      <c r="U529"/>
      <c r="V529"/>
      <c r="W529"/>
      <c r="X529"/>
      <c r="Y529"/>
    </row>
    <row r="530" spans="2:25" s="6" customFormat="1" x14ac:dyDescent="0.25">
      <c r="B530" s="1"/>
      <c r="C530" s="1"/>
      <c r="F530" s="2"/>
      <c r="G530" s="11"/>
      <c r="H530" s="2"/>
      <c r="J530"/>
      <c r="K530"/>
      <c r="L530"/>
      <c r="M530"/>
      <c r="N530"/>
      <c r="O530"/>
      <c r="P530"/>
      <c r="Q530"/>
      <c r="R530" s="2"/>
      <c r="S530" s="2"/>
      <c r="T530"/>
      <c r="U530"/>
      <c r="V530"/>
      <c r="W530"/>
      <c r="X530"/>
      <c r="Y530"/>
    </row>
    <row r="531" spans="2:25" s="6" customFormat="1" x14ac:dyDescent="0.25">
      <c r="B531" s="1"/>
      <c r="C531" s="1"/>
      <c r="F531" s="2"/>
      <c r="G531" s="11"/>
      <c r="H531" s="2"/>
      <c r="J531"/>
      <c r="K531"/>
      <c r="L531"/>
      <c r="M531"/>
      <c r="N531"/>
      <c r="O531"/>
      <c r="P531"/>
      <c r="Q531"/>
      <c r="R531" s="2"/>
      <c r="S531" s="2"/>
      <c r="T531"/>
      <c r="U531"/>
      <c r="V531"/>
      <c r="W531"/>
      <c r="X531"/>
      <c r="Y531"/>
    </row>
    <row r="532" spans="2:25" s="6" customFormat="1" x14ac:dyDescent="0.25">
      <c r="B532" s="1"/>
      <c r="C532" s="1"/>
      <c r="F532" s="2"/>
      <c r="G532" s="11"/>
      <c r="H532" s="2"/>
      <c r="J532"/>
      <c r="K532"/>
      <c r="L532"/>
      <c r="M532"/>
      <c r="N532"/>
      <c r="O532"/>
      <c r="P532"/>
      <c r="Q532"/>
      <c r="R532" s="2"/>
      <c r="S532" s="2"/>
      <c r="T532"/>
      <c r="U532"/>
      <c r="V532"/>
      <c r="W532"/>
      <c r="X532"/>
      <c r="Y532"/>
    </row>
    <row r="533" spans="2:25" s="6" customFormat="1" x14ac:dyDescent="0.25">
      <c r="B533" s="1"/>
      <c r="C533" s="1"/>
      <c r="F533" s="2"/>
      <c r="G533" s="11"/>
      <c r="H533" s="2"/>
      <c r="J533"/>
      <c r="K533"/>
      <c r="L533"/>
      <c r="M533"/>
      <c r="N533"/>
      <c r="O533"/>
      <c r="P533"/>
      <c r="Q533"/>
      <c r="R533" s="2"/>
      <c r="S533" s="2"/>
      <c r="T533"/>
      <c r="U533"/>
      <c r="V533"/>
      <c r="W533"/>
      <c r="X533"/>
      <c r="Y533"/>
    </row>
    <row r="534" spans="2:25" s="6" customFormat="1" x14ac:dyDescent="0.25">
      <c r="B534" s="1"/>
      <c r="C534" s="1"/>
      <c r="F534" s="2"/>
      <c r="G534" s="11"/>
      <c r="H534" s="2"/>
      <c r="J534"/>
      <c r="K534"/>
      <c r="L534"/>
      <c r="M534"/>
      <c r="N534"/>
      <c r="O534"/>
      <c r="P534"/>
      <c r="Q534"/>
      <c r="R534" s="2"/>
      <c r="S534" s="2"/>
      <c r="T534"/>
      <c r="U534"/>
      <c r="V534"/>
      <c r="W534"/>
      <c r="X534"/>
      <c r="Y534"/>
    </row>
    <row r="535" spans="2:25" s="6" customFormat="1" x14ac:dyDescent="0.25">
      <c r="B535" s="1"/>
      <c r="C535" s="1"/>
      <c r="F535" s="2"/>
      <c r="G535" s="11"/>
      <c r="H535" s="2"/>
      <c r="J535"/>
      <c r="K535"/>
      <c r="L535"/>
      <c r="M535"/>
      <c r="N535"/>
      <c r="O535"/>
      <c r="P535"/>
      <c r="Q535"/>
      <c r="R535" s="2"/>
      <c r="S535" s="2"/>
      <c r="T535"/>
      <c r="U535"/>
      <c r="V535"/>
      <c r="W535"/>
      <c r="X535"/>
      <c r="Y535"/>
    </row>
    <row r="536" spans="2:25" s="6" customFormat="1" x14ac:dyDescent="0.25">
      <c r="B536" s="1"/>
      <c r="C536" s="1"/>
      <c r="F536" s="2"/>
      <c r="G536" s="11"/>
      <c r="H536" s="2"/>
      <c r="J536"/>
      <c r="K536"/>
      <c r="L536"/>
      <c r="M536"/>
      <c r="N536"/>
      <c r="O536"/>
      <c r="P536"/>
      <c r="Q536"/>
      <c r="R536" s="2"/>
      <c r="S536" s="2"/>
      <c r="T536"/>
      <c r="U536"/>
      <c r="V536"/>
      <c r="W536"/>
      <c r="X536"/>
      <c r="Y536"/>
    </row>
    <row r="537" spans="2:25" s="6" customFormat="1" x14ac:dyDescent="0.25">
      <c r="B537" s="1"/>
      <c r="C537" s="1"/>
      <c r="F537" s="2"/>
      <c r="G537" s="11"/>
      <c r="H537" s="2"/>
      <c r="J537"/>
      <c r="K537"/>
      <c r="L537"/>
      <c r="M537"/>
      <c r="N537"/>
      <c r="O537"/>
      <c r="P537"/>
      <c r="Q537"/>
      <c r="R537" s="2"/>
      <c r="S537" s="2"/>
      <c r="T537"/>
      <c r="U537"/>
      <c r="V537"/>
      <c r="W537"/>
      <c r="X537"/>
      <c r="Y537"/>
    </row>
    <row r="538" spans="2:25" s="6" customFormat="1" x14ac:dyDescent="0.25">
      <c r="B538" s="1"/>
      <c r="C538" s="1"/>
      <c r="F538" s="2"/>
      <c r="G538" s="11"/>
      <c r="H538" s="2"/>
      <c r="J538"/>
      <c r="K538"/>
      <c r="L538"/>
      <c r="M538"/>
      <c r="N538"/>
      <c r="O538"/>
      <c r="P538"/>
      <c r="Q538"/>
      <c r="R538" s="2"/>
      <c r="S538" s="2"/>
      <c r="T538"/>
      <c r="U538"/>
      <c r="V538"/>
      <c r="W538"/>
      <c r="X538"/>
      <c r="Y538"/>
    </row>
    <row r="539" spans="2:25" s="6" customFormat="1" x14ac:dyDescent="0.25">
      <c r="B539" s="1"/>
      <c r="C539" s="1"/>
      <c r="F539" s="2"/>
      <c r="G539" s="11"/>
      <c r="H539" s="2"/>
      <c r="J539"/>
      <c r="K539"/>
      <c r="L539"/>
      <c r="M539"/>
      <c r="N539"/>
      <c r="O539"/>
      <c r="P539"/>
      <c r="Q539"/>
      <c r="R539" s="2"/>
      <c r="S539" s="2"/>
      <c r="T539"/>
      <c r="U539"/>
      <c r="V539"/>
      <c r="W539"/>
      <c r="X539"/>
      <c r="Y539"/>
    </row>
    <row r="540" spans="2:25" s="6" customFormat="1" x14ac:dyDescent="0.25">
      <c r="B540" s="1"/>
      <c r="C540" s="1"/>
      <c r="F540" s="2"/>
      <c r="G540" s="11"/>
      <c r="H540" s="2"/>
      <c r="J540"/>
      <c r="K540"/>
      <c r="L540"/>
      <c r="M540"/>
      <c r="N540"/>
      <c r="O540"/>
      <c r="P540"/>
      <c r="Q540"/>
      <c r="R540" s="2"/>
      <c r="S540" s="2"/>
      <c r="T540"/>
      <c r="U540"/>
      <c r="V540"/>
      <c r="W540"/>
      <c r="X540"/>
      <c r="Y540"/>
    </row>
    <row r="541" spans="2:25" s="6" customFormat="1" x14ac:dyDescent="0.25">
      <c r="B541" s="1"/>
      <c r="C541" s="1"/>
      <c r="F541" s="2"/>
      <c r="G541" s="11"/>
      <c r="H541" s="2"/>
      <c r="J541"/>
      <c r="K541"/>
      <c r="L541"/>
      <c r="M541"/>
      <c r="N541"/>
      <c r="O541"/>
      <c r="P541"/>
      <c r="Q541"/>
      <c r="R541" s="2"/>
      <c r="S541" s="2"/>
      <c r="T541"/>
      <c r="U541"/>
      <c r="V541"/>
      <c r="W541"/>
      <c r="X541"/>
      <c r="Y541"/>
    </row>
    <row r="542" spans="2:25" s="6" customFormat="1" x14ac:dyDescent="0.25">
      <c r="B542" s="1"/>
      <c r="C542" s="1"/>
      <c r="F542" s="2"/>
      <c r="G542" s="11"/>
      <c r="H542" s="2"/>
      <c r="J542"/>
      <c r="K542"/>
      <c r="L542"/>
      <c r="M542"/>
      <c r="N542"/>
      <c r="O542"/>
      <c r="P542"/>
      <c r="Q542"/>
      <c r="R542" s="2"/>
      <c r="S542" s="2"/>
      <c r="T542"/>
      <c r="U542"/>
      <c r="V542"/>
      <c r="W542"/>
      <c r="X542"/>
      <c r="Y542"/>
    </row>
    <row r="543" spans="2:25" s="6" customFormat="1" x14ac:dyDescent="0.25">
      <c r="B543" s="1"/>
      <c r="C543" s="1"/>
      <c r="F543" s="2"/>
      <c r="G543" s="11"/>
      <c r="H543" s="2"/>
      <c r="J543"/>
      <c r="K543"/>
      <c r="L543"/>
      <c r="M543"/>
      <c r="N543"/>
      <c r="O543"/>
      <c r="P543"/>
      <c r="Q543"/>
      <c r="R543" s="2"/>
      <c r="S543" s="2"/>
      <c r="T543"/>
      <c r="U543"/>
      <c r="V543"/>
      <c r="W543"/>
      <c r="X543"/>
      <c r="Y543"/>
    </row>
    <row r="544" spans="2:25" s="6" customFormat="1" x14ac:dyDescent="0.25">
      <c r="B544" s="1"/>
      <c r="C544" s="1"/>
      <c r="F544" s="2"/>
      <c r="G544" s="11"/>
      <c r="H544" s="2"/>
      <c r="J544"/>
      <c r="K544"/>
      <c r="L544"/>
      <c r="M544"/>
      <c r="N544"/>
      <c r="O544"/>
      <c r="P544"/>
      <c r="Q544"/>
      <c r="R544" s="2"/>
      <c r="S544" s="2"/>
      <c r="T544"/>
      <c r="U544"/>
      <c r="V544"/>
      <c r="W544"/>
      <c r="X544"/>
      <c r="Y544"/>
    </row>
    <row r="545" spans="2:25" s="6" customFormat="1" x14ac:dyDescent="0.25">
      <c r="B545" s="1"/>
      <c r="C545" s="1"/>
      <c r="F545" s="2"/>
      <c r="G545" s="11"/>
      <c r="H545" s="2"/>
      <c r="J545"/>
      <c r="K545"/>
      <c r="L545"/>
      <c r="M545"/>
      <c r="N545"/>
      <c r="O545"/>
      <c r="P545"/>
      <c r="Q545"/>
      <c r="R545" s="2"/>
      <c r="S545" s="2"/>
      <c r="T545"/>
      <c r="U545"/>
      <c r="V545"/>
      <c r="W545"/>
      <c r="X545"/>
      <c r="Y545"/>
    </row>
    <row r="546" spans="2:25" s="6" customFormat="1" x14ac:dyDescent="0.25">
      <c r="B546" s="1"/>
      <c r="C546" s="1"/>
      <c r="F546" s="2"/>
      <c r="G546" s="11"/>
      <c r="H546" s="2"/>
      <c r="J546"/>
      <c r="K546"/>
      <c r="L546"/>
      <c r="M546"/>
      <c r="N546"/>
      <c r="O546"/>
      <c r="P546"/>
      <c r="Q546"/>
      <c r="R546" s="2"/>
      <c r="S546" s="2"/>
      <c r="T546"/>
      <c r="U546"/>
      <c r="V546"/>
      <c r="W546"/>
      <c r="X546"/>
      <c r="Y546"/>
    </row>
    <row r="547" spans="2:25" s="6" customFormat="1" x14ac:dyDescent="0.25">
      <c r="B547" s="1"/>
      <c r="C547" s="1"/>
      <c r="F547" s="2"/>
      <c r="G547" s="11"/>
      <c r="H547" s="2"/>
      <c r="J547"/>
      <c r="K547"/>
      <c r="L547"/>
      <c r="M547"/>
      <c r="N547"/>
      <c r="O547"/>
      <c r="P547"/>
      <c r="Q547"/>
      <c r="R547" s="2"/>
      <c r="S547" s="2"/>
      <c r="T547"/>
      <c r="U547"/>
      <c r="V547"/>
      <c r="W547"/>
      <c r="X547"/>
      <c r="Y547"/>
    </row>
    <row r="548" spans="2:25" s="6" customFormat="1" x14ac:dyDescent="0.25">
      <c r="B548" s="1"/>
      <c r="C548" s="1"/>
      <c r="F548" s="2"/>
      <c r="G548" s="11"/>
      <c r="H548" s="2"/>
      <c r="J548"/>
      <c r="K548"/>
      <c r="L548"/>
      <c r="M548"/>
      <c r="N548"/>
      <c r="O548"/>
      <c r="P548"/>
      <c r="Q548"/>
      <c r="R548" s="2"/>
      <c r="S548" s="2"/>
      <c r="T548"/>
      <c r="U548"/>
      <c r="V548"/>
      <c r="W548"/>
      <c r="X548"/>
      <c r="Y548"/>
    </row>
    <row r="549" spans="2:25" s="6" customFormat="1" x14ac:dyDescent="0.25">
      <c r="B549" s="1"/>
      <c r="C549" s="1"/>
      <c r="F549" s="2"/>
      <c r="G549" s="11"/>
      <c r="H549" s="2"/>
      <c r="J549"/>
      <c r="K549"/>
      <c r="L549"/>
      <c r="M549"/>
      <c r="N549"/>
      <c r="O549"/>
      <c r="P549"/>
      <c r="Q549"/>
      <c r="R549" s="2"/>
      <c r="S549" s="2"/>
      <c r="T549"/>
      <c r="U549"/>
      <c r="V549"/>
      <c r="W549"/>
      <c r="X549"/>
      <c r="Y549"/>
    </row>
    <row r="550" spans="2:25" s="6" customFormat="1" x14ac:dyDescent="0.25">
      <c r="B550" s="1"/>
      <c r="C550" s="1"/>
      <c r="F550" s="2"/>
      <c r="G550" s="11"/>
      <c r="H550" s="2"/>
      <c r="J550"/>
      <c r="K550"/>
      <c r="L550"/>
      <c r="M550"/>
      <c r="N550"/>
      <c r="O550"/>
      <c r="P550"/>
      <c r="Q550"/>
      <c r="R550" s="2"/>
      <c r="S550" s="2"/>
      <c r="T550"/>
      <c r="U550"/>
      <c r="V550"/>
      <c r="W550"/>
      <c r="X550"/>
      <c r="Y550"/>
    </row>
    <row r="551" spans="2:25" s="6" customFormat="1" x14ac:dyDescent="0.25">
      <c r="B551" s="1"/>
      <c r="C551" s="1"/>
      <c r="F551" s="2"/>
      <c r="G551" s="11"/>
      <c r="H551" s="2"/>
      <c r="J551"/>
      <c r="K551"/>
      <c r="L551"/>
      <c r="M551"/>
      <c r="N551"/>
      <c r="O551"/>
      <c r="P551"/>
      <c r="Q551"/>
      <c r="R551" s="2"/>
      <c r="S551" s="2"/>
      <c r="T551"/>
      <c r="U551"/>
      <c r="V551"/>
      <c r="W551"/>
      <c r="X551"/>
      <c r="Y551"/>
    </row>
    <row r="552" spans="2:25" s="6" customFormat="1" x14ac:dyDescent="0.25">
      <c r="B552" s="1"/>
      <c r="C552" s="1"/>
      <c r="F552" s="2"/>
      <c r="G552" s="11"/>
      <c r="H552" s="2"/>
      <c r="J552"/>
      <c r="K552"/>
      <c r="L552"/>
      <c r="M552"/>
      <c r="N552"/>
      <c r="O552"/>
      <c r="P552"/>
      <c r="Q552"/>
      <c r="R552" s="2"/>
      <c r="S552" s="2"/>
      <c r="T552"/>
      <c r="U552"/>
      <c r="V552"/>
      <c r="W552"/>
      <c r="X552"/>
      <c r="Y552"/>
    </row>
    <row r="553" spans="2:25" s="6" customFormat="1" x14ac:dyDescent="0.25">
      <c r="B553" s="1"/>
      <c r="C553" s="1"/>
      <c r="F553" s="2"/>
      <c r="G553" s="11"/>
      <c r="H553" s="2"/>
      <c r="J553"/>
      <c r="K553"/>
      <c r="L553"/>
      <c r="M553"/>
      <c r="N553"/>
      <c r="O553"/>
      <c r="P553"/>
      <c r="Q553"/>
      <c r="R553" s="2"/>
      <c r="S553" s="2"/>
      <c r="T553"/>
      <c r="U553"/>
      <c r="V553"/>
      <c r="W553"/>
      <c r="X553"/>
      <c r="Y553"/>
    </row>
    <row r="554" spans="2:25" s="6" customFormat="1" x14ac:dyDescent="0.25">
      <c r="B554" s="1"/>
      <c r="C554" s="1"/>
      <c r="F554" s="2"/>
      <c r="G554" s="11"/>
      <c r="H554" s="2"/>
      <c r="J554"/>
      <c r="K554"/>
      <c r="L554"/>
      <c r="M554"/>
      <c r="N554"/>
      <c r="O554"/>
      <c r="P554"/>
      <c r="Q554"/>
      <c r="R554" s="2"/>
      <c r="S554" s="2"/>
      <c r="T554"/>
      <c r="U554"/>
      <c r="V554"/>
      <c r="W554"/>
      <c r="X554"/>
      <c r="Y554"/>
    </row>
    <row r="555" spans="2:25" s="6" customFormat="1" x14ac:dyDescent="0.25">
      <c r="B555" s="1"/>
      <c r="C555" s="1"/>
      <c r="F555" s="2"/>
      <c r="G555" s="11"/>
      <c r="H555" s="2"/>
      <c r="J555"/>
      <c r="K555"/>
      <c r="L555"/>
      <c r="M555"/>
      <c r="N555"/>
      <c r="O555"/>
      <c r="P555"/>
      <c r="Q555"/>
      <c r="R555" s="2"/>
      <c r="S555" s="2"/>
      <c r="T555"/>
      <c r="U555"/>
      <c r="V555"/>
      <c r="W555"/>
      <c r="X555"/>
      <c r="Y555"/>
    </row>
    <row r="556" spans="2:25" s="6" customFormat="1" x14ac:dyDescent="0.25">
      <c r="B556" s="1"/>
      <c r="C556" s="1"/>
      <c r="F556" s="2"/>
      <c r="G556" s="11"/>
      <c r="H556" s="2"/>
      <c r="J556"/>
      <c r="K556"/>
      <c r="L556"/>
      <c r="M556"/>
      <c r="N556"/>
      <c r="O556"/>
      <c r="P556"/>
      <c r="Q556"/>
      <c r="R556" s="2"/>
      <c r="S556" s="2"/>
      <c r="T556"/>
      <c r="U556"/>
      <c r="V556"/>
      <c r="W556"/>
      <c r="X556"/>
      <c r="Y556"/>
    </row>
    <row r="557" spans="2:25" s="6" customFormat="1" x14ac:dyDescent="0.25">
      <c r="B557" s="1"/>
      <c r="C557" s="1"/>
      <c r="F557" s="2"/>
      <c r="G557" s="11"/>
      <c r="H557" s="2"/>
      <c r="J557"/>
      <c r="K557"/>
      <c r="L557"/>
      <c r="M557"/>
      <c r="N557"/>
      <c r="O557"/>
      <c r="P557"/>
      <c r="Q557"/>
      <c r="R557" s="2"/>
      <c r="S557" s="2"/>
      <c r="T557"/>
      <c r="U557"/>
      <c r="V557"/>
      <c r="W557"/>
      <c r="X557"/>
      <c r="Y557"/>
    </row>
    <row r="558" spans="2:25" s="6" customFormat="1" x14ac:dyDescent="0.25">
      <c r="B558" s="1"/>
      <c r="C558" s="1"/>
      <c r="F558" s="2"/>
      <c r="G558" s="11"/>
      <c r="H558" s="2"/>
      <c r="J558"/>
      <c r="K558"/>
      <c r="L558"/>
      <c r="M558"/>
      <c r="N558"/>
      <c r="O558"/>
      <c r="P558"/>
      <c r="Q558"/>
      <c r="R558" s="2"/>
      <c r="S558" s="2"/>
      <c r="T558"/>
      <c r="U558"/>
      <c r="V558"/>
      <c r="W558"/>
      <c r="X558"/>
      <c r="Y558"/>
    </row>
    <row r="559" spans="2:25" s="6" customFormat="1" x14ac:dyDescent="0.25">
      <c r="B559" s="1"/>
      <c r="C559" s="1"/>
      <c r="F559" s="2"/>
      <c r="G559" s="11"/>
      <c r="H559" s="2"/>
      <c r="J559"/>
      <c r="K559"/>
      <c r="L559"/>
      <c r="M559"/>
      <c r="N559"/>
      <c r="O559"/>
      <c r="P559"/>
      <c r="Q559"/>
      <c r="R559" s="2"/>
      <c r="S559" s="2"/>
      <c r="T559"/>
      <c r="U559"/>
      <c r="V559"/>
      <c r="W559"/>
      <c r="X559"/>
      <c r="Y559"/>
    </row>
    <row r="560" spans="2:25" s="6" customFormat="1" x14ac:dyDescent="0.25">
      <c r="B560" s="1"/>
      <c r="C560" s="1"/>
      <c r="F560" s="2"/>
      <c r="G560" s="11"/>
      <c r="H560" s="2"/>
      <c r="J560"/>
      <c r="K560"/>
      <c r="L560"/>
      <c r="M560"/>
      <c r="N560"/>
      <c r="O560"/>
      <c r="P560"/>
      <c r="Q560"/>
      <c r="R560" s="2"/>
      <c r="S560" s="2"/>
      <c r="T560"/>
      <c r="U560"/>
      <c r="V560"/>
      <c r="W560"/>
      <c r="X560"/>
      <c r="Y560"/>
    </row>
    <row r="561" spans="2:25" s="6" customFormat="1" x14ac:dyDescent="0.25">
      <c r="B561" s="1"/>
      <c r="C561" s="1"/>
      <c r="F561" s="2"/>
      <c r="G561" s="11"/>
      <c r="H561" s="2"/>
      <c r="J561"/>
      <c r="K561"/>
      <c r="L561"/>
      <c r="M561"/>
      <c r="N561"/>
      <c r="O561"/>
      <c r="P561"/>
      <c r="Q561"/>
      <c r="R561" s="2"/>
      <c r="S561" s="2"/>
      <c r="T561"/>
      <c r="U561"/>
      <c r="V561"/>
      <c r="W561"/>
      <c r="X561"/>
      <c r="Y561"/>
    </row>
    <row r="562" spans="2:25" s="6" customFormat="1" x14ac:dyDescent="0.25">
      <c r="B562" s="1"/>
      <c r="C562" s="1"/>
      <c r="F562" s="2"/>
      <c r="G562" s="11"/>
      <c r="H562" s="2"/>
      <c r="J562"/>
      <c r="K562"/>
      <c r="L562"/>
      <c r="M562"/>
      <c r="N562"/>
      <c r="O562"/>
      <c r="P562"/>
      <c r="Q562"/>
      <c r="R562" s="2"/>
      <c r="S562" s="2"/>
      <c r="T562"/>
      <c r="U562"/>
      <c r="V562"/>
      <c r="W562"/>
      <c r="X562"/>
      <c r="Y562"/>
    </row>
    <row r="563" spans="2:25" s="6" customFormat="1" x14ac:dyDescent="0.25">
      <c r="B563" s="1"/>
      <c r="C563" s="1"/>
      <c r="F563" s="2"/>
      <c r="G563" s="11"/>
      <c r="H563" s="2"/>
      <c r="J563"/>
      <c r="K563"/>
      <c r="L563"/>
      <c r="M563"/>
      <c r="N563"/>
      <c r="O563"/>
      <c r="P563"/>
      <c r="Q563"/>
      <c r="R563" s="2"/>
      <c r="S563" s="2"/>
      <c r="T563"/>
      <c r="U563"/>
      <c r="V563"/>
      <c r="W563"/>
      <c r="X563"/>
      <c r="Y563"/>
    </row>
    <row r="564" spans="2:25" s="6" customFormat="1" x14ac:dyDescent="0.25">
      <c r="B564" s="1"/>
      <c r="C564" s="1"/>
      <c r="F564" s="2"/>
      <c r="G564" s="11"/>
      <c r="H564" s="2"/>
      <c r="J564"/>
      <c r="K564"/>
      <c r="L564"/>
      <c r="M564"/>
      <c r="N564"/>
      <c r="O564"/>
      <c r="P564"/>
      <c r="Q564"/>
      <c r="R564" s="2"/>
      <c r="S564" s="2"/>
      <c r="T564"/>
      <c r="U564"/>
      <c r="V564"/>
      <c r="W564"/>
      <c r="X564"/>
      <c r="Y564"/>
    </row>
    <row r="565" spans="2:25" s="6" customFormat="1" x14ac:dyDescent="0.25">
      <c r="B565" s="1"/>
      <c r="C565" s="1"/>
      <c r="F565" s="2"/>
      <c r="G565" s="11"/>
      <c r="H565" s="2"/>
      <c r="J565"/>
      <c r="K565"/>
      <c r="L565"/>
      <c r="M565"/>
      <c r="N565"/>
      <c r="O565"/>
      <c r="P565"/>
      <c r="Q565"/>
      <c r="R565" s="2"/>
      <c r="S565" s="2"/>
      <c r="T565"/>
      <c r="U565"/>
      <c r="V565"/>
      <c r="W565"/>
      <c r="X565"/>
      <c r="Y565"/>
    </row>
    <row r="566" spans="2:25" s="6" customFormat="1" x14ac:dyDescent="0.25">
      <c r="B566" s="1"/>
      <c r="C566" s="1"/>
      <c r="F566" s="2"/>
      <c r="G566" s="11"/>
      <c r="H566" s="2"/>
      <c r="J566"/>
      <c r="K566"/>
      <c r="L566"/>
      <c r="M566"/>
      <c r="N566"/>
      <c r="O566"/>
      <c r="P566"/>
      <c r="Q566"/>
      <c r="R566" s="2"/>
      <c r="S566" s="2"/>
      <c r="T566"/>
      <c r="U566"/>
      <c r="V566"/>
      <c r="W566"/>
      <c r="X566"/>
      <c r="Y566"/>
    </row>
    <row r="567" spans="2:25" s="6" customFormat="1" x14ac:dyDescent="0.25">
      <c r="B567" s="1"/>
      <c r="C567" s="1"/>
      <c r="F567" s="2"/>
      <c r="G567" s="11"/>
      <c r="H567" s="2"/>
      <c r="J567"/>
      <c r="K567"/>
      <c r="L567"/>
      <c r="M567"/>
      <c r="N567"/>
      <c r="O567"/>
      <c r="P567"/>
      <c r="Q567"/>
      <c r="R567" s="2"/>
      <c r="S567" s="2"/>
      <c r="T567"/>
      <c r="U567"/>
      <c r="V567"/>
      <c r="W567"/>
      <c r="X567"/>
      <c r="Y567"/>
    </row>
    <row r="568" spans="2:25" s="6" customFormat="1" x14ac:dyDescent="0.25">
      <c r="B568" s="1"/>
      <c r="C568" s="1"/>
      <c r="F568" s="2"/>
      <c r="G568" s="11"/>
      <c r="H568" s="2"/>
      <c r="J568"/>
      <c r="K568"/>
      <c r="L568"/>
      <c r="M568"/>
      <c r="N568"/>
      <c r="O568"/>
      <c r="P568"/>
      <c r="Q568"/>
      <c r="R568" s="2"/>
      <c r="S568" s="2"/>
      <c r="T568"/>
      <c r="U568"/>
      <c r="V568"/>
      <c r="W568"/>
      <c r="X568"/>
      <c r="Y568"/>
    </row>
    <row r="569" spans="2:25" s="6" customFormat="1" x14ac:dyDescent="0.25">
      <c r="B569" s="1"/>
      <c r="C569" s="1"/>
      <c r="F569" s="2"/>
      <c r="G569" s="11"/>
      <c r="H569" s="2"/>
      <c r="J569"/>
      <c r="K569"/>
      <c r="L569"/>
      <c r="M569"/>
      <c r="N569"/>
      <c r="O569"/>
      <c r="P569"/>
      <c r="Q569"/>
      <c r="R569" s="2"/>
      <c r="S569" s="2"/>
      <c r="T569"/>
      <c r="U569"/>
      <c r="V569"/>
      <c r="W569"/>
      <c r="X569"/>
      <c r="Y569"/>
    </row>
    <row r="570" spans="2:25" s="6" customFormat="1" x14ac:dyDescent="0.25">
      <c r="B570" s="1"/>
      <c r="C570" s="1"/>
      <c r="F570" s="2"/>
      <c r="G570" s="11"/>
      <c r="H570" s="2"/>
      <c r="J570"/>
      <c r="K570"/>
      <c r="L570"/>
      <c r="M570"/>
      <c r="N570"/>
      <c r="O570"/>
      <c r="P570"/>
      <c r="Q570"/>
      <c r="R570" s="2"/>
      <c r="S570" s="2"/>
      <c r="T570"/>
      <c r="U570"/>
      <c r="V570"/>
      <c r="W570"/>
      <c r="X570"/>
      <c r="Y570"/>
    </row>
    <row r="571" spans="2:25" s="6" customFormat="1" x14ac:dyDescent="0.25">
      <c r="B571" s="1"/>
      <c r="C571" s="1"/>
      <c r="F571" s="2"/>
      <c r="G571" s="11"/>
      <c r="H571" s="2"/>
      <c r="J571"/>
      <c r="K571"/>
      <c r="L571"/>
      <c r="M571"/>
      <c r="N571"/>
      <c r="O571"/>
      <c r="P571"/>
      <c r="Q571"/>
      <c r="R571" s="2"/>
      <c r="S571" s="2"/>
      <c r="T571"/>
      <c r="U571"/>
      <c r="V571"/>
      <c r="W571"/>
      <c r="X571"/>
      <c r="Y571"/>
    </row>
    <row r="572" spans="2:25" s="6" customFormat="1" x14ac:dyDescent="0.25">
      <c r="B572" s="1"/>
      <c r="C572" s="1"/>
      <c r="F572" s="2"/>
      <c r="G572" s="11"/>
      <c r="H572" s="2"/>
      <c r="J572"/>
      <c r="K572"/>
      <c r="L572"/>
      <c r="M572"/>
      <c r="N572"/>
      <c r="O572"/>
      <c r="P572"/>
      <c r="Q572"/>
      <c r="R572" s="2"/>
      <c r="S572" s="2"/>
      <c r="T572"/>
      <c r="U572"/>
      <c r="V572"/>
      <c r="W572"/>
      <c r="X572"/>
      <c r="Y572"/>
    </row>
    <row r="573" spans="2:25" s="6" customFormat="1" x14ac:dyDescent="0.25">
      <c r="B573" s="1"/>
      <c r="C573" s="1"/>
      <c r="F573" s="2"/>
      <c r="G573" s="11"/>
      <c r="H573" s="2"/>
      <c r="J573"/>
      <c r="K573"/>
      <c r="L573"/>
      <c r="M573"/>
      <c r="N573"/>
      <c r="O573"/>
      <c r="P573"/>
      <c r="Q573"/>
      <c r="R573" s="2"/>
      <c r="S573" s="2"/>
      <c r="T573"/>
      <c r="U573"/>
      <c r="V573"/>
      <c r="W573"/>
      <c r="X573"/>
      <c r="Y573"/>
    </row>
    <row r="574" spans="2:25" s="6" customFormat="1" x14ac:dyDescent="0.25">
      <c r="B574" s="1"/>
      <c r="C574" s="1"/>
      <c r="F574" s="2"/>
      <c r="G574" s="11"/>
      <c r="H574" s="2"/>
      <c r="J574"/>
      <c r="K574"/>
      <c r="L574"/>
      <c r="M574"/>
      <c r="N574"/>
      <c r="O574"/>
      <c r="P574"/>
      <c r="Q574"/>
      <c r="R574" s="2"/>
      <c r="S574" s="2"/>
      <c r="T574"/>
      <c r="U574"/>
      <c r="V574"/>
      <c r="W574"/>
      <c r="X574"/>
      <c r="Y574"/>
    </row>
    <row r="575" spans="2:25" s="6" customFormat="1" x14ac:dyDescent="0.25">
      <c r="B575" s="1"/>
      <c r="C575" s="1"/>
      <c r="F575" s="2"/>
      <c r="G575" s="11"/>
      <c r="H575" s="2"/>
      <c r="J575"/>
      <c r="K575"/>
      <c r="L575"/>
      <c r="M575"/>
      <c r="N575"/>
      <c r="O575"/>
      <c r="P575"/>
      <c r="Q575"/>
      <c r="R575" s="2"/>
      <c r="S575" s="2"/>
      <c r="T575"/>
      <c r="U575"/>
      <c r="V575"/>
      <c r="W575"/>
      <c r="X575"/>
      <c r="Y575"/>
    </row>
    <row r="576" spans="2:25" s="6" customFormat="1" x14ac:dyDescent="0.25">
      <c r="B576" s="1"/>
      <c r="C576" s="1"/>
      <c r="F576" s="2"/>
      <c r="G576" s="11"/>
      <c r="H576" s="2"/>
      <c r="J576"/>
      <c r="K576"/>
      <c r="L576"/>
      <c r="M576"/>
      <c r="N576"/>
      <c r="O576"/>
      <c r="P576"/>
      <c r="Q576"/>
      <c r="R576" s="2"/>
      <c r="S576" s="2"/>
      <c r="T576"/>
      <c r="U576"/>
      <c r="V576"/>
      <c r="W576"/>
      <c r="X576"/>
      <c r="Y576"/>
    </row>
    <row r="577" spans="2:25" s="6" customFormat="1" x14ac:dyDescent="0.25">
      <c r="B577" s="1"/>
      <c r="C577" s="1"/>
      <c r="F577" s="2"/>
      <c r="G577" s="11"/>
      <c r="H577" s="2"/>
      <c r="J577"/>
      <c r="K577"/>
      <c r="L577"/>
      <c r="M577"/>
      <c r="N577"/>
      <c r="O577"/>
      <c r="P577"/>
      <c r="Q577"/>
      <c r="R577" s="2"/>
      <c r="S577" s="2"/>
      <c r="T577"/>
      <c r="U577"/>
      <c r="V577"/>
      <c r="W577"/>
      <c r="X577"/>
      <c r="Y577"/>
    </row>
    <row r="578" spans="2:25" s="6" customFormat="1" x14ac:dyDescent="0.25">
      <c r="B578" s="1"/>
      <c r="C578" s="1"/>
      <c r="F578" s="2"/>
      <c r="G578" s="11"/>
      <c r="H578" s="2"/>
      <c r="J578"/>
      <c r="K578"/>
      <c r="L578"/>
      <c r="M578"/>
      <c r="N578"/>
      <c r="O578"/>
      <c r="P578"/>
      <c r="Q578"/>
      <c r="R578" s="2"/>
      <c r="S578" s="2"/>
      <c r="T578"/>
      <c r="U578"/>
      <c r="V578"/>
      <c r="W578"/>
      <c r="X578"/>
      <c r="Y578"/>
    </row>
    <row r="579" spans="2:25" s="6" customFormat="1" x14ac:dyDescent="0.25">
      <c r="B579" s="1"/>
      <c r="C579" s="1"/>
      <c r="F579" s="2"/>
      <c r="G579" s="11"/>
      <c r="H579" s="2"/>
      <c r="J579"/>
      <c r="K579"/>
      <c r="L579"/>
      <c r="M579"/>
      <c r="N579"/>
      <c r="O579"/>
      <c r="P579"/>
      <c r="Q579"/>
      <c r="R579" s="2"/>
      <c r="S579" s="2"/>
      <c r="T579"/>
      <c r="U579"/>
      <c r="V579"/>
      <c r="W579"/>
      <c r="X579"/>
      <c r="Y579"/>
    </row>
    <row r="580" spans="2:25" s="6" customFormat="1" x14ac:dyDescent="0.25">
      <c r="B580" s="1"/>
      <c r="C580" s="1"/>
      <c r="F580" s="2"/>
      <c r="G580" s="11"/>
      <c r="H580" s="2"/>
      <c r="J580"/>
      <c r="K580"/>
      <c r="L580"/>
      <c r="M580"/>
      <c r="N580"/>
      <c r="O580"/>
      <c r="P580"/>
      <c r="Q580"/>
      <c r="R580" s="2"/>
      <c r="S580" s="2"/>
      <c r="T580"/>
      <c r="U580"/>
      <c r="V580"/>
      <c r="W580"/>
      <c r="X580"/>
      <c r="Y580"/>
    </row>
    <row r="581" spans="2:25" s="6" customFormat="1" x14ac:dyDescent="0.25">
      <c r="B581" s="1"/>
      <c r="C581" s="1"/>
      <c r="F581" s="2"/>
      <c r="G581" s="11"/>
      <c r="H581" s="2"/>
      <c r="J581"/>
      <c r="K581"/>
      <c r="L581"/>
      <c r="M581"/>
      <c r="N581"/>
      <c r="O581"/>
      <c r="P581"/>
      <c r="Q581"/>
      <c r="R581" s="2"/>
      <c r="S581" s="2"/>
      <c r="T581"/>
      <c r="U581"/>
      <c r="V581"/>
      <c r="W581"/>
      <c r="X581"/>
      <c r="Y581"/>
    </row>
    <row r="582" spans="2:25" s="6" customFormat="1" x14ac:dyDescent="0.25">
      <c r="B582" s="1"/>
      <c r="C582" s="1"/>
      <c r="F582" s="2"/>
      <c r="G582" s="11"/>
      <c r="H582" s="2"/>
      <c r="J582"/>
      <c r="K582"/>
      <c r="L582"/>
      <c r="M582"/>
      <c r="N582"/>
      <c r="O582"/>
      <c r="P582"/>
      <c r="Q582"/>
      <c r="R582" s="2"/>
      <c r="S582" s="2"/>
      <c r="T582"/>
      <c r="U582"/>
      <c r="V582"/>
      <c r="W582"/>
      <c r="X582"/>
      <c r="Y582"/>
    </row>
    <row r="583" spans="2:25" s="6" customFormat="1" x14ac:dyDescent="0.25">
      <c r="B583" s="1"/>
      <c r="C583" s="1"/>
      <c r="F583" s="2"/>
      <c r="G583" s="11"/>
      <c r="H583" s="2"/>
      <c r="J583"/>
      <c r="K583"/>
      <c r="L583"/>
      <c r="M583"/>
      <c r="N583"/>
      <c r="O583"/>
      <c r="P583"/>
      <c r="Q583"/>
      <c r="R583" s="2"/>
      <c r="S583" s="2"/>
      <c r="T583"/>
      <c r="U583"/>
      <c r="V583"/>
      <c r="W583"/>
      <c r="X583"/>
      <c r="Y583"/>
    </row>
    <row r="584" spans="2:25" s="6" customFormat="1" x14ac:dyDescent="0.25">
      <c r="B584" s="1"/>
      <c r="C584" s="1"/>
      <c r="F584" s="2"/>
      <c r="G584" s="11"/>
      <c r="H584" s="2"/>
      <c r="J584"/>
      <c r="K584"/>
      <c r="L584"/>
      <c r="M584"/>
      <c r="N584"/>
      <c r="O584"/>
      <c r="P584"/>
      <c r="Q584"/>
      <c r="R584" s="2"/>
      <c r="S584" s="2"/>
      <c r="T584"/>
      <c r="U584"/>
      <c r="V584"/>
      <c r="W584"/>
      <c r="X584"/>
      <c r="Y584"/>
    </row>
    <row r="585" spans="2:25" s="6" customFormat="1" x14ac:dyDescent="0.25">
      <c r="B585" s="1"/>
      <c r="C585" s="1"/>
      <c r="F585" s="2"/>
      <c r="G585" s="11"/>
      <c r="H585" s="2"/>
      <c r="J585"/>
      <c r="K585"/>
      <c r="L585"/>
      <c r="M585"/>
      <c r="N585"/>
      <c r="O585"/>
      <c r="P585"/>
      <c r="Q585"/>
      <c r="R585" s="2"/>
      <c r="S585" s="2"/>
      <c r="T585"/>
      <c r="U585"/>
      <c r="V585"/>
      <c r="W585"/>
      <c r="X585"/>
      <c r="Y585"/>
    </row>
    <row r="586" spans="2:25" s="6" customFormat="1" x14ac:dyDescent="0.25">
      <c r="B586" s="1"/>
      <c r="C586" s="1"/>
      <c r="F586" s="2"/>
      <c r="G586" s="11"/>
      <c r="H586" s="2"/>
      <c r="J586"/>
      <c r="K586"/>
      <c r="L586"/>
      <c r="M586"/>
      <c r="N586"/>
      <c r="O586"/>
      <c r="P586"/>
      <c r="Q586"/>
      <c r="R586" s="2"/>
      <c r="S586" s="2"/>
      <c r="T586"/>
      <c r="U586"/>
      <c r="V586"/>
      <c r="W586"/>
      <c r="X586"/>
      <c r="Y586"/>
    </row>
    <row r="587" spans="2:25" s="6" customFormat="1" x14ac:dyDescent="0.25">
      <c r="B587" s="1"/>
      <c r="C587" s="1"/>
      <c r="F587" s="2"/>
      <c r="G587" s="11"/>
      <c r="H587" s="2"/>
      <c r="J587"/>
      <c r="K587"/>
      <c r="L587"/>
      <c r="M587"/>
      <c r="N587"/>
      <c r="O587"/>
      <c r="P587"/>
      <c r="Q587"/>
      <c r="R587" s="2"/>
      <c r="S587" s="2"/>
      <c r="T587"/>
      <c r="U587"/>
      <c r="V587"/>
      <c r="W587"/>
      <c r="X587"/>
      <c r="Y587"/>
    </row>
    <row r="588" spans="2:25" s="6" customFormat="1" x14ac:dyDescent="0.25">
      <c r="B588" s="1"/>
      <c r="C588" s="1"/>
      <c r="F588" s="2"/>
      <c r="G588" s="11"/>
      <c r="H588" s="2"/>
      <c r="J588"/>
      <c r="K588"/>
      <c r="L588"/>
      <c r="M588"/>
      <c r="N588"/>
      <c r="O588"/>
      <c r="P588"/>
      <c r="Q588"/>
      <c r="R588" s="2"/>
      <c r="S588" s="2"/>
      <c r="T588"/>
      <c r="U588"/>
      <c r="V588"/>
      <c r="W588"/>
      <c r="X588"/>
      <c r="Y588"/>
    </row>
    <row r="589" spans="2:25" s="6" customFormat="1" x14ac:dyDescent="0.25">
      <c r="B589" s="1"/>
      <c r="C589" s="1"/>
      <c r="F589" s="2"/>
      <c r="G589" s="11"/>
      <c r="H589" s="2"/>
      <c r="J589"/>
      <c r="K589"/>
      <c r="L589"/>
      <c r="M589"/>
      <c r="N589"/>
      <c r="O589"/>
      <c r="P589"/>
      <c r="Q589"/>
      <c r="R589" s="2"/>
      <c r="S589" s="2"/>
      <c r="T589"/>
      <c r="U589"/>
      <c r="V589"/>
      <c r="W589"/>
      <c r="X589"/>
      <c r="Y589"/>
    </row>
    <row r="590" spans="2:25" s="6" customFormat="1" x14ac:dyDescent="0.25">
      <c r="B590" s="1"/>
      <c r="C590" s="1"/>
      <c r="F590" s="2"/>
      <c r="G590" s="11"/>
      <c r="H590" s="2"/>
      <c r="J590"/>
      <c r="K590"/>
      <c r="L590"/>
      <c r="M590"/>
      <c r="N590"/>
      <c r="O590"/>
      <c r="P590"/>
      <c r="Q590"/>
      <c r="R590" s="2"/>
      <c r="S590" s="2"/>
      <c r="T590"/>
      <c r="U590"/>
      <c r="V590"/>
      <c r="W590"/>
      <c r="X590"/>
      <c r="Y590"/>
    </row>
    <row r="591" spans="2:25" s="6" customFormat="1" x14ac:dyDescent="0.25">
      <c r="B591" s="1"/>
      <c r="C591" s="1"/>
      <c r="F591" s="2"/>
      <c r="G591" s="11"/>
      <c r="H591" s="2"/>
      <c r="J591"/>
      <c r="K591"/>
      <c r="L591"/>
      <c r="M591"/>
      <c r="N591"/>
      <c r="O591"/>
      <c r="P591"/>
      <c r="Q591"/>
      <c r="R591" s="2"/>
      <c r="S591" s="2"/>
      <c r="T591"/>
      <c r="U591"/>
      <c r="V591"/>
      <c r="W591"/>
      <c r="X591"/>
      <c r="Y591"/>
    </row>
    <row r="592" spans="2:25" s="6" customFormat="1" x14ac:dyDescent="0.25">
      <c r="B592" s="1"/>
      <c r="C592" s="1"/>
      <c r="F592" s="2"/>
      <c r="G592" s="11"/>
      <c r="H592" s="2"/>
      <c r="J592"/>
      <c r="K592"/>
      <c r="L592"/>
      <c r="M592"/>
      <c r="N592"/>
      <c r="O592"/>
      <c r="P592"/>
      <c r="Q592"/>
      <c r="R592" s="2"/>
      <c r="S592" s="2"/>
      <c r="T592"/>
      <c r="U592"/>
      <c r="V592"/>
      <c r="W592"/>
      <c r="X592"/>
      <c r="Y592"/>
    </row>
    <row r="593" spans="2:25" s="6" customFormat="1" x14ac:dyDescent="0.25">
      <c r="B593" s="1"/>
      <c r="C593" s="1"/>
      <c r="F593" s="2"/>
      <c r="G593" s="11"/>
      <c r="H593" s="2"/>
      <c r="J593"/>
      <c r="K593"/>
      <c r="L593"/>
      <c r="M593"/>
      <c r="N593"/>
      <c r="O593"/>
      <c r="P593"/>
      <c r="Q593"/>
      <c r="R593" s="2"/>
      <c r="S593" s="2"/>
      <c r="T593"/>
      <c r="U593"/>
      <c r="V593"/>
      <c r="W593"/>
      <c r="X593"/>
      <c r="Y593"/>
    </row>
    <row r="594" spans="2:25" s="6" customFormat="1" x14ac:dyDescent="0.25">
      <c r="B594" s="1"/>
      <c r="C594" s="1"/>
      <c r="F594" s="2"/>
      <c r="G594" s="11"/>
      <c r="H594" s="2"/>
      <c r="J594"/>
      <c r="K594"/>
      <c r="L594"/>
      <c r="M594"/>
      <c r="N594"/>
      <c r="O594"/>
      <c r="P594"/>
      <c r="Q594"/>
      <c r="R594" s="2"/>
      <c r="S594" s="2"/>
      <c r="T594"/>
      <c r="U594"/>
      <c r="V594"/>
      <c r="W594"/>
      <c r="X594"/>
      <c r="Y594"/>
    </row>
    <row r="595" spans="2:25" s="6" customFormat="1" x14ac:dyDescent="0.25">
      <c r="B595" s="1"/>
      <c r="C595" s="1"/>
      <c r="F595" s="2"/>
      <c r="G595" s="11"/>
      <c r="H595" s="2"/>
      <c r="J595"/>
      <c r="K595"/>
      <c r="L595"/>
      <c r="M595"/>
      <c r="N595"/>
      <c r="O595"/>
      <c r="P595"/>
      <c r="Q595"/>
      <c r="R595" s="2"/>
      <c r="S595" s="2"/>
      <c r="T595"/>
      <c r="U595"/>
      <c r="V595"/>
      <c r="W595"/>
      <c r="X595"/>
      <c r="Y595"/>
    </row>
    <row r="596" spans="2:25" s="6" customFormat="1" x14ac:dyDescent="0.25">
      <c r="B596" s="1"/>
      <c r="C596" s="1"/>
      <c r="F596" s="2"/>
      <c r="G596" s="11"/>
      <c r="H596" s="2"/>
      <c r="J596"/>
      <c r="K596"/>
      <c r="L596"/>
      <c r="M596"/>
      <c r="N596"/>
      <c r="O596"/>
      <c r="P596"/>
      <c r="Q596"/>
      <c r="R596" s="2"/>
      <c r="S596" s="2"/>
      <c r="T596"/>
      <c r="U596"/>
      <c r="V596"/>
      <c r="W596"/>
      <c r="X596"/>
      <c r="Y596"/>
    </row>
    <row r="597" spans="2:25" s="6" customFormat="1" x14ac:dyDescent="0.25">
      <c r="B597" s="1"/>
      <c r="C597" s="1"/>
      <c r="F597" s="2"/>
      <c r="G597" s="11"/>
      <c r="H597" s="2"/>
      <c r="J597"/>
      <c r="K597"/>
      <c r="L597"/>
      <c r="M597"/>
      <c r="N597"/>
      <c r="O597"/>
      <c r="P597"/>
      <c r="Q597"/>
      <c r="R597" s="2"/>
      <c r="S597" s="2"/>
      <c r="T597"/>
      <c r="U597"/>
      <c r="V597"/>
      <c r="W597"/>
      <c r="X597"/>
      <c r="Y597"/>
    </row>
    <row r="598" spans="2:25" s="6" customFormat="1" x14ac:dyDescent="0.25">
      <c r="B598" s="1"/>
      <c r="C598" s="1"/>
      <c r="F598" s="2"/>
      <c r="G598" s="11"/>
      <c r="H598" s="2"/>
      <c r="J598"/>
      <c r="K598"/>
      <c r="L598"/>
      <c r="M598"/>
      <c r="N598"/>
      <c r="O598"/>
      <c r="P598"/>
      <c r="Q598"/>
      <c r="R598" s="2"/>
      <c r="S598" s="2"/>
      <c r="T598"/>
      <c r="U598"/>
      <c r="V598"/>
      <c r="W598"/>
      <c r="X598"/>
      <c r="Y598"/>
    </row>
    <row r="599" spans="2:25" s="6" customFormat="1" x14ac:dyDescent="0.25">
      <c r="B599" s="1"/>
      <c r="C599" s="1"/>
      <c r="F599" s="2"/>
      <c r="G599" s="11"/>
      <c r="H599" s="2"/>
      <c r="J599"/>
      <c r="K599"/>
      <c r="L599"/>
      <c r="M599"/>
      <c r="N599"/>
      <c r="O599"/>
      <c r="P599"/>
      <c r="Q599"/>
      <c r="R599" s="2"/>
      <c r="S599" s="2"/>
      <c r="T599"/>
      <c r="U599"/>
      <c r="V599"/>
      <c r="W599"/>
      <c r="X599"/>
      <c r="Y599"/>
    </row>
    <row r="600" spans="2:25" s="6" customFormat="1" x14ac:dyDescent="0.25">
      <c r="B600" s="1"/>
      <c r="C600" s="1"/>
      <c r="F600" s="2"/>
      <c r="G600" s="11"/>
      <c r="H600" s="2"/>
      <c r="J600"/>
      <c r="K600"/>
      <c r="L600"/>
      <c r="M600"/>
      <c r="N600"/>
      <c r="O600"/>
      <c r="P600"/>
      <c r="Q600"/>
      <c r="R600" s="2"/>
      <c r="S600" s="2"/>
      <c r="T600"/>
      <c r="U600"/>
      <c r="V600"/>
      <c r="W600"/>
      <c r="X600"/>
      <c r="Y600"/>
    </row>
    <row r="601" spans="2:25" s="6" customFormat="1" x14ac:dyDescent="0.25">
      <c r="B601" s="1"/>
      <c r="C601" s="1"/>
      <c r="F601" s="2"/>
      <c r="G601" s="11"/>
      <c r="H601" s="2"/>
      <c r="J601"/>
      <c r="K601"/>
      <c r="L601"/>
      <c r="M601"/>
      <c r="N601"/>
      <c r="O601"/>
      <c r="P601"/>
      <c r="Q601"/>
      <c r="R601" s="2"/>
      <c r="S601" s="2"/>
      <c r="T601"/>
      <c r="U601"/>
      <c r="V601"/>
      <c r="W601"/>
      <c r="X601"/>
      <c r="Y601"/>
    </row>
    <row r="602" spans="2:25" s="6" customFormat="1" x14ac:dyDescent="0.25">
      <c r="B602" s="1"/>
      <c r="C602" s="1"/>
      <c r="F602" s="2"/>
      <c r="G602" s="11"/>
      <c r="H602" s="2"/>
      <c r="J602"/>
      <c r="K602"/>
      <c r="L602"/>
      <c r="M602"/>
      <c r="N602"/>
      <c r="O602"/>
      <c r="P602"/>
      <c r="Q602"/>
      <c r="R602" s="2"/>
      <c r="S602" s="2"/>
      <c r="T602"/>
      <c r="U602"/>
      <c r="V602"/>
      <c r="W602"/>
      <c r="X602"/>
      <c r="Y602"/>
    </row>
    <row r="603" spans="2:25" s="6" customFormat="1" x14ac:dyDescent="0.25">
      <c r="B603" s="1"/>
      <c r="C603" s="1"/>
      <c r="F603" s="2"/>
      <c r="G603" s="11"/>
      <c r="H603" s="2"/>
      <c r="J603"/>
      <c r="K603"/>
      <c r="L603"/>
      <c r="M603"/>
      <c r="N603"/>
      <c r="O603"/>
      <c r="P603"/>
      <c r="Q603"/>
      <c r="R603" s="2"/>
      <c r="S603" s="2"/>
      <c r="T603"/>
      <c r="U603"/>
      <c r="V603"/>
      <c r="W603"/>
      <c r="X603"/>
      <c r="Y603"/>
    </row>
    <row r="604" spans="2:25" s="6" customFormat="1" x14ac:dyDescent="0.25">
      <c r="B604" s="1"/>
      <c r="C604" s="1"/>
      <c r="F604" s="2"/>
      <c r="G604" s="11"/>
      <c r="H604" s="2"/>
      <c r="J604"/>
      <c r="K604"/>
      <c r="L604"/>
      <c r="M604"/>
      <c r="N604"/>
      <c r="O604"/>
      <c r="P604"/>
      <c r="Q604"/>
      <c r="R604" s="2"/>
      <c r="S604" s="2"/>
      <c r="T604"/>
      <c r="U604"/>
      <c r="V604"/>
      <c r="W604"/>
      <c r="X604"/>
      <c r="Y604"/>
    </row>
    <row r="605" spans="2:25" s="6" customFormat="1" x14ac:dyDescent="0.25">
      <c r="B605" s="1"/>
      <c r="C605" s="1"/>
      <c r="F605" s="2"/>
      <c r="G605" s="11"/>
      <c r="H605" s="2"/>
      <c r="J605"/>
      <c r="K605"/>
      <c r="L605"/>
      <c r="M605"/>
      <c r="N605"/>
      <c r="O605"/>
      <c r="P605"/>
      <c r="Q605"/>
      <c r="R605" s="2"/>
      <c r="S605" s="2"/>
      <c r="T605"/>
      <c r="U605"/>
      <c r="V605"/>
      <c r="W605"/>
      <c r="X605"/>
      <c r="Y605"/>
    </row>
    <row r="606" spans="2:25" s="6" customFormat="1" x14ac:dyDescent="0.25">
      <c r="B606" s="1"/>
      <c r="C606" s="1"/>
      <c r="F606" s="2"/>
      <c r="G606" s="11"/>
      <c r="H606" s="2"/>
      <c r="J606"/>
      <c r="K606"/>
      <c r="L606"/>
      <c r="M606"/>
      <c r="N606"/>
      <c r="O606"/>
      <c r="P606"/>
      <c r="Q606"/>
      <c r="R606" s="2"/>
      <c r="S606" s="2"/>
      <c r="T606"/>
      <c r="U606"/>
      <c r="V606"/>
      <c r="W606"/>
      <c r="X606"/>
      <c r="Y606"/>
    </row>
    <row r="607" spans="2:25" s="6" customFormat="1" x14ac:dyDescent="0.25">
      <c r="B607" s="1"/>
      <c r="C607" s="1"/>
      <c r="F607" s="2"/>
      <c r="G607" s="11"/>
      <c r="H607" s="2"/>
      <c r="J607"/>
      <c r="K607"/>
      <c r="L607"/>
      <c r="M607"/>
      <c r="N607"/>
      <c r="O607"/>
      <c r="P607"/>
      <c r="Q607"/>
      <c r="R607" s="2"/>
      <c r="S607" s="2"/>
      <c r="T607"/>
      <c r="U607"/>
      <c r="V607"/>
      <c r="W607"/>
      <c r="X607"/>
      <c r="Y607"/>
    </row>
    <row r="608" spans="2:25" s="6" customFormat="1" x14ac:dyDescent="0.25">
      <c r="B608" s="1"/>
      <c r="C608" s="1"/>
      <c r="F608" s="2"/>
      <c r="G608" s="11"/>
      <c r="H608" s="2"/>
      <c r="J608"/>
      <c r="K608"/>
      <c r="L608"/>
      <c r="M608"/>
      <c r="N608"/>
      <c r="O608"/>
      <c r="P608"/>
      <c r="Q608"/>
      <c r="R608" s="2"/>
      <c r="S608" s="2"/>
      <c r="T608"/>
      <c r="U608"/>
      <c r="V608"/>
      <c r="W608"/>
      <c r="X608"/>
      <c r="Y608"/>
    </row>
    <row r="609" spans="2:25" s="6" customFormat="1" x14ac:dyDescent="0.25">
      <c r="B609" s="1"/>
      <c r="C609" s="1"/>
      <c r="F609" s="2"/>
      <c r="G609" s="11"/>
      <c r="H609" s="2"/>
      <c r="J609"/>
      <c r="K609"/>
      <c r="L609"/>
      <c r="M609"/>
      <c r="N609"/>
      <c r="O609"/>
      <c r="P609"/>
      <c r="Q609"/>
      <c r="R609" s="2"/>
      <c r="S609" s="2"/>
      <c r="T609"/>
      <c r="U609"/>
      <c r="V609"/>
      <c r="W609"/>
      <c r="X609"/>
      <c r="Y609"/>
    </row>
    <row r="610" spans="2:25" s="6" customFormat="1" x14ac:dyDescent="0.25">
      <c r="B610" s="1"/>
      <c r="C610" s="1"/>
      <c r="F610" s="2"/>
      <c r="G610" s="11"/>
      <c r="H610" s="2"/>
      <c r="J610"/>
      <c r="K610"/>
      <c r="L610"/>
      <c r="M610"/>
      <c r="N610"/>
      <c r="O610"/>
      <c r="P610"/>
      <c r="Q610"/>
      <c r="R610" s="2"/>
      <c r="S610" s="2"/>
      <c r="T610"/>
      <c r="U610"/>
      <c r="V610"/>
      <c r="W610"/>
      <c r="X610"/>
      <c r="Y610"/>
    </row>
    <row r="611" spans="2:25" s="6" customFormat="1" x14ac:dyDescent="0.25">
      <c r="B611" s="1"/>
      <c r="C611" s="1"/>
      <c r="F611" s="2"/>
      <c r="G611" s="11"/>
      <c r="H611" s="2"/>
      <c r="J611"/>
      <c r="K611"/>
      <c r="L611"/>
      <c r="M611"/>
      <c r="N611"/>
      <c r="O611"/>
      <c r="P611"/>
      <c r="Q611"/>
      <c r="R611" s="2"/>
      <c r="S611" s="2"/>
      <c r="T611"/>
      <c r="U611"/>
      <c r="V611"/>
      <c r="W611"/>
      <c r="X611"/>
      <c r="Y611"/>
    </row>
    <row r="612" spans="2:25" s="6" customFormat="1" x14ac:dyDescent="0.25">
      <c r="B612" s="1"/>
      <c r="C612" s="1"/>
      <c r="F612" s="2"/>
      <c r="G612" s="11"/>
      <c r="H612" s="2"/>
      <c r="J612"/>
      <c r="K612"/>
      <c r="L612"/>
      <c r="M612"/>
      <c r="N612"/>
      <c r="O612"/>
      <c r="P612"/>
      <c r="Q612"/>
      <c r="R612" s="2"/>
      <c r="S612" s="2"/>
      <c r="T612"/>
      <c r="U612"/>
      <c r="V612"/>
      <c r="W612"/>
      <c r="X612"/>
      <c r="Y612"/>
    </row>
    <row r="613" spans="2:25" s="6" customFormat="1" x14ac:dyDescent="0.25">
      <c r="B613" s="1"/>
      <c r="C613" s="1"/>
      <c r="F613" s="2"/>
      <c r="G613" s="11"/>
      <c r="H613" s="2"/>
      <c r="J613"/>
      <c r="K613"/>
      <c r="L613"/>
      <c r="M613"/>
      <c r="N613"/>
      <c r="O613"/>
      <c r="P613"/>
      <c r="Q613"/>
      <c r="R613" s="2"/>
      <c r="S613" s="2"/>
      <c r="T613"/>
      <c r="U613"/>
      <c r="V613"/>
      <c r="W613"/>
      <c r="X613"/>
      <c r="Y613"/>
    </row>
    <row r="614" spans="2:25" s="6" customFormat="1" x14ac:dyDescent="0.25">
      <c r="B614" s="1"/>
      <c r="C614" s="1"/>
      <c r="F614" s="2"/>
      <c r="G614" s="11"/>
      <c r="H614" s="2"/>
      <c r="J614"/>
      <c r="K614"/>
      <c r="L614"/>
      <c r="M614"/>
      <c r="N614"/>
      <c r="O614"/>
      <c r="P614"/>
      <c r="Q614"/>
      <c r="R614" s="2"/>
      <c r="S614" s="2"/>
      <c r="T614"/>
      <c r="U614"/>
      <c r="V614"/>
      <c r="W614"/>
      <c r="X614"/>
      <c r="Y614"/>
    </row>
    <row r="615" spans="2:25" s="6" customFormat="1" x14ac:dyDescent="0.25">
      <c r="B615" s="1"/>
      <c r="C615" s="1"/>
      <c r="F615" s="2"/>
      <c r="G615" s="11"/>
      <c r="H615" s="2"/>
      <c r="J615"/>
      <c r="K615"/>
      <c r="L615"/>
      <c r="M615"/>
      <c r="N615"/>
      <c r="O615"/>
      <c r="P615"/>
      <c r="Q615"/>
      <c r="R615" s="2"/>
      <c r="S615" s="2"/>
      <c r="T615"/>
      <c r="U615"/>
      <c r="V615"/>
      <c r="W615"/>
      <c r="X615"/>
      <c r="Y615"/>
    </row>
    <row r="616" spans="2:25" s="6" customFormat="1" x14ac:dyDescent="0.25">
      <c r="B616" s="1"/>
      <c r="C616" s="1"/>
      <c r="F616" s="2"/>
      <c r="G616" s="11"/>
      <c r="H616" s="2"/>
      <c r="J616"/>
      <c r="K616"/>
      <c r="L616"/>
      <c r="M616"/>
      <c r="N616"/>
      <c r="O616"/>
      <c r="P616"/>
      <c r="Q616"/>
      <c r="R616" s="2"/>
      <c r="S616" s="2"/>
      <c r="T616"/>
      <c r="U616"/>
      <c r="V616"/>
      <c r="W616"/>
      <c r="X616"/>
      <c r="Y616"/>
    </row>
    <row r="617" spans="2:25" s="6" customFormat="1" x14ac:dyDescent="0.25">
      <c r="B617" s="1"/>
      <c r="C617" s="1"/>
      <c r="F617" s="2"/>
      <c r="G617" s="11"/>
      <c r="H617" s="2"/>
      <c r="J617"/>
      <c r="K617"/>
      <c r="L617"/>
      <c r="M617"/>
      <c r="N617"/>
      <c r="O617"/>
      <c r="P617"/>
      <c r="Q617"/>
      <c r="R617" s="2"/>
      <c r="S617" s="2"/>
      <c r="T617"/>
      <c r="U617"/>
      <c r="V617"/>
      <c r="W617"/>
      <c r="X617"/>
      <c r="Y617"/>
    </row>
    <row r="618" spans="2:25" s="6" customFormat="1" x14ac:dyDescent="0.25">
      <c r="B618" s="1"/>
      <c r="C618" s="1"/>
      <c r="F618" s="2"/>
      <c r="G618" s="11"/>
      <c r="H618" s="2"/>
      <c r="J618"/>
      <c r="K618"/>
      <c r="L618"/>
      <c r="M618"/>
      <c r="N618"/>
      <c r="O618"/>
      <c r="P618"/>
      <c r="Q618"/>
      <c r="R618" s="2"/>
      <c r="S618" s="2"/>
      <c r="T618"/>
      <c r="U618"/>
      <c r="V618"/>
      <c r="W618"/>
      <c r="X618"/>
      <c r="Y618"/>
    </row>
    <row r="619" spans="2:25" s="6" customFormat="1" x14ac:dyDescent="0.25">
      <c r="B619" s="1"/>
      <c r="C619" s="1"/>
      <c r="F619" s="2"/>
      <c r="G619" s="11"/>
      <c r="H619" s="2"/>
      <c r="J619"/>
      <c r="K619"/>
      <c r="L619"/>
      <c r="M619"/>
      <c r="N619"/>
      <c r="O619"/>
      <c r="P619"/>
      <c r="Q619"/>
      <c r="R619" s="2"/>
      <c r="S619" s="2"/>
      <c r="T619"/>
      <c r="U619"/>
      <c r="V619"/>
      <c r="W619"/>
      <c r="X619"/>
      <c r="Y619"/>
    </row>
    <row r="620" spans="2:25" s="6" customFormat="1" x14ac:dyDescent="0.25">
      <c r="B620" s="1"/>
      <c r="C620" s="1"/>
      <c r="F620" s="2"/>
      <c r="G620" s="11"/>
      <c r="H620" s="2"/>
      <c r="J620"/>
      <c r="K620"/>
      <c r="L620"/>
      <c r="M620"/>
      <c r="N620"/>
      <c r="O620"/>
      <c r="P620"/>
      <c r="Q620"/>
      <c r="R620" s="2"/>
      <c r="S620" s="2"/>
      <c r="T620"/>
      <c r="U620"/>
      <c r="V620"/>
      <c r="W620"/>
      <c r="X620"/>
      <c r="Y620"/>
    </row>
    <row r="621" spans="2:25" s="6" customFormat="1" x14ac:dyDescent="0.25">
      <c r="B621" s="1"/>
      <c r="C621" s="1"/>
      <c r="F621" s="2"/>
      <c r="G621" s="11"/>
      <c r="H621" s="2"/>
      <c r="J621"/>
      <c r="K621"/>
      <c r="L621"/>
      <c r="M621"/>
      <c r="N621"/>
      <c r="O621"/>
      <c r="P621"/>
      <c r="Q621"/>
      <c r="R621" s="2"/>
      <c r="S621" s="2"/>
      <c r="T621"/>
      <c r="U621"/>
      <c r="V621"/>
      <c r="W621"/>
      <c r="X621"/>
      <c r="Y621"/>
    </row>
    <row r="622" spans="2:25" s="6" customFormat="1" x14ac:dyDescent="0.25">
      <c r="B622" s="1"/>
      <c r="C622" s="1"/>
      <c r="F622" s="2"/>
      <c r="G622" s="11"/>
      <c r="H622" s="2"/>
      <c r="J622"/>
      <c r="K622"/>
      <c r="L622"/>
      <c r="M622"/>
      <c r="N622"/>
      <c r="O622"/>
      <c r="P622"/>
      <c r="Q622"/>
      <c r="R622" s="2"/>
      <c r="S622" s="2"/>
      <c r="T622"/>
      <c r="U622"/>
      <c r="V622"/>
      <c r="W622"/>
      <c r="X622"/>
      <c r="Y622"/>
    </row>
    <row r="623" spans="2:25" s="6" customFormat="1" x14ac:dyDescent="0.25">
      <c r="B623" s="1"/>
      <c r="C623" s="1"/>
      <c r="F623" s="2"/>
      <c r="G623" s="11"/>
      <c r="H623" s="2"/>
      <c r="J623"/>
      <c r="K623"/>
      <c r="L623"/>
      <c r="M623"/>
      <c r="N623"/>
      <c r="O623"/>
      <c r="P623"/>
      <c r="Q623"/>
      <c r="R623" s="2"/>
      <c r="S623" s="2"/>
      <c r="T623"/>
      <c r="U623"/>
      <c r="V623"/>
      <c r="W623"/>
      <c r="X623"/>
      <c r="Y623"/>
    </row>
    <row r="624" spans="2:25" s="6" customFormat="1" x14ac:dyDescent="0.25">
      <c r="B624" s="1"/>
      <c r="C624" s="1"/>
      <c r="F624" s="2"/>
      <c r="G624" s="11"/>
      <c r="H624" s="2"/>
      <c r="J624"/>
      <c r="K624"/>
      <c r="L624"/>
      <c r="M624"/>
      <c r="N624"/>
      <c r="O624"/>
      <c r="P624"/>
      <c r="Q624"/>
      <c r="R624" s="2"/>
      <c r="S624" s="2"/>
      <c r="T624"/>
      <c r="U624"/>
      <c r="V624"/>
      <c r="W624"/>
      <c r="X624"/>
      <c r="Y624"/>
    </row>
    <row r="625" spans="2:25" s="6" customFormat="1" x14ac:dyDescent="0.25">
      <c r="B625" s="1"/>
      <c r="C625" s="1"/>
      <c r="F625" s="2"/>
      <c r="G625" s="11"/>
      <c r="H625" s="2"/>
      <c r="J625"/>
      <c r="K625"/>
      <c r="L625"/>
      <c r="M625"/>
      <c r="N625"/>
      <c r="O625"/>
      <c r="P625"/>
      <c r="Q625"/>
      <c r="R625" s="2"/>
      <c r="S625" s="2"/>
      <c r="T625"/>
      <c r="U625"/>
      <c r="V625"/>
      <c r="W625"/>
      <c r="X625"/>
      <c r="Y625"/>
    </row>
    <row r="626" spans="2:25" s="6" customFormat="1" x14ac:dyDescent="0.25">
      <c r="B626" s="1"/>
      <c r="C626" s="1"/>
      <c r="F626" s="2"/>
      <c r="G626" s="11"/>
      <c r="H626" s="2"/>
      <c r="J626"/>
      <c r="K626"/>
      <c r="L626"/>
      <c r="M626"/>
      <c r="N626"/>
      <c r="O626"/>
      <c r="P626"/>
      <c r="Q626"/>
      <c r="R626" s="2"/>
      <c r="S626" s="2"/>
      <c r="T626"/>
      <c r="U626"/>
      <c r="V626"/>
      <c r="W626"/>
      <c r="X626"/>
      <c r="Y626"/>
    </row>
    <row r="627" spans="2:25" s="6" customFormat="1" x14ac:dyDescent="0.25">
      <c r="B627" s="1"/>
      <c r="C627" s="1"/>
      <c r="F627" s="2"/>
      <c r="G627" s="11"/>
      <c r="H627" s="2"/>
      <c r="J627"/>
      <c r="K627"/>
      <c r="L627"/>
      <c r="M627"/>
      <c r="N627"/>
      <c r="O627"/>
      <c r="P627"/>
      <c r="Q627"/>
      <c r="R627" s="2"/>
      <c r="S627" s="2"/>
      <c r="T627"/>
      <c r="U627"/>
      <c r="V627"/>
      <c r="W627"/>
      <c r="X627"/>
      <c r="Y627"/>
    </row>
    <row r="628" spans="2:25" s="6" customFormat="1" x14ac:dyDescent="0.25">
      <c r="B628" s="1"/>
      <c r="C628" s="1"/>
      <c r="F628" s="2"/>
      <c r="G628" s="11"/>
      <c r="H628" s="2"/>
      <c r="J628"/>
      <c r="K628"/>
      <c r="L628"/>
      <c r="M628"/>
      <c r="N628"/>
      <c r="O628"/>
      <c r="P628"/>
      <c r="Q628"/>
      <c r="R628" s="2"/>
      <c r="S628" s="2"/>
      <c r="T628"/>
      <c r="U628"/>
      <c r="V628"/>
      <c r="W628"/>
      <c r="X628"/>
      <c r="Y628"/>
    </row>
    <row r="629" spans="2:25" s="6" customFormat="1" x14ac:dyDescent="0.25">
      <c r="B629" s="1"/>
      <c r="C629" s="1"/>
      <c r="F629" s="2"/>
      <c r="G629" s="11"/>
      <c r="H629" s="2"/>
      <c r="J629"/>
      <c r="K629"/>
      <c r="L629"/>
      <c r="M629"/>
      <c r="N629"/>
      <c r="O629"/>
      <c r="P629"/>
      <c r="Q629"/>
      <c r="R629" s="2"/>
      <c r="S629" s="2"/>
      <c r="T629"/>
      <c r="U629"/>
      <c r="V629"/>
      <c r="W629"/>
      <c r="X629"/>
      <c r="Y629"/>
    </row>
    <row r="630" spans="2:25" s="6" customFormat="1" x14ac:dyDescent="0.25">
      <c r="B630" s="1"/>
      <c r="C630" s="1"/>
      <c r="F630" s="2"/>
      <c r="G630" s="11"/>
      <c r="H630" s="2"/>
      <c r="J630"/>
      <c r="K630"/>
      <c r="L630"/>
      <c r="M630"/>
      <c r="N630"/>
      <c r="O630"/>
      <c r="P630"/>
      <c r="Q630"/>
      <c r="R630" s="2"/>
      <c r="S630" s="2"/>
      <c r="T630"/>
      <c r="U630"/>
      <c r="V630"/>
      <c r="W630"/>
      <c r="X630"/>
      <c r="Y630"/>
    </row>
    <row r="631" spans="2:25" s="6" customFormat="1" x14ac:dyDescent="0.25">
      <c r="B631" s="1"/>
      <c r="C631" s="1"/>
      <c r="F631" s="2"/>
      <c r="G631" s="11"/>
      <c r="H631" s="2"/>
      <c r="J631"/>
      <c r="K631"/>
      <c r="L631"/>
      <c r="M631"/>
      <c r="N631"/>
      <c r="O631"/>
      <c r="P631"/>
      <c r="Q631"/>
      <c r="R631" s="2"/>
      <c r="S631" s="2"/>
      <c r="T631"/>
      <c r="U631"/>
      <c r="V631"/>
      <c r="W631"/>
      <c r="X631"/>
      <c r="Y631"/>
    </row>
    <row r="632" spans="2:25" s="6" customFormat="1" x14ac:dyDescent="0.25">
      <c r="B632" s="1"/>
      <c r="C632" s="1"/>
      <c r="F632" s="2"/>
      <c r="G632" s="11"/>
      <c r="H632" s="2"/>
      <c r="J632"/>
      <c r="K632"/>
      <c r="L632"/>
      <c r="M632"/>
      <c r="N632"/>
      <c r="O632"/>
      <c r="P632"/>
      <c r="Q632"/>
      <c r="R632" s="2"/>
      <c r="S632" s="2"/>
      <c r="T632"/>
      <c r="U632"/>
      <c r="V632"/>
      <c r="W632"/>
      <c r="X632"/>
      <c r="Y632"/>
    </row>
    <row r="633" spans="2:25" s="6" customFormat="1" x14ac:dyDescent="0.25">
      <c r="B633" s="1"/>
      <c r="C633" s="1"/>
      <c r="F633" s="2"/>
      <c r="G633" s="11"/>
      <c r="H633" s="2"/>
      <c r="J633"/>
      <c r="K633"/>
      <c r="L633"/>
      <c r="M633"/>
      <c r="N633"/>
      <c r="O633"/>
      <c r="P633"/>
      <c r="Q633"/>
      <c r="R633" s="2"/>
      <c r="S633" s="2"/>
      <c r="T633"/>
      <c r="U633"/>
      <c r="V633"/>
      <c r="W633"/>
      <c r="X633"/>
      <c r="Y633"/>
    </row>
    <row r="634" spans="2:25" s="6" customFormat="1" x14ac:dyDescent="0.25">
      <c r="B634" s="1"/>
      <c r="C634" s="1"/>
      <c r="F634" s="2"/>
      <c r="G634" s="11"/>
      <c r="H634" s="2"/>
      <c r="J634"/>
      <c r="K634"/>
      <c r="L634"/>
      <c r="M634"/>
      <c r="N634"/>
      <c r="O634"/>
      <c r="P634"/>
      <c r="Q634"/>
      <c r="R634" s="2"/>
      <c r="S634" s="2"/>
      <c r="T634"/>
      <c r="U634"/>
      <c r="V634"/>
      <c r="W634"/>
      <c r="X634"/>
      <c r="Y634"/>
    </row>
    <row r="635" spans="2:25" s="6" customFormat="1" x14ac:dyDescent="0.25">
      <c r="B635" s="1"/>
      <c r="C635" s="1"/>
      <c r="F635" s="2"/>
      <c r="G635" s="11"/>
      <c r="H635" s="2"/>
      <c r="J635"/>
      <c r="K635"/>
      <c r="L635"/>
      <c r="M635"/>
      <c r="N635"/>
      <c r="O635"/>
      <c r="P635"/>
      <c r="Q635"/>
      <c r="R635" s="2"/>
      <c r="S635" s="2"/>
      <c r="T635"/>
      <c r="U635"/>
      <c r="V635"/>
      <c r="W635"/>
      <c r="X635"/>
      <c r="Y635"/>
    </row>
    <row r="636" spans="2:25" s="6" customFormat="1" x14ac:dyDescent="0.25">
      <c r="B636" s="1"/>
      <c r="C636" s="1"/>
      <c r="F636" s="2"/>
      <c r="G636" s="11"/>
      <c r="H636" s="2"/>
      <c r="J636"/>
      <c r="K636"/>
      <c r="L636"/>
      <c r="M636"/>
      <c r="N636"/>
      <c r="O636"/>
      <c r="P636"/>
      <c r="Q636"/>
      <c r="R636" s="2"/>
      <c r="S636" s="2"/>
      <c r="T636"/>
      <c r="U636"/>
      <c r="V636"/>
      <c r="W636"/>
      <c r="X636"/>
      <c r="Y636"/>
    </row>
    <row r="637" spans="2:25" s="6" customFormat="1" x14ac:dyDescent="0.25">
      <c r="B637" s="1"/>
      <c r="C637" s="1"/>
      <c r="F637" s="2"/>
      <c r="G637" s="11"/>
      <c r="H637" s="2"/>
      <c r="J637"/>
      <c r="K637"/>
      <c r="L637"/>
      <c r="M637"/>
      <c r="N637"/>
      <c r="O637"/>
      <c r="P637"/>
      <c r="Q637"/>
      <c r="R637" s="2"/>
      <c r="S637" s="2"/>
      <c r="T637"/>
      <c r="U637"/>
      <c r="V637"/>
      <c r="W637"/>
      <c r="X637"/>
      <c r="Y637"/>
    </row>
    <row r="638" spans="2:25" s="6" customFormat="1" x14ac:dyDescent="0.25">
      <c r="B638" s="1"/>
      <c r="C638" s="1"/>
      <c r="F638" s="2"/>
      <c r="G638" s="11"/>
      <c r="H638" s="2"/>
      <c r="J638"/>
      <c r="K638"/>
      <c r="L638"/>
      <c r="M638"/>
      <c r="N638"/>
      <c r="O638"/>
      <c r="P638"/>
      <c r="Q638"/>
      <c r="R638" s="2"/>
      <c r="S638" s="2"/>
      <c r="T638"/>
      <c r="U638"/>
      <c r="V638"/>
      <c r="W638"/>
      <c r="X638"/>
      <c r="Y638"/>
    </row>
    <row r="639" spans="2:25" s="6" customFormat="1" x14ac:dyDescent="0.25">
      <c r="B639" s="1"/>
      <c r="C639" s="1"/>
      <c r="F639" s="2"/>
      <c r="G639" s="11"/>
      <c r="H639" s="2"/>
      <c r="J639"/>
      <c r="K639"/>
      <c r="L639"/>
      <c r="M639"/>
      <c r="N639"/>
      <c r="O639"/>
      <c r="P639"/>
      <c r="Q639"/>
      <c r="R639" s="2"/>
      <c r="S639" s="2"/>
      <c r="T639"/>
      <c r="U639"/>
      <c r="V639"/>
      <c r="W639"/>
      <c r="X639"/>
      <c r="Y639"/>
    </row>
    <row r="640" spans="2:25" s="6" customFormat="1" x14ac:dyDescent="0.25">
      <c r="B640" s="1"/>
      <c r="C640" s="1"/>
      <c r="F640" s="2"/>
      <c r="G640" s="11"/>
      <c r="H640" s="2"/>
      <c r="J640"/>
      <c r="K640"/>
      <c r="L640"/>
      <c r="M640"/>
      <c r="N640"/>
      <c r="O640"/>
      <c r="P640"/>
      <c r="Q640"/>
      <c r="R640" s="2"/>
      <c r="S640" s="2"/>
      <c r="T640"/>
      <c r="U640"/>
      <c r="V640"/>
      <c r="W640"/>
      <c r="X640"/>
      <c r="Y640"/>
    </row>
    <row r="641" spans="2:25" s="6" customFormat="1" x14ac:dyDescent="0.25">
      <c r="B641" s="1"/>
      <c r="C641" s="1"/>
      <c r="F641" s="2"/>
      <c r="G641" s="11"/>
      <c r="H641" s="2"/>
      <c r="J641"/>
      <c r="K641"/>
      <c r="L641"/>
      <c r="M641"/>
      <c r="N641"/>
      <c r="O641"/>
      <c r="P641"/>
      <c r="Q641"/>
      <c r="R641" s="2"/>
      <c r="S641" s="2"/>
      <c r="T641"/>
      <c r="U641"/>
      <c r="V641"/>
      <c r="W641"/>
      <c r="X641"/>
      <c r="Y641"/>
    </row>
    <row r="642" spans="2:25" s="6" customFormat="1" x14ac:dyDescent="0.25">
      <c r="B642" s="1"/>
      <c r="C642" s="1"/>
      <c r="F642" s="2"/>
      <c r="G642" s="11"/>
      <c r="H642" s="2"/>
      <c r="J642"/>
      <c r="K642"/>
      <c r="L642"/>
      <c r="M642"/>
      <c r="N642"/>
      <c r="O642"/>
      <c r="P642"/>
      <c r="Q642"/>
      <c r="R642" s="2"/>
      <c r="S642" s="2"/>
      <c r="T642"/>
      <c r="U642"/>
      <c r="V642"/>
      <c r="W642"/>
      <c r="X642"/>
      <c r="Y642"/>
    </row>
    <row r="643" spans="2:25" s="6" customFormat="1" x14ac:dyDescent="0.25">
      <c r="B643" s="1"/>
      <c r="C643" s="1"/>
      <c r="F643" s="2"/>
      <c r="G643" s="11"/>
      <c r="H643" s="2"/>
      <c r="J643"/>
      <c r="K643"/>
      <c r="L643"/>
      <c r="M643"/>
      <c r="N643"/>
      <c r="O643"/>
      <c r="P643"/>
      <c r="Q643"/>
      <c r="R643" s="2"/>
      <c r="S643" s="2"/>
      <c r="T643"/>
      <c r="U643"/>
      <c r="V643"/>
      <c r="W643"/>
      <c r="X643"/>
      <c r="Y643"/>
    </row>
    <row r="644" spans="2:25" s="6" customFormat="1" x14ac:dyDescent="0.25">
      <c r="B644" s="1"/>
      <c r="C644" s="1"/>
      <c r="F644" s="2"/>
      <c r="G644" s="11"/>
      <c r="H644" s="2"/>
      <c r="J644"/>
      <c r="K644"/>
      <c r="L644"/>
      <c r="M644"/>
      <c r="N644"/>
      <c r="O644"/>
      <c r="P644"/>
      <c r="Q644"/>
      <c r="R644" s="2"/>
      <c r="S644" s="2"/>
      <c r="T644"/>
      <c r="U644"/>
      <c r="V644"/>
      <c r="W644"/>
      <c r="X644"/>
      <c r="Y644"/>
    </row>
    <row r="645" spans="2:25" s="6" customFormat="1" x14ac:dyDescent="0.25">
      <c r="B645" s="1"/>
      <c r="C645" s="1"/>
      <c r="F645" s="2"/>
      <c r="G645" s="11"/>
      <c r="H645" s="2"/>
      <c r="J645"/>
      <c r="K645"/>
      <c r="L645"/>
      <c r="M645"/>
      <c r="N645"/>
      <c r="O645"/>
      <c r="P645"/>
      <c r="Q645"/>
      <c r="R645" s="2"/>
      <c r="S645" s="2"/>
      <c r="T645"/>
      <c r="U645"/>
      <c r="V645"/>
      <c r="W645"/>
      <c r="X645"/>
      <c r="Y645"/>
    </row>
    <row r="646" spans="2:25" s="6" customFormat="1" x14ac:dyDescent="0.25">
      <c r="B646" s="1"/>
      <c r="C646" s="1"/>
      <c r="F646" s="2"/>
      <c r="G646" s="11"/>
      <c r="H646" s="2"/>
      <c r="J646"/>
      <c r="K646"/>
      <c r="L646"/>
      <c r="M646"/>
      <c r="N646"/>
      <c r="O646"/>
      <c r="P646"/>
      <c r="Q646"/>
      <c r="R646" s="2"/>
      <c r="S646" s="2"/>
      <c r="T646"/>
      <c r="U646"/>
      <c r="V646"/>
      <c r="W646"/>
      <c r="X646"/>
      <c r="Y646"/>
    </row>
    <row r="647" spans="2:25" s="6" customFormat="1" x14ac:dyDescent="0.25">
      <c r="B647" s="1"/>
      <c r="C647" s="1"/>
      <c r="F647" s="2"/>
      <c r="G647" s="11"/>
      <c r="H647" s="2"/>
      <c r="J647"/>
      <c r="K647"/>
      <c r="L647"/>
      <c r="M647"/>
      <c r="N647"/>
      <c r="O647"/>
      <c r="P647"/>
      <c r="Q647"/>
      <c r="R647" s="2"/>
      <c r="S647" s="2"/>
      <c r="T647"/>
      <c r="U647"/>
      <c r="V647"/>
      <c r="W647"/>
      <c r="X647"/>
      <c r="Y647"/>
    </row>
    <row r="648" spans="2:25" s="6" customFormat="1" x14ac:dyDescent="0.25">
      <c r="B648" s="1"/>
      <c r="C648" s="1"/>
      <c r="F648" s="2"/>
      <c r="G648" s="11"/>
      <c r="H648" s="2"/>
      <c r="J648"/>
      <c r="K648"/>
      <c r="L648"/>
      <c r="M648"/>
      <c r="N648"/>
      <c r="O648"/>
      <c r="P648"/>
      <c r="Q648"/>
      <c r="R648" s="2"/>
      <c r="S648" s="2"/>
      <c r="T648"/>
      <c r="U648"/>
      <c r="V648"/>
      <c r="W648"/>
      <c r="X648"/>
      <c r="Y648"/>
    </row>
    <row r="649" spans="2:25" s="6" customFormat="1" x14ac:dyDescent="0.25">
      <c r="B649" s="1"/>
      <c r="C649" s="1"/>
      <c r="F649" s="2"/>
      <c r="G649" s="11"/>
      <c r="H649" s="2"/>
      <c r="J649"/>
      <c r="K649"/>
      <c r="L649"/>
      <c r="M649"/>
      <c r="N649"/>
      <c r="O649"/>
      <c r="P649"/>
      <c r="Q649"/>
      <c r="R649" s="2"/>
      <c r="S649" s="2"/>
      <c r="T649"/>
      <c r="U649"/>
      <c r="V649"/>
      <c r="W649"/>
      <c r="X649"/>
      <c r="Y649"/>
    </row>
    <row r="650" spans="2:25" s="6" customFormat="1" x14ac:dyDescent="0.25">
      <c r="B650" s="1"/>
      <c r="C650" s="1"/>
      <c r="F650" s="2"/>
      <c r="G650" s="11"/>
      <c r="H650" s="2"/>
      <c r="J650"/>
      <c r="K650"/>
      <c r="L650"/>
      <c r="M650"/>
      <c r="N650"/>
      <c r="O650"/>
      <c r="P650"/>
      <c r="Q650"/>
      <c r="R650" s="2"/>
      <c r="S650" s="2"/>
      <c r="T650"/>
      <c r="U650"/>
      <c r="V650"/>
      <c r="W650"/>
      <c r="X650"/>
      <c r="Y650"/>
    </row>
    <row r="651" spans="2:25" s="6" customFormat="1" x14ac:dyDescent="0.25">
      <c r="B651" s="1"/>
      <c r="C651" s="1"/>
      <c r="F651" s="2"/>
      <c r="G651" s="11"/>
      <c r="H651" s="2"/>
      <c r="J651"/>
      <c r="K651"/>
      <c r="L651"/>
      <c r="M651"/>
      <c r="N651"/>
      <c r="O651"/>
      <c r="P651"/>
      <c r="Q651"/>
      <c r="R651" s="2"/>
      <c r="S651" s="2"/>
      <c r="T651"/>
      <c r="U651"/>
      <c r="V651"/>
      <c r="W651"/>
      <c r="X651"/>
      <c r="Y651"/>
    </row>
    <row r="652" spans="2:25" s="6" customFormat="1" x14ac:dyDescent="0.25">
      <c r="B652" s="1"/>
      <c r="C652" s="1"/>
      <c r="F652" s="2"/>
      <c r="G652" s="11"/>
      <c r="H652" s="2"/>
      <c r="J652"/>
      <c r="K652"/>
      <c r="L652"/>
      <c r="M652"/>
      <c r="N652"/>
      <c r="O652"/>
      <c r="P652"/>
      <c r="Q652"/>
      <c r="R652" s="2"/>
      <c r="S652" s="2"/>
      <c r="T652"/>
      <c r="U652"/>
      <c r="V652"/>
      <c r="W652"/>
      <c r="X652"/>
      <c r="Y652"/>
    </row>
    <row r="653" spans="2:25" s="6" customFormat="1" x14ac:dyDescent="0.25">
      <c r="B653" s="1"/>
      <c r="C653" s="1"/>
      <c r="F653" s="2"/>
      <c r="G653" s="11"/>
      <c r="H653" s="2"/>
      <c r="J653"/>
      <c r="K653"/>
      <c r="L653"/>
      <c r="M653"/>
      <c r="N653"/>
      <c r="O653"/>
      <c r="P653"/>
      <c r="Q653"/>
      <c r="R653" s="2"/>
      <c r="S653" s="2"/>
      <c r="T653"/>
      <c r="U653"/>
      <c r="V653"/>
      <c r="W653"/>
      <c r="X653"/>
      <c r="Y653"/>
    </row>
    <row r="654" spans="2:25" s="6" customFormat="1" x14ac:dyDescent="0.25">
      <c r="B654" s="1"/>
      <c r="C654" s="1"/>
      <c r="F654" s="2"/>
      <c r="G654" s="11"/>
      <c r="H654" s="2"/>
      <c r="J654"/>
      <c r="K654"/>
      <c r="L654"/>
      <c r="M654"/>
      <c r="N654"/>
      <c r="O654"/>
      <c r="P654"/>
      <c r="Q654"/>
      <c r="R654" s="2"/>
      <c r="S654" s="2"/>
      <c r="T654"/>
      <c r="U654"/>
      <c r="V654"/>
      <c r="W654"/>
      <c r="X654"/>
      <c r="Y654"/>
    </row>
    <row r="655" spans="2:25" s="6" customFormat="1" x14ac:dyDescent="0.25">
      <c r="B655" s="1"/>
      <c r="C655" s="1"/>
      <c r="F655" s="2"/>
      <c r="G655" s="11"/>
      <c r="H655" s="2"/>
      <c r="J655"/>
      <c r="K655"/>
      <c r="L655"/>
      <c r="M655"/>
      <c r="N655"/>
      <c r="O655"/>
      <c r="P655"/>
      <c r="Q655"/>
      <c r="R655" s="2"/>
      <c r="S655" s="2"/>
      <c r="T655"/>
      <c r="U655"/>
      <c r="V655"/>
      <c r="W655"/>
      <c r="X655"/>
      <c r="Y655"/>
    </row>
    <row r="656" spans="2:25" s="6" customFormat="1" x14ac:dyDescent="0.25">
      <c r="B656" s="1"/>
      <c r="C656" s="1"/>
      <c r="F656" s="2"/>
      <c r="G656" s="11"/>
      <c r="H656" s="2"/>
      <c r="J656"/>
      <c r="K656"/>
      <c r="L656"/>
      <c r="M656"/>
      <c r="N656"/>
      <c r="O656"/>
      <c r="P656"/>
      <c r="Q656"/>
      <c r="R656" s="2"/>
      <c r="S656" s="2"/>
      <c r="T656"/>
      <c r="U656"/>
      <c r="V656"/>
      <c r="W656"/>
      <c r="X656"/>
      <c r="Y656"/>
    </row>
    <row r="657" spans="2:25" s="6" customFormat="1" x14ac:dyDescent="0.25">
      <c r="B657" s="1"/>
      <c r="C657" s="1"/>
      <c r="F657" s="2"/>
      <c r="G657" s="11"/>
      <c r="H657" s="2"/>
      <c r="J657"/>
      <c r="K657"/>
      <c r="L657"/>
      <c r="M657"/>
      <c r="N657"/>
      <c r="O657"/>
      <c r="P657"/>
      <c r="Q657"/>
      <c r="R657" s="2"/>
      <c r="S657" s="2"/>
      <c r="T657"/>
      <c r="U657"/>
      <c r="V657"/>
      <c r="W657"/>
      <c r="X657"/>
      <c r="Y657"/>
    </row>
    <row r="658" spans="2:25" s="6" customFormat="1" x14ac:dyDescent="0.25">
      <c r="B658" s="1"/>
      <c r="C658" s="1"/>
      <c r="F658" s="2"/>
      <c r="G658" s="11"/>
      <c r="H658" s="2"/>
      <c r="J658"/>
      <c r="K658"/>
      <c r="L658"/>
      <c r="M658"/>
      <c r="N658"/>
      <c r="O658"/>
      <c r="P658"/>
      <c r="Q658"/>
      <c r="R658" s="2"/>
      <c r="S658" s="2"/>
      <c r="T658"/>
      <c r="U658"/>
      <c r="V658"/>
      <c r="W658"/>
      <c r="X658"/>
      <c r="Y658"/>
    </row>
    <row r="659" spans="2:25" s="6" customFormat="1" x14ac:dyDescent="0.25">
      <c r="B659" s="1"/>
      <c r="C659" s="1"/>
      <c r="F659" s="2"/>
      <c r="G659" s="11"/>
      <c r="H659" s="2"/>
      <c r="J659"/>
      <c r="K659"/>
      <c r="L659"/>
      <c r="M659"/>
      <c r="N659"/>
      <c r="O659"/>
      <c r="P659"/>
      <c r="Q659"/>
      <c r="R659" s="2"/>
      <c r="S659" s="2"/>
      <c r="T659"/>
      <c r="U659"/>
      <c r="V659"/>
      <c r="W659"/>
      <c r="X659"/>
      <c r="Y659"/>
    </row>
    <row r="660" spans="2:25" s="6" customFormat="1" x14ac:dyDescent="0.25">
      <c r="B660" s="1"/>
      <c r="C660" s="1"/>
      <c r="F660" s="2"/>
      <c r="G660" s="11"/>
      <c r="H660" s="2"/>
      <c r="J660"/>
      <c r="K660"/>
      <c r="L660"/>
      <c r="M660"/>
      <c r="N660"/>
      <c r="O660"/>
      <c r="P660"/>
      <c r="Q660"/>
      <c r="R660" s="2"/>
      <c r="S660" s="2"/>
      <c r="T660"/>
      <c r="U660"/>
      <c r="V660"/>
      <c r="W660"/>
      <c r="X660"/>
      <c r="Y660"/>
    </row>
    <row r="661" spans="2:25" s="6" customFormat="1" x14ac:dyDescent="0.25">
      <c r="B661" s="1"/>
      <c r="C661" s="1"/>
      <c r="F661" s="2"/>
      <c r="G661" s="11"/>
      <c r="H661" s="2"/>
      <c r="J661"/>
      <c r="K661"/>
      <c r="L661"/>
      <c r="M661"/>
      <c r="N661"/>
      <c r="O661"/>
      <c r="P661"/>
      <c r="Q661"/>
      <c r="R661" s="2"/>
      <c r="S661" s="2"/>
      <c r="T661"/>
      <c r="U661"/>
      <c r="V661"/>
      <c r="W661"/>
      <c r="X661"/>
      <c r="Y661"/>
    </row>
    <row r="662" spans="2:25" s="6" customFormat="1" x14ac:dyDescent="0.25">
      <c r="B662" s="1"/>
      <c r="C662" s="1"/>
      <c r="F662" s="2"/>
      <c r="G662" s="11"/>
      <c r="H662" s="2"/>
      <c r="J662"/>
      <c r="K662"/>
      <c r="L662"/>
      <c r="M662"/>
      <c r="N662"/>
      <c r="O662"/>
      <c r="P662"/>
      <c r="Q662"/>
      <c r="R662" s="2"/>
      <c r="S662" s="2"/>
      <c r="T662"/>
      <c r="U662"/>
      <c r="V662"/>
      <c r="W662"/>
      <c r="X662"/>
      <c r="Y662"/>
    </row>
    <row r="663" spans="2:25" s="6" customFormat="1" x14ac:dyDescent="0.25">
      <c r="B663" s="1"/>
      <c r="C663" s="1"/>
      <c r="F663" s="2"/>
      <c r="G663" s="11"/>
      <c r="H663" s="2"/>
      <c r="J663"/>
      <c r="K663"/>
      <c r="L663"/>
      <c r="M663"/>
      <c r="N663"/>
      <c r="O663"/>
      <c r="P663"/>
      <c r="Q663"/>
      <c r="R663" s="2"/>
      <c r="S663" s="2"/>
      <c r="T663"/>
      <c r="U663"/>
      <c r="V663"/>
      <c r="W663"/>
      <c r="X663"/>
      <c r="Y663"/>
    </row>
    <row r="664" spans="2:25" s="6" customFormat="1" x14ac:dyDescent="0.25">
      <c r="B664" s="1"/>
      <c r="C664" s="1"/>
      <c r="F664" s="2"/>
      <c r="G664" s="11"/>
      <c r="H664" s="2"/>
      <c r="J664"/>
      <c r="K664"/>
      <c r="L664"/>
      <c r="M664"/>
      <c r="N664"/>
      <c r="O664"/>
      <c r="P664"/>
      <c r="Q664"/>
      <c r="R664" s="2"/>
      <c r="S664" s="2"/>
      <c r="T664"/>
      <c r="U664"/>
      <c r="V664"/>
      <c r="W664"/>
      <c r="X664"/>
      <c r="Y664"/>
    </row>
    <row r="665" spans="2:25" s="6" customFormat="1" x14ac:dyDescent="0.25">
      <c r="B665" s="1"/>
      <c r="C665" s="1"/>
      <c r="F665" s="2"/>
      <c r="G665" s="11"/>
      <c r="H665" s="2"/>
      <c r="J665"/>
      <c r="K665"/>
      <c r="L665"/>
      <c r="M665"/>
      <c r="N665"/>
      <c r="O665"/>
      <c r="P665"/>
      <c r="Q665"/>
      <c r="R665" s="2"/>
      <c r="S665" s="2"/>
      <c r="T665"/>
      <c r="U665"/>
      <c r="V665"/>
      <c r="W665"/>
      <c r="X665"/>
      <c r="Y665"/>
    </row>
    <row r="666" spans="2:25" s="6" customFormat="1" x14ac:dyDescent="0.25">
      <c r="B666" s="1"/>
      <c r="C666" s="1"/>
      <c r="F666" s="2"/>
      <c r="G666" s="11"/>
      <c r="H666" s="2"/>
      <c r="J666"/>
      <c r="K666"/>
      <c r="L666"/>
      <c r="M666"/>
      <c r="N666"/>
      <c r="O666"/>
      <c r="P666"/>
      <c r="Q666"/>
      <c r="R666" s="2"/>
      <c r="S666" s="2"/>
      <c r="T666"/>
      <c r="U666"/>
      <c r="V666"/>
      <c r="W666"/>
      <c r="X666"/>
      <c r="Y666"/>
    </row>
    <row r="667" spans="2:25" s="6" customFormat="1" x14ac:dyDescent="0.25">
      <c r="B667" s="1"/>
      <c r="C667" s="1"/>
      <c r="F667" s="2"/>
      <c r="G667" s="11"/>
      <c r="H667" s="2"/>
      <c r="J667"/>
      <c r="K667"/>
      <c r="L667"/>
      <c r="M667"/>
      <c r="N667"/>
      <c r="O667"/>
      <c r="P667"/>
      <c r="Q667"/>
      <c r="R667" s="2"/>
      <c r="S667" s="2"/>
      <c r="T667"/>
      <c r="U667"/>
      <c r="V667"/>
      <c r="W667"/>
      <c r="X667"/>
      <c r="Y667"/>
    </row>
    <row r="668" spans="2:25" s="6" customFormat="1" x14ac:dyDescent="0.25">
      <c r="B668" s="1"/>
      <c r="C668" s="1"/>
      <c r="F668" s="2"/>
      <c r="G668" s="11"/>
      <c r="H668" s="2"/>
      <c r="J668"/>
      <c r="K668"/>
      <c r="L668"/>
      <c r="M668"/>
      <c r="N668"/>
      <c r="O668"/>
      <c r="P668"/>
      <c r="Q668"/>
      <c r="R668" s="2"/>
      <c r="S668" s="2"/>
      <c r="T668"/>
      <c r="U668"/>
      <c r="V668"/>
      <c r="W668"/>
      <c r="X668"/>
      <c r="Y668"/>
    </row>
    <row r="669" spans="2:25" s="6" customFormat="1" x14ac:dyDescent="0.25">
      <c r="B669" s="1"/>
      <c r="C669" s="1"/>
      <c r="F669" s="2"/>
      <c r="G669" s="11"/>
      <c r="H669" s="2"/>
      <c r="J669"/>
      <c r="K669"/>
      <c r="L669"/>
      <c r="M669"/>
      <c r="N669"/>
      <c r="O669"/>
      <c r="P669"/>
      <c r="Q669"/>
      <c r="R669" s="2"/>
      <c r="S669" s="2"/>
      <c r="T669"/>
      <c r="U669"/>
      <c r="V669"/>
      <c r="W669"/>
      <c r="X669"/>
      <c r="Y669"/>
    </row>
    <row r="670" spans="2:25" s="6" customFormat="1" x14ac:dyDescent="0.25">
      <c r="B670" s="1"/>
      <c r="C670" s="1"/>
      <c r="F670" s="2"/>
      <c r="G670" s="11"/>
      <c r="H670" s="2"/>
      <c r="J670"/>
      <c r="K670"/>
      <c r="L670"/>
      <c r="M670"/>
      <c r="N670"/>
      <c r="O670"/>
      <c r="P670"/>
      <c r="Q670"/>
      <c r="R670" s="2"/>
      <c r="S670" s="2"/>
      <c r="T670"/>
      <c r="U670"/>
      <c r="V670"/>
      <c r="W670"/>
      <c r="X670"/>
      <c r="Y670"/>
    </row>
    <row r="671" spans="2:25" s="6" customFormat="1" x14ac:dyDescent="0.25">
      <c r="B671" s="1"/>
      <c r="C671" s="1"/>
      <c r="F671" s="2"/>
      <c r="G671" s="11"/>
      <c r="H671" s="2"/>
      <c r="J671"/>
      <c r="K671"/>
      <c r="L671"/>
      <c r="M671"/>
      <c r="N671"/>
      <c r="O671"/>
      <c r="P671"/>
      <c r="Q671"/>
      <c r="R671" s="2"/>
      <c r="S671" s="2"/>
      <c r="T671"/>
      <c r="U671"/>
      <c r="V671"/>
      <c r="W671"/>
      <c r="X671"/>
      <c r="Y671"/>
    </row>
    <row r="672" spans="2:25" s="6" customFormat="1" x14ac:dyDescent="0.25">
      <c r="B672" s="1"/>
      <c r="C672" s="1"/>
      <c r="F672" s="2"/>
      <c r="G672" s="11"/>
      <c r="H672" s="2"/>
      <c r="J672"/>
      <c r="K672"/>
      <c r="L672"/>
      <c r="M672"/>
      <c r="N672"/>
      <c r="O672"/>
      <c r="P672"/>
      <c r="Q672"/>
      <c r="R672" s="2"/>
      <c r="S672" s="2"/>
      <c r="T672"/>
      <c r="U672"/>
      <c r="V672"/>
      <c r="W672"/>
      <c r="X672"/>
      <c r="Y672"/>
    </row>
    <row r="673" spans="2:25" s="6" customFormat="1" x14ac:dyDescent="0.25">
      <c r="B673" s="1"/>
      <c r="C673" s="1"/>
      <c r="F673" s="2"/>
      <c r="G673" s="11"/>
      <c r="H673" s="2"/>
      <c r="J673"/>
      <c r="K673"/>
      <c r="L673"/>
      <c r="M673"/>
      <c r="N673"/>
      <c r="O673"/>
      <c r="P673"/>
      <c r="Q673"/>
      <c r="R673" s="2"/>
      <c r="S673" s="2"/>
      <c r="T673"/>
      <c r="U673"/>
      <c r="V673"/>
      <c r="W673"/>
      <c r="X673"/>
      <c r="Y673"/>
    </row>
    <row r="674" spans="2:25" s="6" customFormat="1" x14ac:dyDescent="0.25">
      <c r="B674" s="1"/>
      <c r="C674" s="1"/>
      <c r="F674" s="2"/>
      <c r="G674" s="11"/>
      <c r="H674" s="2"/>
      <c r="J674"/>
      <c r="K674"/>
      <c r="L674"/>
      <c r="M674"/>
      <c r="N674"/>
      <c r="O674"/>
      <c r="P674"/>
      <c r="Q674"/>
      <c r="R674" s="2"/>
      <c r="S674" s="2"/>
      <c r="T674"/>
      <c r="U674"/>
      <c r="V674"/>
      <c r="W674"/>
      <c r="X674"/>
      <c r="Y674"/>
    </row>
    <row r="675" spans="2:25" s="6" customFormat="1" x14ac:dyDescent="0.25">
      <c r="B675" s="1"/>
      <c r="C675" s="1"/>
      <c r="F675" s="2"/>
      <c r="G675" s="11"/>
      <c r="H675" s="2"/>
      <c r="J675"/>
      <c r="K675"/>
      <c r="L675"/>
      <c r="M675"/>
      <c r="N675"/>
      <c r="O675"/>
      <c r="P675"/>
      <c r="Q675"/>
      <c r="R675" s="2"/>
      <c r="S675" s="2"/>
      <c r="T675"/>
      <c r="U675"/>
      <c r="V675"/>
      <c r="W675"/>
      <c r="X675"/>
      <c r="Y675"/>
    </row>
    <row r="676" spans="2:25" x14ac:dyDescent="0.25">
      <c r="H676" s="2"/>
    </row>
    <row r="677" spans="2:25" x14ac:dyDescent="0.25">
      <c r="H677" s="2"/>
      <c r="J677" s="6"/>
      <c r="K677" s="18"/>
    </row>
    <row r="678" spans="2:25" x14ac:dyDescent="0.25">
      <c r="H678" s="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51"/>
  <sheetViews>
    <sheetView workbookViewId="0"/>
  </sheetViews>
  <sheetFormatPr defaultRowHeight="15" x14ac:dyDescent="0.25"/>
  <cols>
    <col min="4" max="5" width="12" bestFit="1" customWidth="1"/>
    <col min="6" max="6" width="9.140625" style="2"/>
    <col min="8" max="8" width="9.140625" style="2"/>
    <col min="9" max="9" width="9.140625" style="39"/>
    <col min="11" max="15" width="10.7109375" style="1" customWidth="1"/>
    <col min="16" max="18" width="10.7109375" style="2" customWidth="1"/>
  </cols>
  <sheetData>
    <row r="1" spans="1:18" ht="18.75" x14ac:dyDescent="0.3">
      <c r="A1" s="13" t="s">
        <v>232</v>
      </c>
      <c r="D1" t="s">
        <v>319</v>
      </c>
      <c r="E1" s="15">
        <f>(1000^4)/(4*GravitationalConstant*UniverseAcceleration)/SolarMass</f>
        <v>51.641866912224224</v>
      </c>
    </row>
    <row r="2" spans="1:18" s="16" customFormat="1" ht="45" x14ac:dyDescent="0.25">
      <c r="B2" s="3" t="s">
        <v>285</v>
      </c>
      <c r="C2" s="3" t="s">
        <v>286</v>
      </c>
      <c r="D2" s="16" t="s">
        <v>283</v>
      </c>
      <c r="E2" s="3" t="s">
        <v>287</v>
      </c>
      <c r="F2" s="19" t="s">
        <v>283</v>
      </c>
      <c r="G2" s="3" t="s">
        <v>288</v>
      </c>
      <c r="H2" s="19" t="s">
        <v>283</v>
      </c>
      <c r="I2" s="40" t="s">
        <v>284</v>
      </c>
      <c r="K2" s="4" t="s">
        <v>291</v>
      </c>
      <c r="L2" s="4" t="s">
        <v>290</v>
      </c>
      <c r="M2" s="4" t="s">
        <v>289</v>
      </c>
      <c r="N2" s="4" t="s">
        <v>295</v>
      </c>
      <c r="O2" s="41" t="s">
        <v>298</v>
      </c>
      <c r="P2" s="7" t="s">
        <v>292</v>
      </c>
      <c r="Q2" s="7" t="s">
        <v>293</v>
      </c>
      <c r="R2" s="7" t="s">
        <v>294</v>
      </c>
    </row>
    <row r="3" spans="1:18" x14ac:dyDescent="0.25">
      <c r="A3" t="s">
        <v>184</v>
      </c>
      <c r="B3">
        <v>0.94</v>
      </c>
      <c r="C3">
        <v>17</v>
      </c>
      <c r="D3">
        <v>4</v>
      </c>
      <c r="E3">
        <v>5.88</v>
      </c>
      <c r="F3" s="2">
        <v>0.15</v>
      </c>
      <c r="G3">
        <v>6.64</v>
      </c>
      <c r="H3" s="2">
        <v>0.2</v>
      </c>
      <c r="I3" s="39" t="s">
        <v>185</v>
      </c>
      <c r="K3" s="1">
        <f t="shared" ref="K3:K49" si="0">(POWER(10, E3)+POWER(10, G3))*SolarMass</f>
        <v>1.0191623073579696E+37</v>
      </c>
      <c r="L3" s="1">
        <f t="shared" ref="L3:L49" si="1">(velocity*km)^4/(4*UniverseAcceleration*GravitationalConstant)</f>
        <v>8.5793470667582605E+36</v>
      </c>
      <c r="M3" s="1">
        <f t="shared" ref="M3:M49" si="2">(POWER(10, F3)+POWER(10, H3))*SolarMass</f>
        <v>5.9621894791335216E+30</v>
      </c>
      <c r="N3" s="1">
        <f t="shared" ref="N3:N49" si="3">(predictedMass-observedMass)^2</f>
        <v>2.5994339221720736E+72</v>
      </c>
      <c r="O3" s="1">
        <f t="shared" ref="O3:O49" si="4">(predictedMass-observedMass)^2/(errorMass)^2</f>
        <v>73125228204.259674</v>
      </c>
      <c r="P3" s="2">
        <f t="shared" ref="P3:P49" si="5">LOG10(C3)</f>
        <v>1.2304489213782739</v>
      </c>
      <c r="Q3" s="2">
        <f t="shared" ref="Q3:Q49" si="6">LOG10(K3)</f>
        <v>37.008243353365344</v>
      </c>
      <c r="R3" s="2">
        <f t="shared" ref="R3:R49" si="7">LOG10(L3)</f>
        <v>36.933454237021891</v>
      </c>
    </row>
    <row r="4" spans="1:18" x14ac:dyDescent="0.25">
      <c r="A4" t="s">
        <v>186</v>
      </c>
      <c r="B4">
        <v>3.34</v>
      </c>
      <c r="C4">
        <v>20</v>
      </c>
      <c r="D4">
        <v>12</v>
      </c>
      <c r="E4">
        <v>6.99</v>
      </c>
      <c r="F4" s="2">
        <v>0.15</v>
      </c>
      <c r="G4">
        <v>7.33</v>
      </c>
      <c r="H4" s="2">
        <v>0.2</v>
      </c>
      <c r="I4" s="39" t="s">
        <v>185</v>
      </c>
      <c r="K4" s="1">
        <f t="shared" si="0"/>
        <v>6.1964429484320988E+37</v>
      </c>
      <c r="L4" s="1">
        <f t="shared" si="1"/>
        <v>1.6435333996016829E+37</v>
      </c>
      <c r="M4" s="1">
        <f t="shared" si="2"/>
        <v>5.9621894791335216E+30</v>
      </c>
      <c r="N4" s="1">
        <f t="shared" si="3"/>
        <v>2.0728985359831177E+75</v>
      </c>
      <c r="O4" s="1">
        <f t="shared" si="4"/>
        <v>58313149334213.82</v>
      </c>
      <c r="P4" s="2">
        <f t="shared" si="5"/>
        <v>1.3010299956639813</v>
      </c>
      <c r="Q4" s="2">
        <f t="shared" si="6"/>
        <v>37.792142455437066</v>
      </c>
      <c r="R4" s="2">
        <f t="shared" si="7"/>
        <v>37.21577853416472</v>
      </c>
    </row>
    <row r="5" spans="1:18" x14ac:dyDescent="0.25">
      <c r="A5" t="s">
        <v>187</v>
      </c>
      <c r="B5">
        <v>4.5</v>
      </c>
      <c r="C5">
        <v>20</v>
      </c>
      <c r="D5">
        <v>6</v>
      </c>
      <c r="E5">
        <v>6.81</v>
      </c>
      <c r="F5" s="2">
        <v>0.15</v>
      </c>
      <c r="G5">
        <v>7.45</v>
      </c>
      <c r="H5" s="2">
        <v>0.2</v>
      </c>
      <c r="I5" s="39">
        <v>1</v>
      </c>
      <c r="K5" s="1">
        <f t="shared" si="0"/>
        <v>6.8903163155509782E+37</v>
      </c>
      <c r="L5" s="1">
        <f t="shared" si="1"/>
        <v>1.6435333996016829E+37</v>
      </c>
      <c r="M5" s="1">
        <f t="shared" si="2"/>
        <v>5.9621894791335216E+30</v>
      </c>
      <c r="N5" s="1">
        <f t="shared" si="3"/>
        <v>2.7528730967097385E+75</v>
      </c>
      <c r="O5" s="1">
        <f t="shared" si="4"/>
        <v>77441658238443.578</v>
      </c>
      <c r="P5" s="2">
        <f t="shared" si="5"/>
        <v>1.3010299956639813</v>
      </c>
      <c r="Q5" s="2">
        <f t="shared" si="6"/>
        <v>37.838239159635499</v>
      </c>
      <c r="R5" s="2">
        <f t="shared" si="7"/>
        <v>37.21577853416472</v>
      </c>
    </row>
    <row r="6" spans="1:18" x14ac:dyDescent="0.25">
      <c r="A6" t="s">
        <v>188</v>
      </c>
      <c r="B6">
        <v>3.24</v>
      </c>
      <c r="C6">
        <v>25</v>
      </c>
      <c r="D6">
        <v>3</v>
      </c>
      <c r="E6">
        <v>7.24</v>
      </c>
      <c r="F6" s="2">
        <v>0.15</v>
      </c>
      <c r="G6">
        <v>7.54</v>
      </c>
      <c r="H6" s="2">
        <v>0.2</v>
      </c>
      <c r="I6" s="39">
        <v>1</v>
      </c>
      <c r="K6" s="1">
        <f t="shared" si="0"/>
        <v>1.0353602320816714E+38</v>
      </c>
      <c r="L6" s="1">
        <f t="shared" si="1"/>
        <v>4.0125327138712964E+37</v>
      </c>
      <c r="M6" s="1">
        <f t="shared" si="2"/>
        <v>5.9621894791335216E+30</v>
      </c>
      <c r="N6" s="1">
        <f t="shared" si="3"/>
        <v>4.0209163760126908E+75</v>
      </c>
      <c r="O6" s="1">
        <f t="shared" si="4"/>
        <v>113113253265727.38</v>
      </c>
      <c r="P6" s="2">
        <f t="shared" si="5"/>
        <v>1.3979400086720377</v>
      </c>
      <c r="Q6" s="2">
        <f t="shared" si="6"/>
        <v>38.015091479827632</v>
      </c>
      <c r="R6" s="2">
        <f t="shared" si="7"/>
        <v>37.603418586196945</v>
      </c>
    </row>
    <row r="7" spans="1:18" x14ac:dyDescent="0.25">
      <c r="A7" t="s">
        <v>189</v>
      </c>
      <c r="B7">
        <v>3.2</v>
      </c>
      <c r="C7">
        <v>27</v>
      </c>
      <c r="D7">
        <v>4</v>
      </c>
      <c r="E7">
        <v>6.94</v>
      </c>
      <c r="F7" s="2">
        <v>0.15</v>
      </c>
      <c r="G7">
        <v>7.3</v>
      </c>
      <c r="H7" s="2">
        <v>0.2</v>
      </c>
      <c r="I7" s="39">
        <v>1</v>
      </c>
      <c r="K7" s="1">
        <f t="shared" si="0"/>
        <v>5.7012099474862486E+37</v>
      </c>
      <c r="L7" s="1">
        <f t="shared" si="1"/>
        <v>5.4590064588607376E+37</v>
      </c>
      <c r="M7" s="1">
        <f t="shared" si="2"/>
        <v>5.9621894791335216E+30</v>
      </c>
      <c r="N7" s="1">
        <f t="shared" si="3"/>
        <v>5.8662529902368045E+72</v>
      </c>
      <c r="O7" s="1">
        <f t="shared" si="4"/>
        <v>165024809808.02966</v>
      </c>
      <c r="P7" s="2">
        <f t="shared" si="5"/>
        <v>1.4313637641589874</v>
      </c>
      <c r="Q7" s="2">
        <f t="shared" si="6"/>
        <v>37.755967034225655</v>
      </c>
      <c r="R7" s="2">
        <f t="shared" si="7"/>
        <v>37.737113608144746</v>
      </c>
    </row>
    <row r="8" spans="1:18" x14ac:dyDescent="0.25">
      <c r="A8" t="s">
        <v>190</v>
      </c>
      <c r="B8">
        <v>6.5</v>
      </c>
      <c r="C8">
        <v>29</v>
      </c>
      <c r="D8">
        <v>5</v>
      </c>
      <c r="E8">
        <v>6.76</v>
      </c>
      <c r="F8" s="2">
        <v>0.2</v>
      </c>
      <c r="G8">
        <v>7.32</v>
      </c>
      <c r="H8" s="2">
        <v>0.13</v>
      </c>
      <c r="I8" s="39">
        <v>3</v>
      </c>
      <c r="K8" s="1">
        <f t="shared" si="0"/>
        <v>5.3004265132391141E+37</v>
      </c>
      <c r="L8" s="1">
        <f t="shared" si="1"/>
        <v>7.2652496650229873E+37</v>
      </c>
      <c r="M8" s="1">
        <f t="shared" si="2"/>
        <v>5.8357331188874586E+30</v>
      </c>
      <c r="N8" s="1">
        <f t="shared" si="3"/>
        <v>3.8605300177859129E+74</v>
      </c>
      <c r="O8" s="1">
        <f t="shared" si="4"/>
        <v>11335902159553.928</v>
      </c>
      <c r="P8" s="2">
        <f t="shared" si="5"/>
        <v>1.4623979978989561</v>
      </c>
      <c r="Q8" s="2">
        <f t="shared" si="6"/>
        <v>37.724310817693883</v>
      </c>
      <c r="R8" s="2">
        <f t="shared" si="7"/>
        <v>37.861250543104617</v>
      </c>
    </row>
    <row r="9" spans="1:18" x14ac:dyDescent="0.25">
      <c r="A9" t="s">
        <v>191</v>
      </c>
      <c r="B9">
        <v>3.1</v>
      </c>
      <c r="C9">
        <v>30</v>
      </c>
      <c r="D9">
        <v>6</v>
      </c>
      <c r="E9">
        <v>7.26</v>
      </c>
      <c r="F9" s="2">
        <v>0.15</v>
      </c>
      <c r="G9">
        <v>7.56</v>
      </c>
      <c r="H9" s="2">
        <v>0.2</v>
      </c>
      <c r="I9" s="39">
        <v>1</v>
      </c>
      <c r="K9" s="1">
        <f t="shared" si="0"/>
        <v>1.0841552565293227E+38</v>
      </c>
      <c r="L9" s="1">
        <f t="shared" si="1"/>
        <v>8.3203878354835208E+37</v>
      </c>
      <c r="M9" s="1">
        <f t="shared" si="2"/>
        <v>5.9621894791335216E+30</v>
      </c>
      <c r="N9" s="1">
        <f t="shared" si="3"/>
        <v>6.3562715948364487E+74</v>
      </c>
      <c r="O9" s="1">
        <f t="shared" si="4"/>
        <v>17880962733312.383</v>
      </c>
      <c r="P9" s="2">
        <f t="shared" si="5"/>
        <v>1.4771212547196624</v>
      </c>
      <c r="Q9" s="2">
        <f t="shared" si="6"/>
        <v>38.035091479827635</v>
      </c>
      <c r="R9" s="2">
        <f t="shared" si="7"/>
        <v>37.920143570387445</v>
      </c>
    </row>
    <row r="10" spans="1:18" x14ac:dyDescent="0.25">
      <c r="A10" t="s">
        <v>192</v>
      </c>
      <c r="B10">
        <v>3.6</v>
      </c>
      <c r="C10">
        <v>31</v>
      </c>
      <c r="D10">
        <v>4</v>
      </c>
      <c r="E10">
        <v>6.67</v>
      </c>
      <c r="F10" s="2">
        <v>0.15</v>
      </c>
      <c r="G10">
        <v>7.85</v>
      </c>
      <c r="H10" s="2">
        <v>0.2</v>
      </c>
      <c r="I10" s="39">
        <v>1</v>
      </c>
      <c r="K10" s="1">
        <f t="shared" si="0"/>
        <v>1.5012121566719248E+38</v>
      </c>
      <c r="L10" s="1">
        <f t="shared" si="1"/>
        <v>9.4864850545846619E+37</v>
      </c>
      <c r="M10" s="1">
        <f t="shared" si="2"/>
        <v>5.9621894791335216E+30</v>
      </c>
      <c r="N10" s="1">
        <f t="shared" si="3"/>
        <v>3.0532658864234876E+75</v>
      </c>
      <c r="O10" s="1">
        <f t="shared" si="4"/>
        <v>85892071657830.344</v>
      </c>
      <c r="P10" s="2">
        <f t="shared" si="5"/>
        <v>1.4913616938342726</v>
      </c>
      <c r="Q10" s="2">
        <f t="shared" si="6"/>
        <v>38.176442072630309</v>
      </c>
      <c r="R10" s="2">
        <f t="shared" si="7"/>
        <v>37.977105326845887</v>
      </c>
    </row>
    <row r="11" spans="1:18" x14ac:dyDescent="0.25">
      <c r="A11" t="s">
        <v>193</v>
      </c>
      <c r="B11">
        <v>7.83</v>
      </c>
      <c r="C11">
        <v>35</v>
      </c>
      <c r="D11">
        <v>6</v>
      </c>
      <c r="E11">
        <v>7.72</v>
      </c>
      <c r="F11" s="2">
        <v>0.15</v>
      </c>
      <c r="G11">
        <v>7.93</v>
      </c>
      <c r="H11" s="2">
        <v>0.2</v>
      </c>
      <c r="I11" s="39">
        <v>1</v>
      </c>
      <c r="K11" s="1">
        <f t="shared" si="0"/>
        <v>2.7368931909711744E+38</v>
      </c>
      <c r="L11" s="1">
        <f t="shared" si="1"/>
        <v>1.5414545673607973E+38</v>
      </c>
      <c r="M11" s="1">
        <f t="shared" si="2"/>
        <v>5.9621894791335216E+30</v>
      </c>
      <c r="N11" s="1">
        <f t="shared" si="3"/>
        <v>1.4290735028194729E+76</v>
      </c>
      <c r="O11" s="1">
        <f t="shared" si="4"/>
        <v>402015704738568.31</v>
      </c>
      <c r="P11" s="2">
        <f t="shared" si="5"/>
        <v>1.5440680443502757</v>
      </c>
      <c r="Q11" s="2">
        <f t="shared" si="6"/>
        <v>38.437257849117486</v>
      </c>
      <c r="R11" s="2">
        <f t="shared" si="7"/>
        <v>38.187930728909897</v>
      </c>
    </row>
    <row r="12" spans="1:18" x14ac:dyDescent="0.25">
      <c r="A12" t="s">
        <v>194</v>
      </c>
      <c r="B12">
        <v>3.01</v>
      </c>
      <c r="C12">
        <v>37</v>
      </c>
      <c r="D12">
        <v>4</v>
      </c>
      <c r="E12">
        <v>7.78</v>
      </c>
      <c r="F12" s="2">
        <v>0.15</v>
      </c>
      <c r="G12">
        <v>8.32</v>
      </c>
      <c r="H12" s="2">
        <v>0.2</v>
      </c>
      <c r="I12" s="39">
        <v>1</v>
      </c>
      <c r="K12" s="1">
        <f t="shared" si="0"/>
        <v>5.3543702065422889E+38</v>
      </c>
      <c r="L12" s="1">
        <f t="shared" si="1"/>
        <v>1.9251538748318061E+38</v>
      </c>
      <c r="M12" s="1">
        <f t="shared" si="2"/>
        <v>5.9621894791335216E+30</v>
      </c>
      <c r="N12" s="1">
        <f t="shared" si="3"/>
        <v>1.17595246496699E+77</v>
      </c>
      <c r="O12" s="1">
        <f t="shared" si="4"/>
        <v>3308096875423497.5</v>
      </c>
      <c r="P12" s="2">
        <f t="shared" si="5"/>
        <v>1.568201724066995</v>
      </c>
      <c r="Q12" s="2">
        <f t="shared" si="6"/>
        <v>38.728708395446382</v>
      </c>
      <c r="R12" s="2">
        <f t="shared" si="7"/>
        <v>38.284465447776775</v>
      </c>
    </row>
    <row r="13" spans="1:18" x14ac:dyDescent="0.25">
      <c r="A13" t="s">
        <v>195</v>
      </c>
      <c r="B13">
        <v>14.1</v>
      </c>
      <c r="C13">
        <v>37</v>
      </c>
      <c r="D13">
        <v>7</v>
      </c>
      <c r="E13">
        <v>7.58</v>
      </c>
      <c r="F13" s="2">
        <v>0.2</v>
      </c>
      <c r="G13">
        <v>7.96</v>
      </c>
      <c r="H13" s="2">
        <v>0.06</v>
      </c>
      <c r="I13" s="39">
        <v>3</v>
      </c>
      <c r="K13" s="1">
        <f t="shared" si="0"/>
        <v>2.5703154887840735E+38</v>
      </c>
      <c r="L13" s="1">
        <f t="shared" si="1"/>
        <v>1.9251538748318061E+38</v>
      </c>
      <c r="M13" s="1">
        <f t="shared" si="2"/>
        <v>5.4363034176438505E+30</v>
      </c>
      <c r="N13" s="1">
        <f t="shared" si="3"/>
        <v>4.1623350811749461E+75</v>
      </c>
      <c r="O13" s="1">
        <f t="shared" si="4"/>
        <v>140841182628464.84</v>
      </c>
      <c r="P13" s="2">
        <f t="shared" si="5"/>
        <v>1.568201724066995</v>
      </c>
      <c r="Q13" s="2">
        <f t="shared" si="6"/>
        <v>38.409986433303608</v>
      </c>
      <c r="R13" s="2">
        <f t="shared" si="7"/>
        <v>38.284465447776775</v>
      </c>
    </row>
    <row r="14" spans="1:18" x14ac:dyDescent="0.25">
      <c r="A14" t="s">
        <v>196</v>
      </c>
      <c r="B14">
        <v>0.95</v>
      </c>
      <c r="C14">
        <v>38</v>
      </c>
      <c r="D14">
        <v>5</v>
      </c>
      <c r="E14">
        <v>7.34</v>
      </c>
      <c r="F14" s="2">
        <v>0.15</v>
      </c>
      <c r="G14">
        <v>7.75</v>
      </c>
      <c r="H14" s="2">
        <v>0.2</v>
      </c>
      <c r="I14" s="39">
        <v>2</v>
      </c>
      <c r="K14" s="1">
        <f t="shared" si="0"/>
        <v>1.5537207945559297E+38</v>
      </c>
      <c r="L14" s="1">
        <f t="shared" si="1"/>
        <v>2.1418691616949094E+38</v>
      </c>
      <c r="M14" s="1">
        <f t="shared" si="2"/>
        <v>5.9621894791335216E+30</v>
      </c>
      <c r="N14" s="1">
        <f t="shared" si="3"/>
        <v>3.4591850176824801E+75</v>
      </c>
      <c r="O14" s="1">
        <f t="shared" si="4"/>
        <v>97311069022066.391</v>
      </c>
      <c r="P14" s="2">
        <f t="shared" si="5"/>
        <v>1.5797835966168101</v>
      </c>
      <c r="Q14" s="2">
        <f t="shared" si="6"/>
        <v>38.191372978249923</v>
      </c>
      <c r="R14" s="2">
        <f t="shared" si="7"/>
        <v>38.330792937976035</v>
      </c>
    </row>
    <row r="15" spans="1:18" x14ac:dyDescent="0.25">
      <c r="A15" t="s">
        <v>197</v>
      </c>
      <c r="B15">
        <v>5.6</v>
      </c>
      <c r="C15">
        <v>38</v>
      </c>
      <c r="D15">
        <v>5</v>
      </c>
      <c r="E15">
        <v>7.34</v>
      </c>
      <c r="F15" s="2">
        <v>0.15</v>
      </c>
      <c r="G15">
        <v>8.02</v>
      </c>
      <c r="H15" s="2">
        <v>0.2</v>
      </c>
      <c r="I15" s="39">
        <v>1</v>
      </c>
      <c r="K15" s="1">
        <f t="shared" si="0"/>
        <v>2.5180110595478533E+38</v>
      </c>
      <c r="L15" s="1">
        <f t="shared" si="1"/>
        <v>2.1418691616949094E+38</v>
      </c>
      <c r="M15" s="1">
        <f t="shared" si="2"/>
        <v>5.9621894791335216E+30</v>
      </c>
      <c r="N15" s="1">
        <f t="shared" si="3"/>
        <v>1.4148272732041454E+75</v>
      </c>
      <c r="O15" s="1">
        <f t="shared" si="4"/>
        <v>39800806760347.773</v>
      </c>
      <c r="P15" s="2">
        <f t="shared" si="5"/>
        <v>1.5797835966168101</v>
      </c>
      <c r="Q15" s="2">
        <f t="shared" si="6"/>
        <v>38.401057633273851</v>
      </c>
      <c r="R15" s="2">
        <f t="shared" si="7"/>
        <v>38.330792937976035</v>
      </c>
    </row>
    <row r="16" spans="1:18" x14ac:dyDescent="0.25">
      <c r="A16" t="s">
        <v>198</v>
      </c>
      <c r="B16">
        <v>5.4</v>
      </c>
      <c r="C16">
        <v>40</v>
      </c>
      <c r="D16">
        <v>4</v>
      </c>
      <c r="E16">
        <v>7.57</v>
      </c>
      <c r="F16" s="2">
        <v>0.15</v>
      </c>
      <c r="G16">
        <v>7.78</v>
      </c>
      <c r="H16" s="2">
        <v>0.2</v>
      </c>
      <c r="I16" s="39">
        <v>1</v>
      </c>
      <c r="K16" s="1">
        <f t="shared" si="0"/>
        <v>1.9375719968576974E+38</v>
      </c>
      <c r="L16" s="1">
        <f t="shared" si="1"/>
        <v>2.6296534393626927E+38</v>
      </c>
      <c r="M16" s="1">
        <f t="shared" si="2"/>
        <v>5.9621894791335216E+30</v>
      </c>
      <c r="N16" s="1">
        <f t="shared" si="3"/>
        <v>4.7897672305979511E+75</v>
      </c>
      <c r="O16" s="1">
        <f t="shared" si="4"/>
        <v>134741960084175.03</v>
      </c>
      <c r="P16" s="2">
        <f t="shared" si="5"/>
        <v>1.6020599913279623</v>
      </c>
      <c r="Q16" s="2">
        <f t="shared" si="6"/>
        <v>38.287257849117481</v>
      </c>
      <c r="R16" s="2">
        <f t="shared" si="7"/>
        <v>38.419898516820645</v>
      </c>
    </row>
    <row r="17" spans="1:18" x14ac:dyDescent="0.25">
      <c r="A17" t="s">
        <v>199</v>
      </c>
      <c r="B17">
        <v>7.4</v>
      </c>
      <c r="C17">
        <v>41</v>
      </c>
      <c r="D17">
        <v>4</v>
      </c>
      <c r="E17">
        <v>7.2</v>
      </c>
      <c r="F17" s="2">
        <v>0.15</v>
      </c>
      <c r="G17">
        <v>7.56</v>
      </c>
      <c r="H17" s="2">
        <v>0.2</v>
      </c>
      <c r="I17" s="39">
        <v>1</v>
      </c>
      <c r="K17" s="1">
        <f t="shared" si="0"/>
        <v>1.0374496636556512E+38</v>
      </c>
      <c r="L17" s="1">
        <f t="shared" si="1"/>
        <v>2.9026453642449072E+38</v>
      </c>
      <c r="M17" s="1">
        <f t="shared" si="2"/>
        <v>5.9621894791335216E+30</v>
      </c>
      <c r="N17" s="1">
        <f t="shared" si="3"/>
        <v>3.4789550014966455E+76</v>
      </c>
      <c r="O17" s="1">
        <f t="shared" si="4"/>
        <v>978672226390805.75</v>
      </c>
      <c r="P17" s="2">
        <f t="shared" si="5"/>
        <v>1.6127838567197355</v>
      </c>
      <c r="Q17" s="2">
        <f t="shared" si="6"/>
        <v>38.015967034225653</v>
      </c>
      <c r="R17" s="2">
        <f t="shared" si="7"/>
        <v>38.462793978387737</v>
      </c>
    </row>
    <row r="18" spans="1:18" x14ac:dyDescent="0.25">
      <c r="A18" t="s">
        <v>200</v>
      </c>
      <c r="B18">
        <v>3</v>
      </c>
      <c r="C18">
        <v>44</v>
      </c>
      <c r="D18">
        <v>3</v>
      </c>
      <c r="E18">
        <v>7.24</v>
      </c>
      <c r="F18" s="2">
        <v>0.15</v>
      </c>
      <c r="G18">
        <v>8.4499999999999993</v>
      </c>
      <c r="H18" s="2">
        <v>0.2</v>
      </c>
      <c r="I18" s="39" t="s">
        <v>185</v>
      </c>
      <c r="K18" s="1">
        <f t="shared" si="0"/>
        <v>5.9517114514246687E+38</v>
      </c>
      <c r="L18" s="1">
        <f t="shared" si="1"/>
        <v>3.8500756005709183E+38</v>
      </c>
      <c r="M18" s="1">
        <f t="shared" si="2"/>
        <v>5.9621894791335216E+30</v>
      </c>
      <c r="N18" s="1">
        <f t="shared" si="3"/>
        <v>4.416873249593767E+76</v>
      </c>
      <c r="O18" s="1">
        <f t="shared" si="4"/>
        <v>1242520002416332.8</v>
      </c>
      <c r="P18" s="2">
        <f t="shared" si="5"/>
        <v>1.6434526764861874</v>
      </c>
      <c r="Q18" s="2">
        <f t="shared" si="6"/>
        <v>38.774641867750908</v>
      </c>
      <c r="R18" s="2">
        <f t="shared" si="7"/>
        <v>38.585469257453546</v>
      </c>
    </row>
    <row r="19" spans="1:18" x14ac:dyDescent="0.25">
      <c r="A19" t="s">
        <v>201</v>
      </c>
      <c r="B19">
        <v>18.5</v>
      </c>
      <c r="C19">
        <v>45</v>
      </c>
      <c r="D19">
        <v>6</v>
      </c>
      <c r="E19">
        <v>6.97</v>
      </c>
      <c r="F19" s="2">
        <v>0.2</v>
      </c>
      <c r="G19">
        <v>7.94</v>
      </c>
      <c r="H19" s="2">
        <v>0.05</v>
      </c>
      <c r="I19" s="39">
        <v>3</v>
      </c>
      <c r="K19" s="1">
        <f t="shared" si="0"/>
        <v>1.9180672897531734E+38</v>
      </c>
      <c r="L19" s="1">
        <f t="shared" si="1"/>
        <v>4.2121963417135322E+38</v>
      </c>
      <c r="M19" s="1">
        <f t="shared" si="2"/>
        <v>5.3843179565764366E+30</v>
      </c>
      <c r="N19" s="1">
        <f t="shared" si="3"/>
        <v>5.2630281070485347E+76</v>
      </c>
      <c r="O19" s="1">
        <f t="shared" si="4"/>
        <v>1815408201791743.5</v>
      </c>
      <c r="P19" s="2">
        <f t="shared" si="5"/>
        <v>1.6532125137753437</v>
      </c>
      <c r="Q19" s="2">
        <f t="shared" si="6"/>
        <v>38.282863839047302</v>
      </c>
      <c r="R19" s="2">
        <f t="shared" si="7"/>
        <v>38.624508606610171</v>
      </c>
    </row>
    <row r="20" spans="1:18" x14ac:dyDescent="0.25">
      <c r="A20" t="s">
        <v>202</v>
      </c>
      <c r="B20">
        <v>5.5</v>
      </c>
      <c r="C20">
        <v>53</v>
      </c>
      <c r="D20">
        <v>5</v>
      </c>
      <c r="E20">
        <v>6.88</v>
      </c>
      <c r="F20" s="2">
        <v>0.2</v>
      </c>
      <c r="G20">
        <v>8.2899999999999991</v>
      </c>
      <c r="H20" s="2">
        <v>0.15</v>
      </c>
      <c r="I20" s="39">
        <v>3</v>
      </c>
      <c r="K20" s="1">
        <f t="shared" si="0"/>
        <v>4.0293245588277787E+38</v>
      </c>
      <c r="L20" s="1">
        <f t="shared" si="1"/>
        <v>8.1051681640140554E+38</v>
      </c>
      <c r="M20" s="1">
        <f t="shared" si="2"/>
        <v>5.9621894791335216E+30</v>
      </c>
      <c r="N20" s="1">
        <f t="shared" si="3"/>
        <v>1.6612501093937864E+77</v>
      </c>
      <c r="O20" s="1">
        <f t="shared" si="4"/>
        <v>4673297994521227</v>
      </c>
      <c r="P20" s="2">
        <f t="shared" si="5"/>
        <v>1.7242758696007889</v>
      </c>
      <c r="Q20" s="2">
        <f t="shared" si="6"/>
        <v>38.605232250865896</v>
      </c>
      <c r="R20" s="2">
        <f t="shared" si="7"/>
        <v>38.908762029911955</v>
      </c>
    </row>
    <row r="21" spans="1:18" x14ac:dyDescent="0.25">
      <c r="A21" t="s">
        <v>203</v>
      </c>
      <c r="B21">
        <v>4.3</v>
      </c>
      <c r="C21">
        <v>54</v>
      </c>
      <c r="D21">
        <v>3</v>
      </c>
      <c r="E21">
        <v>8.07</v>
      </c>
      <c r="F21" s="2">
        <v>0.15</v>
      </c>
      <c r="G21">
        <v>8.74</v>
      </c>
      <c r="H21" s="2">
        <v>0.2</v>
      </c>
      <c r="I21" s="39">
        <v>2</v>
      </c>
      <c r="K21" s="1">
        <f t="shared" si="0"/>
        <v>1.3267906248432249E+39</v>
      </c>
      <c r="L21" s="1">
        <f t="shared" si="1"/>
        <v>8.7344103341771801E+38</v>
      </c>
      <c r="M21" s="1">
        <f t="shared" si="2"/>
        <v>5.9621894791335216E+30</v>
      </c>
      <c r="N21" s="1">
        <f t="shared" si="3"/>
        <v>2.0552585204567406E+77</v>
      </c>
      <c r="O21" s="1">
        <f t="shared" si="4"/>
        <v>5781691430785272</v>
      </c>
      <c r="P21" s="2">
        <f t="shared" si="5"/>
        <v>1.7323937598229686</v>
      </c>
      <c r="Q21" s="2">
        <f t="shared" si="6"/>
        <v>39.12280239411573</v>
      </c>
      <c r="R21" s="2">
        <f t="shared" si="7"/>
        <v>38.941233590800671</v>
      </c>
    </row>
    <row r="22" spans="1:18" x14ac:dyDescent="0.25">
      <c r="A22" t="s">
        <v>204</v>
      </c>
      <c r="B22">
        <v>3</v>
      </c>
      <c r="C22">
        <v>56</v>
      </c>
      <c r="D22">
        <v>5</v>
      </c>
      <c r="E22">
        <v>7.28</v>
      </c>
      <c r="F22" s="2">
        <v>0.15</v>
      </c>
      <c r="G22">
        <v>7.85</v>
      </c>
      <c r="H22" s="2">
        <v>0.2</v>
      </c>
      <c r="I22" s="39">
        <v>1</v>
      </c>
      <c r="K22" s="1">
        <f t="shared" si="0"/>
        <v>1.787190151128558E+38</v>
      </c>
      <c r="L22" s="1">
        <f t="shared" si="1"/>
        <v>1.0102076652655721E+39</v>
      </c>
      <c r="M22" s="1">
        <f t="shared" si="2"/>
        <v>5.9621894791335216E+30</v>
      </c>
      <c r="N22" s="1">
        <f t="shared" si="3"/>
        <v>6.913733753327862E+77</v>
      </c>
      <c r="O22" s="1">
        <f t="shared" si="4"/>
        <v>1.94491713808652E+16</v>
      </c>
      <c r="P22" s="2">
        <f t="shared" si="5"/>
        <v>1.7481880270062005</v>
      </c>
      <c r="Q22" s="2">
        <f t="shared" si="6"/>
        <v>38.252170762462278</v>
      </c>
      <c r="R22" s="2">
        <f t="shared" si="7"/>
        <v>39.004410659533598</v>
      </c>
    </row>
    <row r="23" spans="1:18" x14ac:dyDescent="0.25">
      <c r="A23" t="s">
        <v>205</v>
      </c>
      <c r="B23">
        <v>5.0999999999999996</v>
      </c>
      <c r="C23">
        <v>58</v>
      </c>
      <c r="D23">
        <v>3</v>
      </c>
      <c r="E23">
        <v>8.25</v>
      </c>
      <c r="F23" s="2">
        <v>0.37</v>
      </c>
      <c r="G23">
        <v>8.4600000000000009</v>
      </c>
      <c r="H23" s="2">
        <v>0.39</v>
      </c>
      <c r="I23" s="39">
        <v>2</v>
      </c>
      <c r="K23" s="1">
        <f t="shared" si="0"/>
        <v>9.2738026373775888E+38</v>
      </c>
      <c r="L23" s="1">
        <f t="shared" si="1"/>
        <v>1.162439946403678E+39</v>
      </c>
      <c r="M23" s="1">
        <f t="shared" si="2"/>
        <v>9.545567040741951E+30</v>
      </c>
      <c r="N23" s="1">
        <f t="shared" si="3"/>
        <v>5.5253054415002583E+76</v>
      </c>
      <c r="O23" s="1">
        <f t="shared" si="4"/>
        <v>606391111473732</v>
      </c>
      <c r="P23" s="2">
        <f t="shared" si="5"/>
        <v>1.7634279935629373</v>
      </c>
      <c r="Q23" s="2">
        <f t="shared" si="6"/>
        <v>38.96725784911748</v>
      </c>
      <c r="R23" s="2">
        <f t="shared" si="7"/>
        <v>39.065370525760542</v>
      </c>
    </row>
    <row r="24" spans="1:18" x14ac:dyDescent="0.25">
      <c r="A24" t="s">
        <v>206</v>
      </c>
      <c r="B24">
        <v>12.2</v>
      </c>
      <c r="C24">
        <v>59</v>
      </c>
      <c r="D24">
        <v>7</v>
      </c>
      <c r="E24">
        <v>7.63</v>
      </c>
      <c r="F24" s="2">
        <v>0.2</v>
      </c>
      <c r="G24">
        <v>8.6199999999999992</v>
      </c>
      <c r="H24" s="2">
        <v>7.0000000000000007E-2</v>
      </c>
      <c r="I24" s="39">
        <v>3</v>
      </c>
      <c r="K24" s="1">
        <f t="shared" si="0"/>
        <v>9.1404582274566838E+38</v>
      </c>
      <c r="L24" s="1">
        <f t="shared" si="1"/>
        <v>1.244705469908178E+39</v>
      </c>
      <c r="M24" s="1">
        <f t="shared" si="2"/>
        <v>5.4894997756546196E+30</v>
      </c>
      <c r="N24" s="1">
        <f t="shared" si="3"/>
        <v>1.093358022616354E+77</v>
      </c>
      <c r="O24" s="1">
        <f t="shared" si="4"/>
        <v>3628247065127606</v>
      </c>
      <c r="P24" s="2">
        <f t="shared" si="5"/>
        <v>1.7708520116421442</v>
      </c>
      <c r="Q24" s="2">
        <f t="shared" si="6"/>
        <v>38.960967968235749</v>
      </c>
      <c r="R24" s="2">
        <f t="shared" si="7"/>
        <v>39.095066598077373</v>
      </c>
    </row>
    <row r="25" spans="1:18" x14ac:dyDescent="0.25">
      <c r="A25" t="s">
        <v>207</v>
      </c>
      <c r="B25">
        <v>7.5</v>
      </c>
      <c r="C25">
        <v>59</v>
      </c>
      <c r="D25">
        <v>6</v>
      </c>
      <c r="E25">
        <v>7.77</v>
      </c>
      <c r="F25" s="2">
        <v>0.15</v>
      </c>
      <c r="G25">
        <v>8.58</v>
      </c>
      <c r="H25" s="2">
        <v>0.2</v>
      </c>
      <c r="I25" s="39">
        <v>1</v>
      </c>
      <c r="K25" s="1">
        <f t="shared" si="0"/>
        <v>8.7336161970801091E+38</v>
      </c>
      <c r="L25" s="1">
        <f t="shared" si="1"/>
        <v>1.244705469908178E+39</v>
      </c>
      <c r="M25" s="1">
        <f t="shared" si="2"/>
        <v>5.9621894791335216E+30</v>
      </c>
      <c r="N25" s="1">
        <f t="shared" si="3"/>
        <v>1.3789625508148418E+77</v>
      </c>
      <c r="O25" s="1">
        <f t="shared" si="4"/>
        <v>3879188863135420.5</v>
      </c>
      <c r="P25" s="2">
        <f t="shared" si="5"/>
        <v>1.7708520116421442</v>
      </c>
      <c r="Q25" s="2">
        <f t="shared" si="6"/>
        <v>38.941194102726989</v>
      </c>
      <c r="R25" s="2">
        <f t="shared" si="7"/>
        <v>39.095066598077373</v>
      </c>
    </row>
    <row r="26" spans="1:18" x14ac:dyDescent="0.25">
      <c r="A26" t="s">
        <v>208</v>
      </c>
      <c r="B26">
        <v>3.2</v>
      </c>
      <c r="C26">
        <v>60</v>
      </c>
      <c r="D26">
        <v>5</v>
      </c>
      <c r="E26">
        <v>8.4499999999999993</v>
      </c>
      <c r="F26" s="2">
        <v>0.15</v>
      </c>
      <c r="G26">
        <v>9.09</v>
      </c>
      <c r="H26" s="2">
        <v>0.2</v>
      </c>
      <c r="I26" s="39">
        <v>2</v>
      </c>
      <c r="K26" s="1">
        <f t="shared" si="0"/>
        <v>3.0077321608807254E+39</v>
      </c>
      <c r="L26" s="1">
        <f t="shared" si="1"/>
        <v>1.3312620536773633E+39</v>
      </c>
      <c r="M26" s="1">
        <f t="shared" si="2"/>
        <v>5.9621894791335216E+30</v>
      </c>
      <c r="N26" s="1">
        <f t="shared" si="3"/>
        <v>2.8105520203464521E+78</v>
      </c>
      <c r="O26" s="1">
        <f t="shared" si="4"/>
        <v>7.9064236299587904E+16</v>
      </c>
      <c r="P26" s="2">
        <f t="shared" si="5"/>
        <v>1.7781512503836436</v>
      </c>
      <c r="Q26" s="2">
        <f t="shared" si="6"/>
        <v>39.4782391596355</v>
      </c>
      <c r="R26" s="2">
        <f t="shared" si="7"/>
        <v>39.12426355304337</v>
      </c>
    </row>
    <row r="27" spans="1:18" x14ac:dyDescent="0.25">
      <c r="A27" t="s">
        <v>209</v>
      </c>
      <c r="B27">
        <v>12.6</v>
      </c>
      <c r="C27">
        <v>64</v>
      </c>
      <c r="D27">
        <v>5</v>
      </c>
      <c r="E27">
        <v>8.1199999999999992</v>
      </c>
      <c r="F27" s="2">
        <v>0.39</v>
      </c>
      <c r="G27">
        <v>9.2100000000000009</v>
      </c>
      <c r="H27" s="2">
        <v>0.41</v>
      </c>
      <c r="I27" s="39">
        <v>2</v>
      </c>
      <c r="K27" s="1">
        <f t="shared" si="0"/>
        <v>3.4881569125229167E+39</v>
      </c>
      <c r="L27" s="1">
        <f t="shared" si="1"/>
        <v>1.7233696780207345E+39</v>
      </c>
      <c r="M27" s="1">
        <f t="shared" si="2"/>
        <v>9.9954357556946407E+30</v>
      </c>
      <c r="N27" s="1">
        <f t="shared" si="3"/>
        <v>3.1144739830618603E+78</v>
      </c>
      <c r="O27" s="1">
        <f t="shared" si="4"/>
        <v>3.117318974727484E+16</v>
      </c>
      <c r="P27" s="2">
        <f t="shared" si="5"/>
        <v>1.8061799739838871</v>
      </c>
      <c r="Q27" s="2">
        <f t="shared" si="6"/>
        <v>39.542596013161351</v>
      </c>
      <c r="R27" s="2">
        <f t="shared" si="7"/>
        <v>39.236378447444345</v>
      </c>
    </row>
    <row r="28" spans="1:18" x14ac:dyDescent="0.25">
      <c r="A28" t="s">
        <v>210</v>
      </c>
      <c r="B28">
        <v>1.3</v>
      </c>
      <c r="C28">
        <v>66</v>
      </c>
      <c r="D28">
        <v>3</v>
      </c>
      <c r="E28">
        <v>7.41</v>
      </c>
      <c r="F28" s="2">
        <v>0.15</v>
      </c>
      <c r="G28">
        <v>8.7899999999999991</v>
      </c>
      <c r="H28" s="2">
        <v>0.2</v>
      </c>
      <c r="I28" s="39">
        <v>2</v>
      </c>
      <c r="K28" s="1">
        <f t="shared" si="0"/>
        <v>1.2775968607177313E+39</v>
      </c>
      <c r="L28" s="1">
        <f t="shared" si="1"/>
        <v>1.9491007727890276E+39</v>
      </c>
      <c r="M28" s="1">
        <f t="shared" si="2"/>
        <v>5.9621894791335216E+30</v>
      </c>
      <c r="N28" s="1">
        <f t="shared" si="3"/>
        <v>4.5091750392705535E+77</v>
      </c>
      <c r="O28" s="1">
        <f t="shared" si="4"/>
        <v>1.2684856150684008E+16</v>
      </c>
      <c r="P28" s="2">
        <f t="shared" si="5"/>
        <v>1.8195439355418688</v>
      </c>
      <c r="Q28" s="2">
        <f t="shared" si="6"/>
        <v>39.106393835993103</v>
      </c>
      <c r="R28" s="2">
        <f t="shared" si="7"/>
        <v>39.289834293676272</v>
      </c>
    </row>
    <row r="29" spans="1:18" x14ac:dyDescent="0.25">
      <c r="A29" t="s">
        <v>211</v>
      </c>
      <c r="B29">
        <v>17.399999999999999</v>
      </c>
      <c r="C29">
        <v>66</v>
      </c>
      <c r="D29">
        <v>7</v>
      </c>
      <c r="E29">
        <v>8.09</v>
      </c>
      <c r="F29" s="2">
        <v>0.15</v>
      </c>
      <c r="G29">
        <v>9.02</v>
      </c>
      <c r="H29" s="2">
        <v>0.2</v>
      </c>
      <c r="I29" s="39">
        <v>1</v>
      </c>
      <c r="K29" s="1">
        <f t="shared" si="0"/>
        <v>2.3275561561303407E+39</v>
      </c>
      <c r="L29" s="1">
        <f t="shared" si="1"/>
        <v>1.9491007727890276E+39</v>
      </c>
      <c r="M29" s="1">
        <f t="shared" si="2"/>
        <v>5.9621894791335216E+30</v>
      </c>
      <c r="N29" s="1">
        <f t="shared" si="3"/>
        <v>1.4322847718002021E+77</v>
      </c>
      <c r="O29" s="1">
        <f t="shared" si="4"/>
        <v>4029190736414595.5</v>
      </c>
      <c r="P29" s="2">
        <f t="shared" si="5"/>
        <v>1.8195439355418688</v>
      </c>
      <c r="Q29" s="2">
        <f t="shared" si="6"/>
        <v>39.366900167850297</v>
      </c>
      <c r="R29" s="2">
        <f t="shared" si="7"/>
        <v>39.289834293676272</v>
      </c>
    </row>
    <row r="30" spans="1:18" x14ac:dyDescent="0.25">
      <c r="A30" t="s">
        <v>212</v>
      </c>
      <c r="B30">
        <v>17.899999999999999</v>
      </c>
      <c r="C30">
        <v>68</v>
      </c>
      <c r="D30">
        <v>7</v>
      </c>
      <c r="E30">
        <v>7.41</v>
      </c>
      <c r="F30" s="2">
        <v>0.2</v>
      </c>
      <c r="G30">
        <v>9.06</v>
      </c>
      <c r="H30" s="2">
        <v>0.05</v>
      </c>
      <c r="I30" s="39">
        <v>3</v>
      </c>
      <c r="K30" s="1">
        <f t="shared" si="0"/>
        <v>2.3349201110345098E+39</v>
      </c>
      <c r="L30" s="1">
        <f t="shared" si="1"/>
        <v>2.1963128490901147E+39</v>
      </c>
      <c r="M30" s="1">
        <f t="shared" si="2"/>
        <v>5.3843179565764366E+30</v>
      </c>
      <c r="N30" s="1">
        <f t="shared" si="3"/>
        <v>1.9211973063722175E+76</v>
      </c>
      <c r="O30" s="1">
        <f t="shared" si="4"/>
        <v>662690237693645.13</v>
      </c>
      <c r="P30" s="2">
        <f t="shared" si="5"/>
        <v>1.8325089127062364</v>
      </c>
      <c r="Q30" s="2">
        <f t="shared" si="6"/>
        <v>39.368272025831288</v>
      </c>
      <c r="R30" s="2">
        <f t="shared" si="7"/>
        <v>39.341694202333741</v>
      </c>
    </row>
    <row r="31" spans="1:18" x14ac:dyDescent="0.25">
      <c r="A31" t="s">
        <v>213</v>
      </c>
      <c r="B31">
        <v>4</v>
      </c>
      <c r="C31">
        <v>68</v>
      </c>
      <c r="D31">
        <v>5</v>
      </c>
      <c r="E31">
        <v>8.94</v>
      </c>
      <c r="F31" s="2">
        <v>0.15</v>
      </c>
      <c r="G31">
        <v>9.1999999999999993</v>
      </c>
      <c r="H31" s="2">
        <v>0.2</v>
      </c>
      <c r="I31" s="39">
        <v>2</v>
      </c>
      <c r="K31" s="1">
        <f t="shared" si="0"/>
        <v>4.884944725906043E+39</v>
      </c>
      <c r="L31" s="1">
        <f t="shared" si="1"/>
        <v>2.1963128490901147E+39</v>
      </c>
      <c r="M31" s="1">
        <f t="shared" si="2"/>
        <v>5.9621894791335216E+30</v>
      </c>
      <c r="N31" s="1">
        <f t="shared" si="3"/>
        <v>7.2287413690307411E+78</v>
      </c>
      <c r="O31" s="1">
        <f t="shared" si="4"/>
        <v>2.0335326000448867E+17</v>
      </c>
      <c r="P31" s="2">
        <f t="shared" si="5"/>
        <v>1.8325089127062364</v>
      </c>
      <c r="Q31" s="2">
        <f t="shared" si="6"/>
        <v>39.68885965395657</v>
      </c>
      <c r="R31" s="2">
        <f t="shared" si="7"/>
        <v>39.341694202333741</v>
      </c>
    </row>
    <row r="32" spans="1:18" x14ac:dyDescent="0.25">
      <c r="A32" t="s">
        <v>214</v>
      </c>
      <c r="B32">
        <v>18.600000000000001</v>
      </c>
      <c r="C32">
        <v>72</v>
      </c>
      <c r="D32">
        <v>6</v>
      </c>
      <c r="E32">
        <v>9.2200000000000006</v>
      </c>
      <c r="F32" s="2">
        <v>0.16</v>
      </c>
      <c r="G32">
        <v>9.2799999999999994</v>
      </c>
      <c r="H32" s="2">
        <v>0.2</v>
      </c>
      <c r="I32" s="39">
        <v>2</v>
      </c>
      <c r="K32" s="1">
        <f t="shared" si="0"/>
        <v>7.0912362316847607E+39</v>
      </c>
      <c r="L32" s="1">
        <f t="shared" si="1"/>
        <v>2.7605049945053806E+39</v>
      </c>
      <c r="M32" s="1">
        <f t="shared" si="2"/>
        <v>6.0276352971151244E+30</v>
      </c>
      <c r="N32" s="1">
        <f t="shared" si="3"/>
        <v>1.8755233048681245E+79</v>
      </c>
      <c r="O32" s="1">
        <f t="shared" si="4"/>
        <v>5.1621251603172346E+17</v>
      </c>
      <c r="P32" s="2">
        <f t="shared" si="5"/>
        <v>1.8573324964312685</v>
      </c>
      <c r="Q32" s="2">
        <f t="shared" si="6"/>
        <v>39.850721953349186</v>
      </c>
      <c r="R32" s="2">
        <f t="shared" si="7"/>
        <v>39.440988537233871</v>
      </c>
    </row>
    <row r="33" spans="1:18" x14ac:dyDescent="0.25">
      <c r="A33" t="s">
        <v>215</v>
      </c>
      <c r="B33">
        <v>13</v>
      </c>
      <c r="C33">
        <v>74</v>
      </c>
      <c r="D33">
        <v>3</v>
      </c>
      <c r="E33">
        <v>8.75</v>
      </c>
      <c r="F33" s="2">
        <v>0.27</v>
      </c>
      <c r="G33">
        <v>9.32</v>
      </c>
      <c r="H33" s="2">
        <v>0.28999999999999998</v>
      </c>
      <c r="I33" s="39">
        <v>2</v>
      </c>
      <c r="K33" s="1">
        <f t="shared" si="0"/>
        <v>5.2743720638179087E+39</v>
      </c>
      <c r="L33" s="1">
        <f t="shared" si="1"/>
        <v>3.0802461997308897E+39</v>
      </c>
      <c r="M33" s="1">
        <f t="shared" si="2"/>
        <v>7.5823134169148373E+30</v>
      </c>
      <c r="N33" s="1">
        <f t="shared" si="3"/>
        <v>4.8141883074556073E+78</v>
      </c>
      <c r="O33" s="1">
        <f t="shared" si="4"/>
        <v>8.3737426474451632E+16</v>
      </c>
      <c r="P33" s="2">
        <f t="shared" si="5"/>
        <v>1.8692317197309762</v>
      </c>
      <c r="Q33" s="2">
        <f t="shared" si="6"/>
        <v>39.722170762462277</v>
      </c>
      <c r="R33" s="2">
        <f t="shared" si="7"/>
        <v>39.4885854304327</v>
      </c>
    </row>
    <row r="34" spans="1:18" x14ac:dyDescent="0.25">
      <c r="A34" t="s">
        <v>216</v>
      </c>
      <c r="B34">
        <v>3.45</v>
      </c>
      <c r="C34">
        <v>77</v>
      </c>
      <c r="D34">
        <v>3</v>
      </c>
      <c r="E34">
        <v>8.6999999999999993</v>
      </c>
      <c r="F34" s="2">
        <v>0.15</v>
      </c>
      <c r="G34">
        <v>9.23</v>
      </c>
      <c r="H34" s="2">
        <v>0.2</v>
      </c>
      <c r="I34" s="39">
        <v>2</v>
      </c>
      <c r="K34" s="1">
        <f t="shared" si="0"/>
        <v>4.3748879755196757E+39</v>
      </c>
      <c r="L34" s="1">
        <f t="shared" si="1"/>
        <v>3.6109498113167089E+39</v>
      </c>
      <c r="M34" s="1">
        <f t="shared" si="2"/>
        <v>5.9621894791335216E+30</v>
      </c>
      <c r="N34" s="1">
        <f t="shared" si="3"/>
        <v>5.8360151872579907E+77</v>
      </c>
      <c r="O34" s="1">
        <f t="shared" si="4"/>
        <v>1.6417418374503916E+16</v>
      </c>
      <c r="P34" s="2">
        <f t="shared" si="5"/>
        <v>1.8864907251724818</v>
      </c>
      <c r="Q34" s="2">
        <f t="shared" si="6"/>
        <v>39.640966936847128</v>
      </c>
      <c r="R34" s="2">
        <f t="shared" si="7"/>
        <v>39.557621452198724</v>
      </c>
    </row>
    <row r="35" spans="1:18" x14ac:dyDescent="0.25">
      <c r="A35" t="s">
        <v>217</v>
      </c>
      <c r="B35">
        <v>4.6500000000000004</v>
      </c>
      <c r="C35">
        <v>78</v>
      </c>
      <c r="D35">
        <v>3</v>
      </c>
      <c r="E35">
        <v>8.36</v>
      </c>
      <c r="F35" s="2">
        <v>0.15</v>
      </c>
      <c r="G35">
        <v>8.9600000000000009</v>
      </c>
      <c r="H35" s="2">
        <v>0.2</v>
      </c>
      <c r="I35" s="39">
        <v>2</v>
      </c>
      <c r="K35" s="1">
        <f t="shared" si="0"/>
        <v>2.2697572453748843E+39</v>
      </c>
      <c r="L35" s="1">
        <f t="shared" si="1"/>
        <v>3.8022175515079172E+39</v>
      </c>
      <c r="M35" s="1">
        <f t="shared" si="2"/>
        <v>5.9621894791335216E+30</v>
      </c>
      <c r="N35" s="1">
        <f t="shared" si="3"/>
        <v>2.3484345898733492E+78</v>
      </c>
      <c r="O35" s="1">
        <f t="shared" si="4"/>
        <v>6.6064312634563568E+16</v>
      </c>
      <c r="P35" s="2">
        <f t="shared" si="5"/>
        <v>1.8920946026904804</v>
      </c>
      <c r="Q35" s="2">
        <f t="shared" si="6"/>
        <v>39.355979411099845</v>
      </c>
      <c r="R35" s="2">
        <f t="shared" si="7"/>
        <v>39.580036962270718</v>
      </c>
    </row>
    <row r="36" spans="1:18" x14ac:dyDescent="0.25">
      <c r="A36" t="s">
        <v>218</v>
      </c>
      <c r="B36">
        <v>6.5</v>
      </c>
      <c r="C36">
        <v>79</v>
      </c>
      <c r="D36">
        <v>3</v>
      </c>
      <c r="E36">
        <v>8.17</v>
      </c>
      <c r="F36" s="2">
        <v>0.37</v>
      </c>
      <c r="G36">
        <v>9.0500000000000007</v>
      </c>
      <c r="H36" s="2">
        <v>0.39</v>
      </c>
      <c r="I36" s="39">
        <v>2</v>
      </c>
      <c r="K36" s="1">
        <f t="shared" si="0"/>
        <v>2.5260163569425791E+39</v>
      </c>
      <c r="L36" s="1">
        <f t="shared" si="1"/>
        <v>4.000984940043182E+39</v>
      </c>
      <c r="M36" s="1">
        <f t="shared" si="2"/>
        <v>9.545567040741951E+30</v>
      </c>
      <c r="N36" s="1">
        <f t="shared" si="3"/>
        <v>2.1755323211338003E+78</v>
      </c>
      <c r="O36" s="1">
        <f t="shared" si="4"/>
        <v>2.387602778211572E+16</v>
      </c>
      <c r="P36" s="2">
        <f t="shared" si="5"/>
        <v>1.8976270912904414</v>
      </c>
      <c r="Q36" s="2">
        <f t="shared" si="6"/>
        <v>39.402436158454826</v>
      </c>
      <c r="R36" s="2">
        <f t="shared" si="7"/>
        <v>39.602166916670562</v>
      </c>
    </row>
    <row r="37" spans="1:18" x14ac:dyDescent="0.25">
      <c r="A37" t="s">
        <v>219</v>
      </c>
      <c r="B37">
        <v>48</v>
      </c>
      <c r="C37">
        <v>83</v>
      </c>
      <c r="D37">
        <v>8</v>
      </c>
      <c r="E37">
        <v>8.3000000000000007</v>
      </c>
      <c r="F37" s="2">
        <v>0.21</v>
      </c>
      <c r="G37">
        <v>9.0399999999999991</v>
      </c>
      <c r="H37" s="2">
        <v>0.24</v>
      </c>
      <c r="I37" s="39">
        <v>2</v>
      </c>
      <c r="K37" s="1">
        <f t="shared" si="0"/>
        <v>2.5778824070188672E+39</v>
      </c>
      <c r="L37" s="1">
        <f t="shared" si="1"/>
        <v>4.8749584782823712E+39</v>
      </c>
      <c r="M37" s="1">
        <f t="shared" si="2"/>
        <v>6.6826020931220303E+30</v>
      </c>
      <c r="N37" s="1">
        <f t="shared" si="3"/>
        <v>5.2765584771713745E+78</v>
      </c>
      <c r="O37" s="1">
        <f t="shared" si="4"/>
        <v>1.1815702585555883E+17</v>
      </c>
      <c r="P37" s="2">
        <f t="shared" si="5"/>
        <v>1.919078092376074</v>
      </c>
      <c r="Q37" s="2">
        <f t="shared" si="6"/>
        <v>39.411263102642053</v>
      </c>
      <c r="R37" s="2">
        <f t="shared" si="7"/>
        <v>39.68797092101309</v>
      </c>
    </row>
    <row r="38" spans="1:18" x14ac:dyDescent="0.25">
      <c r="A38" t="s">
        <v>220</v>
      </c>
      <c r="B38">
        <v>79</v>
      </c>
      <c r="C38">
        <v>83</v>
      </c>
      <c r="D38">
        <v>5</v>
      </c>
      <c r="E38">
        <v>9</v>
      </c>
      <c r="F38" s="2">
        <v>0.19</v>
      </c>
      <c r="G38">
        <v>9.33</v>
      </c>
      <c r="H38" s="2">
        <v>0.22</v>
      </c>
      <c r="I38" s="39">
        <v>2</v>
      </c>
      <c r="K38" s="1">
        <f t="shared" si="0"/>
        <v>6.241720392228904E+39</v>
      </c>
      <c r="L38" s="1">
        <f t="shared" si="1"/>
        <v>4.8749584782823712E+39</v>
      </c>
      <c r="M38" s="1">
        <f t="shared" si="2"/>
        <v>6.3818354542628692E+30</v>
      </c>
      <c r="N38" s="1">
        <f t="shared" si="3"/>
        <v>1.8680381294147894E+78</v>
      </c>
      <c r="O38" s="1">
        <f t="shared" si="4"/>
        <v>4.5866387071900696E+16</v>
      </c>
      <c r="P38" s="2">
        <f t="shared" si="5"/>
        <v>1.919078092376074</v>
      </c>
      <c r="Q38" s="2">
        <f t="shared" si="6"/>
        <v>39.79530430985448</v>
      </c>
      <c r="R38" s="2">
        <f t="shared" si="7"/>
        <v>39.68797092101309</v>
      </c>
    </row>
    <row r="39" spans="1:18" x14ac:dyDescent="0.25">
      <c r="A39" t="s">
        <v>221</v>
      </c>
      <c r="B39">
        <v>10.4</v>
      </c>
      <c r="C39">
        <v>84</v>
      </c>
      <c r="D39">
        <v>5</v>
      </c>
      <c r="E39">
        <v>8.9600000000000009</v>
      </c>
      <c r="F39" s="2">
        <v>0.15</v>
      </c>
      <c r="G39">
        <v>9.32</v>
      </c>
      <c r="H39" s="2">
        <v>0.2</v>
      </c>
      <c r="I39" s="39">
        <v>2</v>
      </c>
      <c r="K39" s="1">
        <f t="shared" si="0"/>
        <v>5.969899694444629E+39</v>
      </c>
      <c r="L39" s="1">
        <f t="shared" si="1"/>
        <v>5.1141763054069587E+39</v>
      </c>
      <c r="M39" s="1">
        <f t="shared" si="2"/>
        <v>5.9621894791335216E+30</v>
      </c>
      <c r="N39" s="1">
        <f t="shared" si="3"/>
        <v>7.3226251854611615E+77</v>
      </c>
      <c r="O39" s="1">
        <f t="shared" si="4"/>
        <v>2.0599432560057996E+16</v>
      </c>
      <c r="P39" s="2">
        <f t="shared" si="5"/>
        <v>1.9242792860618816</v>
      </c>
      <c r="Q39" s="2">
        <f t="shared" si="6"/>
        <v>39.775967034225658</v>
      </c>
      <c r="R39" s="2">
        <f t="shared" si="7"/>
        <v>39.708775695756323</v>
      </c>
    </row>
    <row r="40" spans="1:18" x14ac:dyDescent="0.25">
      <c r="A40" t="s">
        <v>222</v>
      </c>
      <c r="B40">
        <v>3.78</v>
      </c>
      <c r="C40">
        <v>84</v>
      </c>
      <c r="D40">
        <v>10</v>
      </c>
      <c r="E40">
        <v>7.99</v>
      </c>
      <c r="F40" s="2">
        <v>0.15</v>
      </c>
      <c r="G40">
        <v>8.7799999999999994</v>
      </c>
      <c r="H40" s="2">
        <v>0.2</v>
      </c>
      <c r="I40" s="39">
        <v>2</v>
      </c>
      <c r="K40" s="1">
        <f t="shared" si="0"/>
        <v>1.3929335282808272E+39</v>
      </c>
      <c r="L40" s="1">
        <f t="shared" si="1"/>
        <v>5.1141763054069587E+39</v>
      </c>
      <c r="M40" s="1">
        <f t="shared" si="2"/>
        <v>5.9621894791335216E+30</v>
      </c>
      <c r="N40" s="1">
        <f t="shared" si="3"/>
        <v>1.3847647806313402E+79</v>
      </c>
      <c r="O40" s="1">
        <f t="shared" si="4"/>
        <v>3.8955112391652941E+17</v>
      </c>
      <c r="P40" s="2">
        <f t="shared" si="5"/>
        <v>1.9242792860618816</v>
      </c>
      <c r="Q40" s="2">
        <f t="shared" si="6"/>
        <v>39.143930392095442</v>
      </c>
      <c r="R40" s="2">
        <f t="shared" si="7"/>
        <v>39.708775695756323</v>
      </c>
    </row>
    <row r="41" spans="1:18" x14ac:dyDescent="0.25">
      <c r="A41" t="s">
        <v>223</v>
      </c>
      <c r="B41">
        <v>5.7</v>
      </c>
      <c r="C41">
        <v>90</v>
      </c>
      <c r="D41">
        <v>3</v>
      </c>
      <c r="E41">
        <v>8.98</v>
      </c>
      <c r="F41" s="2">
        <v>0.38</v>
      </c>
      <c r="G41">
        <v>9.27</v>
      </c>
      <c r="H41" s="2">
        <v>0.4</v>
      </c>
      <c r="I41" s="39">
        <v>2</v>
      </c>
      <c r="K41" s="1">
        <f t="shared" si="0"/>
        <v>5.6034532763913551E+39</v>
      </c>
      <c r="L41" s="1">
        <f t="shared" si="1"/>
        <v>6.7395141467416516E+39</v>
      </c>
      <c r="M41" s="1">
        <f t="shared" si="2"/>
        <v>9.7679118601373745E+30</v>
      </c>
      <c r="N41" s="1">
        <f t="shared" si="3"/>
        <v>1.2906343011410732E+78</v>
      </c>
      <c r="O41" s="1">
        <f t="shared" si="4"/>
        <v>1.3526945456962176E+16</v>
      </c>
      <c r="P41" s="2">
        <f t="shared" si="5"/>
        <v>1.954242509439325</v>
      </c>
      <c r="Q41" s="2">
        <f t="shared" si="6"/>
        <v>39.748455754981094</v>
      </c>
      <c r="R41" s="2">
        <f t="shared" si="7"/>
        <v>39.828628589266096</v>
      </c>
    </row>
    <row r="42" spans="1:18" x14ac:dyDescent="0.25">
      <c r="A42" t="s">
        <v>224</v>
      </c>
      <c r="B42">
        <v>7.9</v>
      </c>
      <c r="C42">
        <v>95</v>
      </c>
      <c r="D42">
        <v>3</v>
      </c>
      <c r="E42">
        <v>8.92</v>
      </c>
      <c r="F42" s="2">
        <v>0.15</v>
      </c>
      <c r="G42">
        <v>9.01</v>
      </c>
      <c r="H42" s="2">
        <v>0.17</v>
      </c>
      <c r="I42" s="39">
        <v>2</v>
      </c>
      <c r="K42" s="1">
        <f t="shared" si="0"/>
        <v>3.6898934080459768E+39</v>
      </c>
      <c r="L42" s="1">
        <f t="shared" si="1"/>
        <v>8.3666764128707388E+39</v>
      </c>
      <c r="M42" s="1">
        <f t="shared" si="2"/>
        <v>5.7517729249145015E+30</v>
      </c>
      <c r="N42" s="1">
        <f t="shared" si="3"/>
        <v>2.1872299274217731E+79</v>
      </c>
      <c r="O42" s="1">
        <f t="shared" si="4"/>
        <v>6.6113625797325926E+17</v>
      </c>
      <c r="P42" s="2">
        <f t="shared" si="5"/>
        <v>1.9777236052888478</v>
      </c>
      <c r="Q42" s="2">
        <f t="shared" si="6"/>
        <v>39.567013820639801</v>
      </c>
      <c r="R42" s="2">
        <f t="shared" si="7"/>
        <v>39.922552972664185</v>
      </c>
    </row>
    <row r="43" spans="1:18" x14ac:dyDescent="0.25">
      <c r="A43" t="s">
        <v>225</v>
      </c>
      <c r="B43">
        <v>18.600000000000001</v>
      </c>
      <c r="C43">
        <v>108</v>
      </c>
      <c r="D43">
        <v>3</v>
      </c>
      <c r="E43">
        <v>9.5299999999999994</v>
      </c>
      <c r="F43" s="2">
        <v>0.16</v>
      </c>
      <c r="G43">
        <v>9.74</v>
      </c>
      <c r="H43" s="2">
        <v>0.2</v>
      </c>
      <c r="I43" s="39">
        <v>2</v>
      </c>
      <c r="K43" s="1">
        <f t="shared" si="0"/>
        <v>1.767086663166693E+40</v>
      </c>
      <c r="L43" s="1">
        <f t="shared" si="1"/>
        <v>1.3975056534683488E+40</v>
      </c>
      <c r="M43" s="1">
        <f t="shared" si="2"/>
        <v>6.0276352971151244E+30</v>
      </c>
      <c r="N43" s="1">
        <f t="shared" si="3"/>
        <v>1.3659012272964758E+79</v>
      </c>
      <c r="O43" s="1">
        <f t="shared" si="4"/>
        <v>3.7594590659757798E+17</v>
      </c>
      <c r="P43" s="2">
        <f t="shared" si="5"/>
        <v>2.0334237554869499</v>
      </c>
      <c r="Q43" s="2">
        <f t="shared" si="6"/>
        <v>40.247257849117481</v>
      </c>
      <c r="R43" s="2">
        <f t="shared" si="7"/>
        <v>40.145353573456596</v>
      </c>
    </row>
    <row r="44" spans="1:18" x14ac:dyDescent="0.25">
      <c r="A44" t="s">
        <v>226</v>
      </c>
      <c r="B44">
        <v>61</v>
      </c>
      <c r="C44">
        <v>111</v>
      </c>
      <c r="D44">
        <v>5</v>
      </c>
      <c r="E44">
        <v>9.41</v>
      </c>
      <c r="F44" s="2">
        <v>0.17</v>
      </c>
      <c r="G44">
        <v>9.6300000000000008</v>
      </c>
      <c r="H44" s="2">
        <v>0.21</v>
      </c>
      <c r="I44" s="39">
        <v>2</v>
      </c>
      <c r="K44" s="1">
        <f t="shared" si="0"/>
        <v>1.3597867459988072E+40</v>
      </c>
      <c r="L44" s="1">
        <f t="shared" si="1"/>
        <v>1.559374638613763E+40</v>
      </c>
      <c r="M44" s="1">
        <f t="shared" si="2"/>
        <v>6.1680369595620288E+30</v>
      </c>
      <c r="N44" s="1">
        <f t="shared" si="3"/>
        <v>3.9835326878479102E+78</v>
      </c>
      <c r="O44" s="1">
        <f t="shared" si="4"/>
        <v>1.0470669472587941E+17</v>
      </c>
      <c r="P44" s="2">
        <f t="shared" si="5"/>
        <v>2.0453229787866576</v>
      </c>
      <c r="Q44" s="2">
        <f t="shared" si="6"/>
        <v>40.133470803739378</v>
      </c>
      <c r="R44" s="2">
        <f t="shared" si="7"/>
        <v>40.192950466655425</v>
      </c>
    </row>
    <row r="45" spans="1:18" x14ac:dyDescent="0.25">
      <c r="A45" t="s">
        <v>227</v>
      </c>
      <c r="B45">
        <v>85</v>
      </c>
      <c r="C45">
        <v>118</v>
      </c>
      <c r="D45">
        <v>4</v>
      </c>
      <c r="E45">
        <v>9.5</v>
      </c>
      <c r="F45" s="2">
        <v>0.18</v>
      </c>
      <c r="G45">
        <v>9.8699999999999992</v>
      </c>
      <c r="H45" s="2">
        <v>0.22</v>
      </c>
      <c r="I45" s="39">
        <v>2</v>
      </c>
      <c r="K45" s="1">
        <f t="shared" si="0"/>
        <v>2.1035488503557507E+40</v>
      </c>
      <c r="L45" s="1">
        <f t="shared" si="1"/>
        <v>1.9915287518530849E+40</v>
      </c>
      <c r="M45" s="1">
        <f t="shared" si="2"/>
        <v>6.311708996848513E+30</v>
      </c>
      <c r="N45" s="1">
        <f t="shared" si="3"/>
        <v>1.2548502468546951E+78</v>
      </c>
      <c r="O45" s="1">
        <f t="shared" si="4"/>
        <v>3.1499086978149432E+16</v>
      </c>
      <c r="P45" s="2">
        <f t="shared" si="5"/>
        <v>2.0718820073061255</v>
      </c>
      <c r="Q45" s="2">
        <f t="shared" si="6"/>
        <v>40.32295260201672</v>
      </c>
      <c r="R45" s="2">
        <f t="shared" si="7"/>
        <v>40.299186580733299</v>
      </c>
    </row>
    <row r="46" spans="1:18" x14ac:dyDescent="0.25">
      <c r="A46" t="s">
        <v>228</v>
      </c>
      <c r="B46">
        <v>77</v>
      </c>
      <c r="C46">
        <v>120</v>
      </c>
      <c r="D46">
        <v>6</v>
      </c>
      <c r="E46">
        <v>9.6199999999999992</v>
      </c>
      <c r="F46" s="2">
        <v>0.18</v>
      </c>
      <c r="G46">
        <v>9.7100000000000009</v>
      </c>
      <c r="H46" s="2">
        <v>0.22</v>
      </c>
      <c r="I46" s="39">
        <v>2</v>
      </c>
      <c r="K46" s="1">
        <f t="shared" si="0"/>
        <v>1.8493274695580712E+40</v>
      </c>
      <c r="L46" s="1">
        <f t="shared" si="1"/>
        <v>2.1300192858837813E+40</v>
      </c>
      <c r="M46" s="1">
        <f t="shared" si="2"/>
        <v>6.311708996848513E+30</v>
      </c>
      <c r="N46" s="1">
        <f t="shared" si="3"/>
        <v>7.8787895752226164E+78</v>
      </c>
      <c r="O46" s="1">
        <f t="shared" si="4"/>
        <v>1.9777234672784944E+17</v>
      </c>
      <c r="P46" s="2">
        <f t="shared" si="5"/>
        <v>2.0791812460476247</v>
      </c>
      <c r="Q46" s="2">
        <f t="shared" si="6"/>
        <v>40.267013820639797</v>
      </c>
      <c r="R46" s="2">
        <f t="shared" si="7"/>
        <v>40.328383535699295</v>
      </c>
    </row>
    <row r="47" spans="1:18" x14ac:dyDescent="0.25">
      <c r="A47" t="s">
        <v>229</v>
      </c>
      <c r="B47">
        <v>80</v>
      </c>
      <c r="C47">
        <v>124</v>
      </c>
      <c r="D47">
        <v>5</v>
      </c>
      <c r="E47">
        <v>9.3800000000000008</v>
      </c>
      <c r="F47" s="2">
        <v>0.18</v>
      </c>
      <c r="G47">
        <v>9.65</v>
      </c>
      <c r="H47" s="2">
        <v>0.22</v>
      </c>
      <c r="I47" s="39">
        <v>2</v>
      </c>
      <c r="K47" s="1">
        <f t="shared" si="0"/>
        <v>1.3656501890696522E+40</v>
      </c>
      <c r="L47" s="1">
        <f t="shared" si="1"/>
        <v>2.4285401739736734E+40</v>
      </c>
      <c r="M47" s="1">
        <f t="shared" si="2"/>
        <v>6.311708996848513E+30</v>
      </c>
      <c r="N47" s="1">
        <f t="shared" si="3"/>
        <v>1.1297351200092704E+80</v>
      </c>
      <c r="O47" s="1">
        <f t="shared" si="4"/>
        <v>2.8358463407596334E+18</v>
      </c>
      <c r="P47" s="2">
        <f t="shared" si="5"/>
        <v>2.0934216851622351</v>
      </c>
      <c r="Q47" s="2">
        <f t="shared" si="6"/>
        <v>40.135339469175413</v>
      </c>
      <c r="R47" s="2">
        <f t="shared" si="7"/>
        <v>40.385345292157737</v>
      </c>
    </row>
    <row r="48" spans="1:18" x14ac:dyDescent="0.25">
      <c r="A48" t="s">
        <v>230</v>
      </c>
      <c r="B48">
        <v>3.18</v>
      </c>
      <c r="C48">
        <v>134</v>
      </c>
      <c r="D48">
        <v>3</v>
      </c>
      <c r="E48">
        <v>9.61</v>
      </c>
      <c r="F48" s="2">
        <v>0.15</v>
      </c>
      <c r="G48">
        <v>9.77</v>
      </c>
      <c r="H48" s="2">
        <v>0.2</v>
      </c>
      <c r="I48" s="39">
        <v>2</v>
      </c>
      <c r="K48" s="1">
        <f t="shared" si="0"/>
        <v>1.9815890254479659E+40</v>
      </c>
      <c r="L48" s="1">
        <f t="shared" si="1"/>
        <v>3.3119040402914867E+40</v>
      </c>
      <c r="M48" s="1">
        <f t="shared" si="2"/>
        <v>5.9621894791335216E+30</v>
      </c>
      <c r="N48" s="1">
        <f t="shared" si="3"/>
        <v>1.7697380387181167E+80</v>
      </c>
      <c r="O48" s="1">
        <f t="shared" si="4"/>
        <v>4.9784876945394637E+18</v>
      </c>
      <c r="P48" s="2">
        <f t="shared" si="5"/>
        <v>2.1271047983648077</v>
      </c>
      <c r="Q48" s="2">
        <f t="shared" si="6"/>
        <v>40.297013588349387</v>
      </c>
      <c r="R48" s="2">
        <f t="shared" si="7"/>
        <v>40.520077744968027</v>
      </c>
    </row>
    <row r="49" spans="1:18" x14ac:dyDescent="0.25">
      <c r="A49" t="s">
        <v>231</v>
      </c>
      <c r="B49">
        <v>14.5</v>
      </c>
      <c r="C49">
        <v>149</v>
      </c>
      <c r="D49">
        <v>3</v>
      </c>
      <c r="E49">
        <v>10.119999999999999</v>
      </c>
      <c r="F49" s="2">
        <v>0.15</v>
      </c>
      <c r="G49">
        <v>10.29</v>
      </c>
      <c r="H49" s="2">
        <v>0.2</v>
      </c>
      <c r="I49" s="39">
        <v>2</v>
      </c>
      <c r="K49" s="1">
        <f t="shared" si="0"/>
        <v>6.5005803720412789E+40</v>
      </c>
      <c r="L49" s="1">
        <f t="shared" si="1"/>
        <v>5.0629498449135573E+40</v>
      </c>
      <c r="M49" s="1">
        <f t="shared" si="2"/>
        <v>5.9621894791335216E+30</v>
      </c>
      <c r="N49" s="1">
        <f t="shared" si="3"/>
        <v>2.0667815325295306E+80</v>
      </c>
      <c r="O49" s="1">
        <f t="shared" si="4"/>
        <v>5.8141070609821389E+18</v>
      </c>
      <c r="P49" s="2">
        <f t="shared" si="5"/>
        <v>2.173186268412274</v>
      </c>
      <c r="Q49" s="2">
        <f t="shared" si="6"/>
        <v>40.812952132200245</v>
      </c>
      <c r="R49" s="2">
        <f t="shared" si="7"/>
        <v>40.704403625157894</v>
      </c>
    </row>
    <row r="50" spans="1:18" x14ac:dyDescent="0.25">
      <c r="O50" s="1">
        <f>SUM(O3:O49)</f>
        <v>1.6671019039641053E+19</v>
      </c>
    </row>
    <row r="51" spans="1:18" x14ac:dyDescent="0.25">
      <c r="O51" s="1">
        <f>SUM(O3:O49)/COUNT(O3:O49)</f>
        <v>3.5470253275832026E+17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0108154DBF84A9957198D40B40155" ma:contentTypeVersion="13" ma:contentTypeDescription="Create a new document." ma:contentTypeScope="" ma:versionID="4ba335fbef822dadca206cd1b92086de">
  <xsd:schema xmlns:xsd="http://www.w3.org/2001/XMLSchema" xmlns:xs="http://www.w3.org/2001/XMLSchema" xmlns:p="http://schemas.microsoft.com/office/2006/metadata/properties" xmlns:ns3="88f8ed94-7fb0-4b4c-b18c-6b35aef8c71e" xmlns:ns4="5affea6d-392a-4ef4-ac0b-e5e9669ff228" targetNamespace="http://schemas.microsoft.com/office/2006/metadata/properties" ma:root="true" ma:fieldsID="0cd7294525b2789f7824071f0f49b1a4" ns3:_="" ns4:_="">
    <xsd:import namespace="88f8ed94-7fb0-4b4c-b18c-6b35aef8c71e"/>
    <xsd:import namespace="5affea6d-392a-4ef4-ac0b-e5e9669ff2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8ed94-7fb0-4b4c-b18c-6b35aef8c7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ea6d-392a-4ef4-ac0b-e5e9669ff22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A5CD0B-ECC6-49BB-9DCC-1D9CA05E75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f8ed94-7fb0-4b4c-b18c-6b35aef8c71e"/>
    <ds:schemaRef ds:uri="5affea6d-392a-4ef4-ac0b-e5e9669ff2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38CBE2-BAB7-4297-A6E5-6FE63A01E2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5622C8-AC5E-48B4-99BA-46BD9ED38445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5affea6d-392a-4ef4-ac0b-e5e9669ff228"/>
    <ds:schemaRef ds:uri="http://schemas.microsoft.com/office/infopath/2007/PartnerControls"/>
    <ds:schemaRef ds:uri="88f8ed94-7fb0-4b4c-b18c-6b35aef8c7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89</vt:i4>
      </vt:variant>
    </vt:vector>
  </HeadingPairs>
  <TitlesOfParts>
    <vt:vector size="96" baseType="lpstr">
      <vt:lpstr>Constants</vt:lpstr>
      <vt:lpstr>SNe Ia Data</vt:lpstr>
      <vt:lpstr>SNe Ia Model</vt:lpstr>
      <vt:lpstr>Recombination</vt:lpstr>
      <vt:lpstr>Geometry</vt:lpstr>
      <vt:lpstr>Rotation Curves</vt:lpstr>
      <vt:lpstr>BTFR Data</vt:lpstr>
      <vt:lpstr>Age</vt:lpstr>
      <vt:lpstr>Geometry!AgeOfCMB</vt:lpstr>
      <vt:lpstr>Geometry!AngularScale</vt:lpstr>
      <vt:lpstr>BaryonDensity</vt:lpstr>
      <vt:lpstr>BoltzmannConstant</vt:lpstr>
      <vt:lpstr>'Rotation Curves'!BulgeMass</vt:lpstr>
      <vt:lpstr>CMBTemperature</vt:lpstr>
      <vt:lpstr>'Rotation Curves'!CoreMass</vt:lpstr>
      <vt:lpstr>'Rotation Curves'!CoreRadius</vt:lpstr>
      <vt:lpstr>'Rotation Curves'!Density</vt:lpstr>
      <vt:lpstr>'Rotation Curves'!DiskScaleLengthPc</vt:lpstr>
      <vt:lpstr>Geometry!DistanceSurfaceLastScattering</vt:lpstr>
      <vt:lpstr>ElectronMass</vt:lpstr>
      <vt:lpstr>errorMass</vt:lpstr>
      <vt:lpstr>Gly</vt:lpstr>
      <vt:lpstr>Gpc</vt:lpstr>
      <vt:lpstr>GravitationalConstant</vt:lpstr>
      <vt:lpstr>Gyr</vt:lpstr>
      <vt:lpstr>HeliumAbundance</vt:lpstr>
      <vt:lpstr>HeliumMass</vt:lpstr>
      <vt:lpstr>HubbleConstant</vt:lpstr>
      <vt:lpstr>HubbleConstantCMB</vt:lpstr>
      <vt:lpstr>HubbleConstantSNe</vt:lpstr>
      <vt:lpstr>HydrogenAbundance</vt:lpstr>
      <vt:lpstr>HydrogenMass</vt:lpstr>
      <vt:lpstr>InitialTangentVelocity</vt:lpstr>
      <vt:lpstr>km</vt:lpstr>
      <vt:lpstr>kpc</vt:lpstr>
      <vt:lpstr>kyr</vt:lpstr>
      <vt:lpstr>LCDMAge</vt:lpstr>
      <vt:lpstr>'Rotation Curves'!LCDMBulgeEffectiveRadius</vt:lpstr>
      <vt:lpstr>'Rotation Curves'!LCDMDiskSurfaceDensity</vt:lpstr>
      <vt:lpstr>'Rotation Curves'!LCDMHaloRepresentativeDensity</vt:lpstr>
      <vt:lpstr>'Rotation Curves'!LCDMHaloScaleLengthPc</vt:lpstr>
      <vt:lpstr>'Rotation Curves'!LCDMModelBER</vt:lpstr>
      <vt:lpstr>'Rotation Curves'!LCDMModelBTM</vt:lpstr>
      <vt:lpstr>'Rotation Curves'!LCDMModelChiSquare</vt:lpstr>
      <vt:lpstr>'Rotation Curves'!LCDMModelDSR</vt:lpstr>
      <vt:lpstr>'Rotation Curves'!LCDMModelDTM</vt:lpstr>
      <vt:lpstr>'Rotation Curves'!LCDMModelHSR</vt:lpstr>
      <vt:lpstr>'Rotation Curves'!LCDMModelHTM</vt:lpstr>
      <vt:lpstr>LCDMRedshift</vt:lpstr>
      <vt:lpstr>'Rotation Curves'!LCDMScaleLength</vt:lpstr>
      <vt:lpstr>'Rotation Curves'!LCDMTotalBulgeMass</vt:lpstr>
      <vt:lpstr>Geometry!LightTravelDistance</vt:lpstr>
      <vt:lpstr>LightYear</vt:lpstr>
      <vt:lpstr>Mag</vt:lpstr>
      <vt:lpstr>'SNe Ia Data'!Mb</vt:lpstr>
      <vt:lpstr>'Rotation Curves'!ModelVelocity</vt:lpstr>
      <vt:lpstr>Mpc</vt:lpstr>
      <vt:lpstr>Myr</vt:lpstr>
      <vt:lpstr>ObservedDistanceModuli</vt:lpstr>
      <vt:lpstr>ObservedLuminousDistance</vt:lpstr>
      <vt:lpstr>observedMass</vt:lpstr>
      <vt:lpstr>'Rotation Curves'!ObservedVelocity</vt:lpstr>
      <vt:lpstr>pc</vt:lpstr>
      <vt:lpstr>PlanckAngularScale</vt:lpstr>
      <vt:lpstr>PlanckConstant</vt:lpstr>
      <vt:lpstr>predictedMass</vt:lpstr>
      <vt:lpstr>ProtonMass</vt:lpstr>
      <vt:lpstr>'Rotation Curves'!QEHModelChiSquare</vt:lpstr>
      <vt:lpstr>'Rotation Curves'!QESDiskSurfaceDensity</vt:lpstr>
      <vt:lpstr>QESLuminousDistance</vt:lpstr>
      <vt:lpstr>Geometry!QESRedShift</vt:lpstr>
      <vt:lpstr>RadiationDensityConstant</vt:lpstr>
      <vt:lpstr>'Rotation Curves'!RadiusKm</vt:lpstr>
      <vt:lpstr>'Rotation Curves'!RadiusKpc</vt:lpstr>
      <vt:lpstr>Geometry!RadiusOfCurvature</vt:lpstr>
      <vt:lpstr>'SNe Ia Data'!RedShift</vt:lpstr>
      <vt:lpstr>ReducedPlanckConstant</vt:lpstr>
      <vt:lpstr>SecondsPerYear</vt:lpstr>
      <vt:lpstr>SneIaRedshift</vt:lpstr>
      <vt:lpstr>SolarLuminosity</vt:lpstr>
      <vt:lpstr>SolarMass</vt:lpstr>
      <vt:lpstr>SoundHorizon</vt:lpstr>
      <vt:lpstr>StefanBoltzmannConstant</vt:lpstr>
      <vt:lpstr>StretchParameter</vt:lpstr>
      <vt:lpstr>'SNe Ia Data'!T2DistanceModuli</vt:lpstr>
      <vt:lpstr>T2LuminousDistance</vt:lpstr>
      <vt:lpstr>'SNe Ia Data'!TotalError</vt:lpstr>
      <vt:lpstr>'Rotation Curves'!TotalMass</vt:lpstr>
      <vt:lpstr>UniverseAcceleration</vt:lpstr>
      <vt:lpstr>UniverseSize</vt:lpstr>
      <vt:lpstr>velocity</vt:lpstr>
      <vt:lpstr>'Rotation Curves'!VelocityError</vt:lpstr>
      <vt:lpstr>VelocityOfLight</vt:lpstr>
      <vt:lpstr>Zeta3</vt:lpstr>
      <vt:lpstr>'SNe Ia Data'!ΛCDMDistanceModuli</vt:lpstr>
      <vt:lpstr>'SNe Ia Data'!ΛCDMLuminousDistance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Roy Airey</dc:creator>
  <cp:lastModifiedBy>Donald Airey</cp:lastModifiedBy>
  <cp:lastPrinted>2015-12-21T16:04:41Z</cp:lastPrinted>
  <dcterms:created xsi:type="dcterms:W3CDTF">2013-09-02T02:29:31Z</dcterms:created>
  <dcterms:modified xsi:type="dcterms:W3CDTF">2023-10-09T22:10:25Z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0x0101009D00108154DBF84A9957198D40B40155</vt:lpwstr>
  </property>
</Properties>
</file>