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hango\Documents\Excel Projects\"/>
    </mc:Choice>
  </mc:AlternateContent>
  <xr:revisionPtr revIDLastSave="0" documentId="13_ncr:1_{B69086D0-A865-4CA7-AA04-C83D9592E757}" xr6:coauthVersionLast="47" xr6:coauthVersionMax="47" xr10:uidLastSave="{00000000-0000-0000-0000-000000000000}"/>
  <bookViews>
    <workbookView xWindow="-120" yWindow="-120" windowWidth="29040" windowHeight="15720" xr2:uid="{E74F25F1-705E-43BE-9A3E-649D4D82212B}"/>
  </bookViews>
  <sheets>
    <sheet name="Statement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K69" i="1" s="1"/>
  <c r="L68" i="1"/>
  <c r="L69" i="1" s="1"/>
  <c r="M68" i="1"/>
  <c r="M69" i="1" s="1"/>
  <c r="N68" i="1"/>
  <c r="N69" i="1" s="1"/>
  <c r="J68" i="1"/>
  <c r="J69" i="1" s="1"/>
  <c r="I74" i="1"/>
  <c r="K73" i="1"/>
  <c r="L73" i="1"/>
  <c r="M73" i="1"/>
  <c r="N73" i="1"/>
  <c r="J73" i="1"/>
  <c r="K72" i="1"/>
  <c r="K74" i="1" s="1"/>
  <c r="L72" i="1"/>
  <c r="L74" i="1" s="1"/>
  <c r="M72" i="1"/>
  <c r="M74" i="1" s="1"/>
  <c r="N72" i="1"/>
  <c r="N74" i="1" s="1"/>
  <c r="J72" i="1"/>
  <c r="J74" i="1" s="1"/>
  <c r="J52" i="1"/>
  <c r="K52" i="1" s="1"/>
  <c r="L52" i="1" s="1"/>
  <c r="M52" i="1" s="1"/>
  <c r="N52" i="1" s="1"/>
  <c r="I50" i="1"/>
  <c r="I45" i="1"/>
  <c r="I32" i="1"/>
  <c r="J24" i="1"/>
  <c r="K24" i="1" s="1"/>
  <c r="L24" i="1" s="1"/>
  <c r="M24" i="1" s="1"/>
  <c r="N24" i="1" s="1"/>
  <c r="K25" i="1"/>
  <c r="K48" i="1"/>
  <c r="K86" i="1"/>
  <c r="K98" i="1"/>
  <c r="L98" i="1"/>
  <c r="M98" i="1"/>
  <c r="N98" i="1"/>
  <c r="J98" i="1"/>
  <c r="K92" i="1"/>
  <c r="L92" i="1"/>
  <c r="M92" i="1"/>
  <c r="N92" i="1"/>
  <c r="J92" i="1"/>
  <c r="K42" i="1"/>
  <c r="K84" i="1" s="1"/>
  <c r="K43" i="1"/>
  <c r="K85" i="1" s="1"/>
  <c r="J42" i="1"/>
  <c r="J84" i="1" s="1"/>
  <c r="K29" i="1"/>
  <c r="L29" i="1"/>
  <c r="M29" i="1"/>
  <c r="N29" i="1"/>
  <c r="J29" i="1"/>
  <c r="I10" i="1"/>
  <c r="K28" i="1"/>
  <c r="L28" i="1"/>
  <c r="M28" i="1"/>
  <c r="N28" i="1"/>
  <c r="J28" i="1"/>
  <c r="J25" i="1"/>
  <c r="I99" i="1"/>
  <c r="H99" i="1"/>
  <c r="H12" i="1" s="1"/>
  <c r="G99" i="1"/>
  <c r="G12" i="1" s="1"/>
  <c r="F99" i="1"/>
  <c r="F12" i="1" s="1"/>
  <c r="E99" i="1"/>
  <c r="E12" i="1" s="1"/>
  <c r="I94" i="1"/>
  <c r="J91" i="1" s="1"/>
  <c r="H94" i="1"/>
  <c r="G94" i="1"/>
  <c r="F94" i="1"/>
  <c r="E94" i="1"/>
  <c r="I87" i="1"/>
  <c r="H87" i="1"/>
  <c r="G87" i="1"/>
  <c r="F87" i="1"/>
  <c r="E87" i="1"/>
  <c r="E88" i="1" s="1"/>
  <c r="E77" i="1"/>
  <c r="H74" i="1"/>
  <c r="G74" i="1"/>
  <c r="F74" i="1"/>
  <c r="E74" i="1"/>
  <c r="I69" i="1"/>
  <c r="H69" i="1"/>
  <c r="G69" i="1"/>
  <c r="F69" i="1"/>
  <c r="E69" i="1"/>
  <c r="I63" i="1"/>
  <c r="H63" i="1"/>
  <c r="G63" i="1"/>
  <c r="F63" i="1"/>
  <c r="E63" i="1"/>
  <c r="I54" i="1"/>
  <c r="H54" i="1"/>
  <c r="G54" i="1"/>
  <c r="F54" i="1"/>
  <c r="E54" i="1"/>
  <c r="H50" i="1"/>
  <c r="H55" i="1" s="1"/>
  <c r="G50" i="1"/>
  <c r="G55" i="1" s="1"/>
  <c r="F50" i="1"/>
  <c r="F55" i="1" s="1"/>
  <c r="E50" i="1"/>
  <c r="E55" i="1" s="1"/>
  <c r="H45" i="1"/>
  <c r="G45" i="1"/>
  <c r="F45" i="1"/>
  <c r="E45" i="1"/>
  <c r="H32" i="1"/>
  <c r="G32" i="1"/>
  <c r="F32" i="1"/>
  <c r="E32" i="1"/>
  <c r="I26" i="1"/>
  <c r="I33" i="1" s="1"/>
  <c r="I36" i="1" s="1"/>
  <c r="I62" i="1" s="1"/>
  <c r="I65" i="1" s="1"/>
  <c r="H26" i="1"/>
  <c r="H33" i="1" s="1"/>
  <c r="H36" i="1" s="1"/>
  <c r="H62" i="1" s="1"/>
  <c r="H65" i="1" s="1"/>
  <c r="H76" i="1" s="1"/>
  <c r="H78" i="1" s="1"/>
  <c r="H80" i="1" s="1"/>
  <c r="G26" i="1"/>
  <c r="G33" i="1" s="1"/>
  <c r="G36" i="1" s="1"/>
  <c r="G62" i="1" s="1"/>
  <c r="G65" i="1" s="1"/>
  <c r="G76" i="1" s="1"/>
  <c r="G78" i="1" s="1"/>
  <c r="G80" i="1" s="1"/>
  <c r="F26" i="1"/>
  <c r="F33" i="1" s="1"/>
  <c r="F36" i="1" s="1"/>
  <c r="F62" i="1" s="1"/>
  <c r="F65" i="1" s="1"/>
  <c r="F76" i="1" s="1"/>
  <c r="F78" i="1" s="1"/>
  <c r="F80" i="1" s="1"/>
  <c r="E26" i="1"/>
  <c r="E33" i="1" s="1"/>
  <c r="E36" i="1" s="1"/>
  <c r="E62" i="1" s="1"/>
  <c r="E65" i="1" s="1"/>
  <c r="E76" i="1" s="1"/>
  <c r="E78" i="1" s="1"/>
  <c r="E80" i="1" s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E11" i="1"/>
  <c r="F11" i="1"/>
  <c r="G11" i="1"/>
  <c r="H11" i="1"/>
  <c r="I11" i="1"/>
  <c r="E13" i="1"/>
  <c r="F13" i="1"/>
  <c r="G13" i="1"/>
  <c r="H13" i="1"/>
  <c r="I13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I55" i="1" l="1"/>
  <c r="J26" i="1"/>
  <c r="J48" i="1"/>
  <c r="J86" i="1" s="1"/>
  <c r="J43" i="1"/>
  <c r="J85" i="1" s="1"/>
  <c r="J87" i="1"/>
  <c r="I76" i="1"/>
  <c r="I78" i="1" s="1"/>
  <c r="J93" i="1"/>
  <c r="J97" i="1"/>
  <c r="I12" i="1"/>
  <c r="N25" i="1"/>
  <c r="N42" i="1"/>
  <c r="N84" i="1" s="1"/>
  <c r="M25" i="1"/>
  <c r="M42" i="1"/>
  <c r="M84" i="1" s="1"/>
  <c r="L25" i="1"/>
  <c r="L42" i="1"/>
  <c r="L84" i="1" s="1"/>
  <c r="K87" i="1"/>
  <c r="J88" i="1"/>
  <c r="J64" i="1" s="1"/>
  <c r="K88" i="1"/>
  <c r="K64" i="1" s="1"/>
  <c r="N26" i="1"/>
  <c r="M26" i="1"/>
  <c r="L26" i="1"/>
  <c r="K26" i="1"/>
  <c r="F88" i="1"/>
  <c r="G88" i="1"/>
  <c r="H88" i="1"/>
  <c r="I88" i="1"/>
  <c r="E57" i="1"/>
  <c r="F57" i="1"/>
  <c r="G57" i="1"/>
  <c r="H57" i="1"/>
  <c r="I57" i="1"/>
  <c r="J77" i="1" l="1"/>
  <c r="I80" i="1"/>
  <c r="J100" i="1"/>
  <c r="J31" i="1" s="1"/>
  <c r="J99" i="1"/>
  <c r="J30" i="1"/>
  <c r="J94" i="1"/>
  <c r="L48" i="1"/>
  <c r="L86" i="1" s="1"/>
  <c r="L43" i="1"/>
  <c r="L85" i="1" s="1"/>
  <c r="L87" i="1" s="1"/>
  <c r="M48" i="1"/>
  <c r="M86" i="1" s="1"/>
  <c r="M43" i="1"/>
  <c r="M85" i="1" s="1"/>
  <c r="M87" i="1" s="1"/>
  <c r="N48" i="1"/>
  <c r="N86" i="1" s="1"/>
  <c r="N43" i="1"/>
  <c r="N85" i="1" s="1"/>
  <c r="N87" i="1" s="1"/>
  <c r="L88" i="1"/>
  <c r="L64" i="1" s="1"/>
  <c r="M88" i="1"/>
  <c r="M64" i="1" s="1"/>
  <c r="N88" i="1"/>
  <c r="N64" i="1" s="1"/>
  <c r="J44" i="1" l="1"/>
  <c r="K91" i="1"/>
  <c r="J63" i="1"/>
  <c r="J32" i="1"/>
  <c r="J33" i="1" s="1"/>
  <c r="K97" i="1"/>
  <c r="J49" i="1"/>
  <c r="J50" i="1" s="1"/>
  <c r="K100" i="1" l="1"/>
  <c r="K31" i="1" s="1"/>
  <c r="K99" i="1"/>
  <c r="J35" i="1"/>
  <c r="J36" i="1" s="1"/>
  <c r="K93" i="1"/>
  <c r="K30" i="1" s="1"/>
  <c r="K94" i="1"/>
  <c r="L91" i="1" l="1"/>
  <c r="K44" i="1"/>
  <c r="K63" i="1"/>
  <c r="K32" i="1"/>
  <c r="K33" i="1" s="1"/>
  <c r="J62" i="1"/>
  <c r="J65" i="1" s="1"/>
  <c r="J76" i="1" s="1"/>
  <c r="J78" i="1" s="1"/>
  <c r="J53" i="1"/>
  <c r="L97" i="1"/>
  <c r="K49" i="1"/>
  <c r="K50" i="1" s="1"/>
  <c r="L100" i="1" l="1"/>
  <c r="L31" i="1" s="1"/>
  <c r="L99" i="1"/>
  <c r="J54" i="1"/>
  <c r="J55" i="1" s="1"/>
  <c r="J41" i="1"/>
  <c r="J45" i="1" s="1"/>
  <c r="J57" i="1" s="1"/>
  <c r="J80" i="1"/>
  <c r="K77" i="1"/>
  <c r="K35" i="1"/>
  <c r="K36" i="1" s="1"/>
  <c r="L93" i="1"/>
  <c r="L30" i="1" s="1"/>
  <c r="L94" i="1"/>
  <c r="M91" i="1" l="1"/>
  <c r="L44" i="1"/>
  <c r="L63" i="1"/>
  <c r="L32" i="1"/>
  <c r="L33" i="1" s="1"/>
  <c r="K62" i="1"/>
  <c r="K65" i="1" s="1"/>
  <c r="K76" i="1" s="1"/>
  <c r="K53" i="1"/>
  <c r="K78" i="1"/>
  <c r="M97" i="1"/>
  <c r="L49" i="1"/>
  <c r="L50" i="1" s="1"/>
  <c r="M100" i="1" l="1"/>
  <c r="M31" i="1" s="1"/>
  <c r="M99" i="1"/>
  <c r="K41" i="1"/>
  <c r="K45" i="1" s="1"/>
  <c r="K80" i="1"/>
  <c r="L77" i="1"/>
  <c r="K54" i="1"/>
  <c r="K55" i="1" s="1"/>
  <c r="L35" i="1"/>
  <c r="L36" i="1" s="1"/>
  <c r="M93" i="1"/>
  <c r="M30" i="1" s="1"/>
  <c r="M94" i="1"/>
  <c r="N91" i="1" l="1"/>
  <c r="M44" i="1"/>
  <c r="M63" i="1"/>
  <c r="M32" i="1"/>
  <c r="M33" i="1" s="1"/>
  <c r="L62" i="1"/>
  <c r="L65" i="1" s="1"/>
  <c r="L76" i="1" s="1"/>
  <c r="L53" i="1"/>
  <c r="L78" i="1"/>
  <c r="K57" i="1"/>
  <c r="N97" i="1"/>
  <c r="M49" i="1"/>
  <c r="M50" i="1" s="1"/>
  <c r="N100" i="1" l="1"/>
  <c r="N31" i="1" s="1"/>
  <c r="N99" i="1"/>
  <c r="N49" i="1" s="1"/>
  <c r="N50" i="1" s="1"/>
  <c r="L41" i="1"/>
  <c r="L45" i="1" s="1"/>
  <c r="L80" i="1"/>
  <c r="M77" i="1"/>
  <c r="L54" i="1"/>
  <c r="L55" i="1" s="1"/>
  <c r="L57" i="1" s="1"/>
  <c r="M35" i="1"/>
  <c r="M36" i="1" s="1"/>
  <c r="N93" i="1"/>
  <c r="N30" i="1" s="1"/>
  <c r="N94" i="1"/>
  <c r="N44" i="1" s="1"/>
  <c r="N63" i="1" l="1"/>
  <c r="N32" i="1"/>
  <c r="N33" i="1" s="1"/>
  <c r="M62" i="1"/>
  <c r="M65" i="1" s="1"/>
  <c r="M76" i="1" s="1"/>
  <c r="M53" i="1"/>
  <c r="M78" i="1"/>
  <c r="M41" i="1" l="1"/>
  <c r="M45" i="1" s="1"/>
  <c r="M80" i="1"/>
  <c r="N77" i="1"/>
  <c r="M54" i="1"/>
  <c r="M55" i="1" s="1"/>
  <c r="N35" i="1"/>
  <c r="N36" i="1" s="1"/>
  <c r="N62" i="1" l="1"/>
  <c r="N65" i="1" s="1"/>
  <c r="N76" i="1" s="1"/>
  <c r="N53" i="1"/>
  <c r="N54" i="1" s="1"/>
  <c r="N55" i="1" s="1"/>
  <c r="N78" i="1"/>
  <c r="M57" i="1"/>
  <c r="N41" i="1" l="1"/>
  <c r="N45" i="1" s="1"/>
  <c r="N57" i="1" s="1"/>
  <c r="N80" i="1"/>
</calcChain>
</file>

<file path=xl/sharedStrings.xml><?xml version="1.0" encoding="utf-8"?>
<sst xmlns="http://schemas.openxmlformats.org/spreadsheetml/2006/main" count="85" uniqueCount="78">
  <si>
    <t>AB Company</t>
  </si>
  <si>
    <t>Financial Statement</t>
  </si>
  <si>
    <t xml:space="preserve">Historical results </t>
  </si>
  <si>
    <t>Forcast Period</t>
  </si>
  <si>
    <t>Assumptions</t>
  </si>
  <si>
    <t>Income Statement</t>
  </si>
  <si>
    <t>Balance Sheet</t>
  </si>
  <si>
    <t>Cash Flow Statement</t>
  </si>
  <si>
    <t>Supporting Scheduel</t>
  </si>
  <si>
    <t>Income statement</t>
  </si>
  <si>
    <t>Revenue Growth (% Change)</t>
  </si>
  <si>
    <t>Cost of Goods Sold (% of Revenue)</t>
  </si>
  <si>
    <t>Salaries and Benefits ($000's)</t>
  </si>
  <si>
    <t>Rent and Overhead ($000's)</t>
  </si>
  <si>
    <t>Depreciation &amp; Amortization (% of PP&amp;E Open Bal)</t>
  </si>
  <si>
    <t>Interest (% of Debt Open Bal)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</si>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</sst>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%"/>
    <numFmt numFmtId="166" formatCode="0.000"/>
    <numFmt numFmtId="167" formatCode="_-* #,##0.0_-;\-* #,##0.0_-;_-* &quot;-&quot;?_-;_-@_-"/>
    <numFmt numFmtId="170" formatCode="_-* #,##0_-;\-* #,##0_-;_-* &quot;-&quot;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90">
        <stop position="0">
          <color theme="9" tint="0.40000610370189521"/>
        </stop>
        <stop position="1">
          <color theme="9" tint="-0.25098422193060094"/>
        </stop>
      </gradient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0" fillId="0" borderId="0" xfId="0" applyFill="1"/>
    <xf numFmtId="164" fontId="4" fillId="0" borderId="0" xfId="1" applyNumberFormat="1" applyFont="1"/>
    <xf numFmtId="164" fontId="5" fillId="0" borderId="0" xfId="1" applyNumberFormat="1" applyFont="1"/>
    <xf numFmtId="164" fontId="5" fillId="0" borderId="0" xfId="1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5" fillId="0" borderId="2" xfId="1" applyNumberFormat="1" applyFont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6" fillId="0" borderId="0" xfId="1" applyNumberFormat="1" applyFont="1"/>
    <xf numFmtId="164" fontId="5" fillId="0" borderId="0" xfId="1" applyNumberFormat="1" applyFont="1" applyFill="1" applyBorder="1"/>
    <xf numFmtId="164" fontId="7" fillId="0" borderId="0" xfId="1" applyNumberFormat="1" applyFont="1" applyFill="1"/>
    <xf numFmtId="165" fontId="8" fillId="0" borderId="0" xfId="2" applyNumberFormat="1" applyFont="1" applyFill="1"/>
    <xf numFmtId="165" fontId="9" fillId="0" borderId="0" xfId="2" applyNumberFormat="1" applyFont="1" applyFill="1"/>
    <xf numFmtId="165" fontId="8" fillId="0" borderId="0" xfId="2" applyNumberFormat="1" applyFont="1" applyFill="1" applyBorder="1"/>
    <xf numFmtId="165" fontId="9" fillId="0" borderId="0" xfId="2" applyNumberFormat="1" applyFont="1" applyFill="1" applyBorder="1"/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164" fontId="8" fillId="0" borderId="0" xfId="1" applyNumberFormat="1" applyFont="1" applyFill="1"/>
    <xf numFmtId="164" fontId="9" fillId="0" borderId="0" xfId="1" applyNumberFormat="1" applyFont="1" applyFill="1"/>
    <xf numFmtId="164" fontId="9" fillId="0" borderId="0" xfId="1" applyNumberFormat="1" applyFont="1" applyBorder="1"/>
    <xf numFmtId="164" fontId="7" fillId="0" borderId="1" xfId="1" applyNumberFormat="1" applyFont="1" applyBorder="1"/>
    <xf numFmtId="164" fontId="10" fillId="0" borderId="0" xfId="1" applyNumberFormat="1" applyFont="1" applyBorder="1"/>
    <xf numFmtId="164" fontId="9" fillId="0" borderId="0" xfId="1" applyNumberFormat="1" applyFont="1"/>
    <xf numFmtId="164" fontId="9" fillId="0" borderId="2" xfId="1" applyNumberFormat="1" applyFont="1" applyBorder="1"/>
    <xf numFmtId="164" fontId="7" fillId="0" borderId="0" xfId="1" applyNumberFormat="1" applyFont="1" applyBorder="1"/>
    <xf numFmtId="164" fontId="7" fillId="0" borderId="3" xfId="1" applyNumberFormat="1" applyFont="1" applyBorder="1"/>
    <xf numFmtId="0" fontId="0" fillId="0" borderId="0" xfId="0" applyAlignment="1">
      <alignment horizontal="left"/>
    </xf>
    <xf numFmtId="164" fontId="5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left"/>
    </xf>
    <xf numFmtId="164" fontId="5" fillId="0" borderId="0" xfId="1" applyNumberFormat="1" applyFont="1" applyAlignment="1">
      <alignment horizontal="left"/>
    </xf>
    <xf numFmtId="164" fontId="5" fillId="0" borderId="2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164" fontId="4" fillId="0" borderId="4" xfId="1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164" fontId="7" fillId="0" borderId="4" xfId="1" applyNumberFormat="1" applyFont="1" applyBorder="1"/>
    <xf numFmtId="0" fontId="0" fillId="0" borderId="3" xfId="0" applyBorder="1" applyAlignment="1">
      <alignment horizontal="left"/>
    </xf>
    <xf numFmtId="166" fontId="6" fillId="0" borderId="0" xfId="1" applyNumberFormat="1" applyFont="1"/>
    <xf numFmtId="0" fontId="0" fillId="0" borderId="3" xfId="0" applyBorder="1"/>
    <xf numFmtId="0" fontId="0" fillId="0" borderId="4" xfId="0" applyBorder="1"/>
    <xf numFmtId="0" fontId="0" fillId="0" borderId="2" xfId="0" applyBorder="1"/>
    <xf numFmtId="164" fontId="8" fillId="0" borderId="0" xfId="1" applyNumberFormat="1" applyFont="1" applyBorder="1"/>
    <xf numFmtId="164" fontId="8" fillId="0" borderId="1" xfId="1" applyNumberFormat="1" applyFont="1" applyBorder="1"/>
    <xf numFmtId="164" fontId="8" fillId="0" borderId="0" xfId="1" applyNumberFormat="1" applyFont="1"/>
    <xf numFmtId="164" fontId="0" fillId="0" borderId="0" xfId="0" applyNumberFormat="1"/>
    <xf numFmtId="167" fontId="0" fillId="0" borderId="0" xfId="0" applyNumberFormat="1"/>
    <xf numFmtId="170" fontId="0" fillId="0" borderId="2" xfId="0" applyNumberFormat="1" applyBorder="1"/>
    <xf numFmtId="1" fontId="0" fillId="0" borderId="0" xfId="0" applyNumberFormat="1"/>
    <xf numFmtId="1" fontId="0" fillId="3" borderId="0" xfId="0" applyNumberFormat="1" applyFill="1"/>
    <xf numFmtId="1" fontId="0" fillId="0" borderId="0" xfId="0" applyNumberFormat="1" applyFill="1"/>
    <xf numFmtId="1" fontId="8" fillId="0" borderId="1" xfId="1" applyNumberFormat="1" applyFont="1" applyBorder="1"/>
    <xf numFmtId="1" fontId="8" fillId="0" borderId="0" xfId="1" applyNumberFormat="1" applyFont="1"/>
    <xf numFmtId="170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E3E5-3A98-4F0E-ACC2-8D05BDF06D58}">
  <dimension ref="A1:Q104"/>
  <sheetViews>
    <sheetView showGridLines="0" tabSelected="1" workbookViewId="0">
      <pane ySplit="2" topLeftCell="A3" activePane="bottomLeft" state="frozen"/>
      <selection pane="bottomLeft" activeCell="P108" sqref="P108"/>
    </sheetView>
  </sheetViews>
  <sheetFormatPr defaultRowHeight="15" outlineLevelRow="2" x14ac:dyDescent="0.25"/>
  <cols>
    <col min="4" max="4" width="21" customWidth="1"/>
    <col min="10" max="14" width="11" bestFit="1" customWidth="1"/>
  </cols>
  <sheetData>
    <row r="1" spans="1:14" ht="28.5" x14ac:dyDescent="0.45">
      <c r="A1" s="62" t="s">
        <v>0</v>
      </c>
      <c r="B1" s="62"/>
      <c r="C1" s="62"/>
      <c r="D1" s="62"/>
      <c r="E1" s="1" t="s">
        <v>2</v>
      </c>
      <c r="F1" s="1"/>
      <c r="G1" s="1"/>
      <c r="H1" s="1"/>
      <c r="I1" s="1"/>
      <c r="J1" s="63" t="s">
        <v>3</v>
      </c>
      <c r="K1" s="63"/>
      <c r="L1" s="63"/>
      <c r="M1" s="63"/>
      <c r="N1" s="63"/>
    </row>
    <row r="2" spans="1:14" ht="15.75" thickBot="1" x14ac:dyDescent="0.3">
      <c r="A2" s="58" t="s">
        <v>1</v>
      </c>
      <c r="B2" s="59"/>
      <c r="C2" s="59"/>
      <c r="D2" s="59"/>
      <c r="E2" s="60">
        <v>2012</v>
      </c>
      <c r="F2" s="60">
        <v>2013</v>
      </c>
      <c r="G2" s="60">
        <v>2014</v>
      </c>
      <c r="H2" s="60">
        <v>2015</v>
      </c>
      <c r="I2" s="60">
        <v>2016</v>
      </c>
      <c r="J2" s="60">
        <v>2017</v>
      </c>
      <c r="K2" s="60">
        <v>2018</v>
      </c>
      <c r="L2" s="60">
        <v>2019</v>
      </c>
      <c r="M2" s="60">
        <v>2020</v>
      </c>
      <c r="N2" s="61">
        <v>2021</v>
      </c>
    </row>
    <row r="5" spans="1:14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hidden="1" outlineLevel="1" x14ac:dyDescent="0.25">
      <c r="A6" s="5" t="s">
        <v>9</v>
      </c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.75" hidden="1" outlineLevel="1" x14ac:dyDescent="0.25">
      <c r="A7" s="6" t="s">
        <v>10</v>
      </c>
      <c r="E7" s="15"/>
      <c r="F7" s="16">
        <f>F24/E24-1</f>
        <v>0.15762643740135474</v>
      </c>
      <c r="G7" s="16">
        <f>G24/F24-1</f>
        <v>0.1122825737174602</v>
      </c>
      <c r="H7" s="16">
        <f>H24/G24-1</f>
        <v>8.3718451406600947E-2</v>
      </c>
      <c r="I7" s="16">
        <f>I24/H24-1</f>
        <v>5.9231001608812672E-2</v>
      </c>
      <c r="J7" s="17">
        <v>0.05</v>
      </c>
      <c r="K7" s="17">
        <v>4.4999999999999998E-2</v>
      </c>
      <c r="L7" s="17">
        <v>0.04</v>
      </c>
      <c r="M7" s="17">
        <v>3.5000000000000003E-2</v>
      </c>
      <c r="N7" s="17">
        <v>0.03</v>
      </c>
    </row>
    <row r="8" spans="1:14" ht="15.75" hidden="1" outlineLevel="1" x14ac:dyDescent="0.25">
      <c r="A8" s="7" t="s">
        <v>11</v>
      </c>
      <c r="E8" s="18">
        <f>E25/E24</f>
        <v>0.38255217779172018</v>
      </c>
      <c r="F8" s="18">
        <f>F25/F24</f>
        <v>0.40651728401334619</v>
      </c>
      <c r="G8" s="18">
        <f>G25/G24</f>
        <v>0.37399977159389397</v>
      </c>
      <c r="H8" s="18">
        <f>H25/H24</f>
        <v>0.37412973071708078</v>
      </c>
      <c r="I8" s="18">
        <f>I25/I24</f>
        <v>0.38011036531982062</v>
      </c>
      <c r="J8" s="19">
        <v>0.37</v>
      </c>
      <c r="K8" s="19">
        <v>0.37</v>
      </c>
      <c r="L8" s="19">
        <v>0.36</v>
      </c>
      <c r="M8" s="19">
        <v>0.36</v>
      </c>
      <c r="N8" s="19">
        <v>0.35</v>
      </c>
    </row>
    <row r="9" spans="1:14" ht="15.75" hidden="1" outlineLevel="1" x14ac:dyDescent="0.25">
      <c r="A9" s="7" t="s">
        <v>12</v>
      </c>
      <c r="E9" s="20">
        <f t="shared" ref="E9:I10" si="0">E28</f>
        <v>26427</v>
      </c>
      <c r="F9" s="20">
        <f t="shared" si="0"/>
        <v>22658</v>
      </c>
      <c r="G9" s="20">
        <f t="shared" si="0"/>
        <v>23872</v>
      </c>
      <c r="H9" s="20">
        <f t="shared" si="0"/>
        <v>23002</v>
      </c>
      <c r="I9" s="20">
        <f t="shared" si="0"/>
        <v>25245</v>
      </c>
      <c r="J9" s="21">
        <v>25000</v>
      </c>
      <c r="K9" s="21">
        <v>25000</v>
      </c>
      <c r="L9" s="21">
        <v>25000</v>
      </c>
      <c r="M9" s="21">
        <v>25000</v>
      </c>
      <c r="N9" s="21">
        <v>25000</v>
      </c>
    </row>
    <row r="10" spans="1:14" ht="15.75" hidden="1" outlineLevel="1" x14ac:dyDescent="0.25">
      <c r="A10" s="7" t="s">
        <v>13</v>
      </c>
      <c r="E10" s="20">
        <f t="shared" si="0"/>
        <v>10963</v>
      </c>
      <c r="F10" s="20">
        <f t="shared" si="0"/>
        <v>10125</v>
      </c>
      <c r="G10" s="20">
        <f t="shared" si="0"/>
        <v>10087</v>
      </c>
      <c r="H10" s="20">
        <f t="shared" si="0"/>
        <v>11020</v>
      </c>
      <c r="I10" s="20">
        <f>I29</f>
        <v>11412</v>
      </c>
      <c r="J10" s="21">
        <v>10000</v>
      </c>
      <c r="K10" s="21">
        <v>10000</v>
      </c>
      <c r="L10" s="21">
        <v>10000</v>
      </c>
      <c r="M10" s="21">
        <v>10000</v>
      </c>
      <c r="N10" s="21">
        <v>10000</v>
      </c>
    </row>
    <row r="11" spans="1:14" ht="15.75" hidden="1" outlineLevel="1" x14ac:dyDescent="0.25">
      <c r="A11" s="7" t="s">
        <v>14</v>
      </c>
      <c r="E11" s="18">
        <f>E30/E93</f>
        <v>1</v>
      </c>
      <c r="F11" s="18">
        <f>F30/F93</f>
        <v>1</v>
      </c>
      <c r="G11" s="18">
        <f>G30/G93</f>
        <v>1</v>
      </c>
      <c r="H11" s="18">
        <f>H30/H93</f>
        <v>1</v>
      </c>
      <c r="I11" s="18">
        <f>I30/I93</f>
        <v>1</v>
      </c>
      <c r="J11" s="19">
        <v>0.4</v>
      </c>
      <c r="K11" s="19">
        <v>0.4</v>
      </c>
      <c r="L11" s="19">
        <v>0.4</v>
      </c>
      <c r="M11" s="19">
        <v>0.4</v>
      </c>
      <c r="N11" s="19">
        <v>0.4</v>
      </c>
    </row>
    <row r="12" spans="1:14" ht="15.75" hidden="1" outlineLevel="1" x14ac:dyDescent="0.25">
      <c r="A12" s="7" t="s">
        <v>15</v>
      </c>
      <c r="E12" s="18">
        <f>E31/E99</f>
        <v>0.05</v>
      </c>
      <c r="F12" s="18">
        <f t="shared" ref="F12:I12" si="1">F31/F99</f>
        <v>0.05</v>
      </c>
      <c r="G12" s="18">
        <f t="shared" si="1"/>
        <v>0.05</v>
      </c>
      <c r="H12" s="18">
        <f t="shared" si="1"/>
        <v>0.03</v>
      </c>
      <c r="I12" s="18">
        <f t="shared" si="1"/>
        <v>0.03</v>
      </c>
      <c r="J12" s="19">
        <v>0.03</v>
      </c>
      <c r="K12" s="19">
        <v>0.03</v>
      </c>
      <c r="L12" s="19">
        <v>0.03</v>
      </c>
      <c r="M12" s="19">
        <v>0.03</v>
      </c>
      <c r="N12" s="19">
        <v>0.03</v>
      </c>
    </row>
    <row r="13" spans="1:14" ht="15.75" hidden="1" outlineLevel="1" x14ac:dyDescent="0.25">
      <c r="A13" s="7" t="s">
        <v>16</v>
      </c>
      <c r="E13" s="18">
        <f>E35/E33</f>
        <v>0.31167801892042296</v>
      </c>
      <c r="F13" s="18">
        <f>F35/F33</f>
        <v>0.29180230056592171</v>
      </c>
      <c r="G13" s="18">
        <f>G35/G33</f>
        <v>0.28698850107817436</v>
      </c>
      <c r="H13" s="18">
        <f>H35/H33</f>
        <v>0.2899411500446471</v>
      </c>
      <c r="I13" s="18">
        <f>I35/I33</f>
        <v>0.29121899033183596</v>
      </c>
      <c r="J13" s="19">
        <v>0.28000000000000003</v>
      </c>
      <c r="K13" s="19">
        <v>0.28000000000000003</v>
      </c>
      <c r="L13" s="19">
        <v>0.28000000000000003</v>
      </c>
      <c r="M13" s="19">
        <v>0.28000000000000003</v>
      </c>
      <c r="N13" s="19">
        <v>0.28000000000000003</v>
      </c>
    </row>
    <row r="14" spans="1:14" ht="15.75" hidden="1" outlineLevel="1" x14ac:dyDescent="0.25">
      <c r="A14" s="5" t="s">
        <v>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.75" hidden="1" outlineLevel="1" x14ac:dyDescent="0.25">
      <c r="A15" s="6" t="s">
        <v>17</v>
      </c>
      <c r="E15" s="22">
        <f>E43/E24*365</f>
        <v>27.926308978795575</v>
      </c>
      <c r="F15" s="22">
        <f>F43/F24*365</f>
        <v>29.675761732974276</v>
      </c>
      <c r="G15" s="22">
        <f>G43/G24*365</f>
        <v>27.301983326354261</v>
      </c>
      <c r="H15" s="22">
        <f>H43/H24*365</f>
        <v>27.003758579748634</v>
      </c>
      <c r="I15" s="22">
        <f>I43/I24*365</f>
        <v>27.457551800068977</v>
      </c>
      <c r="J15" s="23">
        <v>18</v>
      </c>
      <c r="K15" s="23">
        <v>18</v>
      </c>
      <c r="L15" s="23">
        <v>18</v>
      </c>
      <c r="M15" s="23">
        <v>18</v>
      </c>
      <c r="N15" s="23">
        <v>18</v>
      </c>
    </row>
    <row r="16" spans="1:14" ht="15.75" hidden="1" outlineLevel="1" x14ac:dyDescent="0.25">
      <c r="A16" s="6" t="s">
        <v>18</v>
      </c>
      <c r="E16" s="22">
        <f>E44/E25*365</f>
        <v>425.58234887117857</v>
      </c>
      <c r="F16" s="22">
        <f>F44/F25*365</f>
        <v>322.0096241979835</v>
      </c>
      <c r="G16" s="22">
        <f>G44/G25*365</f>
        <v>298.29051564440283</v>
      </c>
      <c r="H16" s="22">
        <f>H44/H25*365</f>
        <v>264.57256731888691</v>
      </c>
      <c r="I16" s="22">
        <f>I44/I25*365</f>
        <v>238.96672919211312</v>
      </c>
      <c r="J16" s="23">
        <v>73</v>
      </c>
      <c r="K16" s="23">
        <v>73</v>
      </c>
      <c r="L16" s="23">
        <v>73</v>
      </c>
      <c r="M16" s="23">
        <v>73</v>
      </c>
      <c r="N16" s="23">
        <v>73</v>
      </c>
    </row>
    <row r="17" spans="1:14" ht="15.75" hidden="1" outlineLevel="1" x14ac:dyDescent="0.25">
      <c r="A17" s="6" t="s">
        <v>19</v>
      </c>
      <c r="E17" s="22">
        <f>E49/E25*365</f>
        <v>467.67291084744892</v>
      </c>
      <c r="F17" s="22">
        <f>F49/F25*365</f>
        <v>380.17665194567121</v>
      </c>
      <c r="G17" s="22">
        <f>G49/G25*365</f>
        <v>222.90983856849135</v>
      </c>
      <c r="H17" s="22">
        <f>H49/H25*365</f>
        <v>205.61835730649346</v>
      </c>
      <c r="I17" s="22">
        <f>I49/I25*365</f>
        <v>191.0661315651719</v>
      </c>
      <c r="J17" s="23">
        <v>37</v>
      </c>
      <c r="K17" s="23">
        <v>37</v>
      </c>
      <c r="L17" s="23">
        <v>37</v>
      </c>
      <c r="M17" s="23">
        <v>37</v>
      </c>
      <c r="N17" s="23">
        <v>37</v>
      </c>
    </row>
    <row r="18" spans="1:14" ht="15.75" hidden="1" outlineLevel="1" x14ac:dyDescent="0.25">
      <c r="A18" s="6" t="s">
        <v>20</v>
      </c>
      <c r="E18" s="22">
        <f>E69</f>
        <v>15000</v>
      </c>
      <c r="F18" s="22">
        <f>F69</f>
        <v>15000</v>
      </c>
      <c r="G18" s="22">
        <f>G69</f>
        <v>15000</v>
      </c>
      <c r="H18" s="22">
        <f>H69</f>
        <v>15000</v>
      </c>
      <c r="I18" s="22">
        <f>I69</f>
        <v>15000</v>
      </c>
      <c r="J18" s="23">
        <v>15000</v>
      </c>
      <c r="K18" s="23">
        <v>10000</v>
      </c>
      <c r="L18" s="23">
        <v>25000</v>
      </c>
      <c r="M18" s="23">
        <v>10000</v>
      </c>
      <c r="N18" s="23">
        <v>15000</v>
      </c>
    </row>
    <row r="19" spans="1:14" ht="15.75" hidden="1" outlineLevel="1" x14ac:dyDescent="0.25">
      <c r="A19" s="6" t="s">
        <v>21</v>
      </c>
      <c r="E19" s="22">
        <f>E100</f>
        <v>2500</v>
      </c>
      <c r="F19" s="22">
        <f>F100</f>
        <v>2500</v>
      </c>
      <c r="G19" s="22">
        <f>G100</f>
        <v>1500</v>
      </c>
      <c r="H19" s="22">
        <f>H100</f>
        <v>900</v>
      </c>
      <c r="I19" s="22">
        <f>I100</f>
        <v>900</v>
      </c>
      <c r="J19" s="23">
        <v>0</v>
      </c>
      <c r="K19" s="23">
        <v>0</v>
      </c>
      <c r="L19" s="23">
        <v>-20000</v>
      </c>
      <c r="M19" s="23">
        <v>0</v>
      </c>
      <c r="N19" s="23">
        <v>0</v>
      </c>
    </row>
    <row r="20" spans="1:14" ht="15.75" hidden="1" outlineLevel="1" x14ac:dyDescent="0.25">
      <c r="A20" s="6" t="s">
        <v>22</v>
      </c>
      <c r="E20" s="22">
        <f>E74</f>
        <v>170000</v>
      </c>
      <c r="F20" s="22">
        <f>F74</f>
        <v>0</v>
      </c>
      <c r="G20" s="22">
        <f>G74</f>
        <v>-20000</v>
      </c>
      <c r="H20" s="22">
        <f>H74</f>
        <v>0</v>
      </c>
      <c r="I20" s="22">
        <f>I74</f>
        <v>0</v>
      </c>
      <c r="J20" s="23">
        <v>0</v>
      </c>
      <c r="K20" s="23">
        <v>0</v>
      </c>
      <c r="L20" s="23">
        <v>0</v>
      </c>
      <c r="M20" s="23">
        <v>-150000</v>
      </c>
      <c r="N20" s="23">
        <v>0</v>
      </c>
    </row>
    <row r="21" spans="1:14" hidden="1" outlineLevel="1" x14ac:dyDescent="0.25"/>
    <row r="22" spans="1:14" collapsed="1" x14ac:dyDescent="0.25"/>
    <row r="23" spans="1:14" x14ac:dyDescent="0.25">
      <c r="A23" s="3" t="s">
        <v>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hidden="1" outlineLevel="1" x14ac:dyDescent="0.25">
      <c r="A24" s="33" t="s">
        <v>23</v>
      </c>
      <c r="B24" s="36"/>
      <c r="C24" s="36"/>
      <c r="D24" s="36"/>
      <c r="E24" s="26">
        <v>102007</v>
      </c>
      <c r="F24" s="26">
        <v>118086</v>
      </c>
      <c r="G24" s="26">
        <v>131345</v>
      </c>
      <c r="H24" s="26">
        <v>142341</v>
      </c>
      <c r="I24" s="26">
        <v>150772</v>
      </c>
      <c r="J24" s="49">
        <f>I24*(1+J7)</f>
        <v>158310.6</v>
      </c>
      <c r="K24" s="49">
        <f t="shared" ref="K24:N24" si="2">J24*(1+K7)</f>
        <v>165434.57699999999</v>
      </c>
      <c r="L24" s="49">
        <f t="shared" si="2"/>
        <v>172051.96007999999</v>
      </c>
      <c r="M24" s="49">
        <f t="shared" si="2"/>
        <v>178073.77868279998</v>
      </c>
      <c r="N24" s="49">
        <f t="shared" si="2"/>
        <v>183415.99204328397</v>
      </c>
    </row>
    <row r="25" spans="1:14" ht="15.75" hidden="1" outlineLevel="1" x14ac:dyDescent="0.25">
      <c r="A25" s="35" t="s">
        <v>24</v>
      </c>
      <c r="B25" s="37"/>
      <c r="C25" s="37"/>
      <c r="D25" s="37"/>
      <c r="E25" s="28">
        <v>39023</v>
      </c>
      <c r="F25" s="28">
        <v>48004</v>
      </c>
      <c r="G25" s="28">
        <v>49123</v>
      </c>
      <c r="H25" s="28">
        <v>53253.999999999993</v>
      </c>
      <c r="I25" s="28">
        <v>57309.999999999993</v>
      </c>
      <c r="J25" s="51">
        <f>J24*J8</f>
        <v>58574.921999999999</v>
      </c>
      <c r="K25" s="51">
        <f t="shared" ref="K25:N25" si="3">K24*K8</f>
        <v>61210.793489999996</v>
      </c>
      <c r="L25" s="51">
        <f t="shared" si="3"/>
        <v>61938.705628799995</v>
      </c>
      <c r="M25" s="51">
        <f t="shared" si="3"/>
        <v>64106.560325807994</v>
      </c>
      <c r="N25" s="51">
        <f t="shared" si="3"/>
        <v>64195.597215149384</v>
      </c>
    </row>
    <row r="26" spans="1:14" ht="15.75" hidden="1" outlineLevel="1" x14ac:dyDescent="0.25">
      <c r="A26" s="33" t="s">
        <v>25</v>
      </c>
      <c r="B26" s="31"/>
      <c r="C26" s="31"/>
      <c r="D26" s="31"/>
      <c r="E26" s="29">
        <f>E24-E25</f>
        <v>62984</v>
      </c>
      <c r="F26" s="29">
        <f t="shared" ref="F26:H26" si="4">F24-F25</f>
        <v>70082</v>
      </c>
      <c r="G26" s="29">
        <f t="shared" si="4"/>
        <v>82222</v>
      </c>
      <c r="H26" s="29">
        <f t="shared" si="4"/>
        <v>89087</v>
      </c>
      <c r="I26" s="29">
        <f>I24-I25</f>
        <v>93462</v>
      </c>
      <c r="J26" s="29">
        <f t="shared" ref="J26:N26" si="5">J24-J25</f>
        <v>99735.678000000014</v>
      </c>
      <c r="K26" s="29">
        <f>K24-K25</f>
        <v>104223.78350999999</v>
      </c>
      <c r="L26" s="29">
        <f t="shared" si="5"/>
        <v>110113.25445119999</v>
      </c>
      <c r="M26" s="29">
        <f t="shared" si="5"/>
        <v>113967.21835699199</v>
      </c>
      <c r="N26" s="29">
        <f t="shared" si="5"/>
        <v>119220.39482813459</v>
      </c>
    </row>
    <row r="27" spans="1:14" ht="15.75" hidden="1" outlineLevel="1" x14ac:dyDescent="0.25">
      <c r="A27" s="33" t="s">
        <v>26</v>
      </c>
      <c r="B27" s="31"/>
      <c r="C27" s="31"/>
      <c r="D27" s="31"/>
      <c r="E27" s="26"/>
      <c r="F27" s="26"/>
      <c r="G27" s="26"/>
      <c r="H27" s="26"/>
      <c r="I27" s="26"/>
    </row>
    <row r="28" spans="1:14" ht="15.75" hidden="1" outlineLevel="1" x14ac:dyDescent="0.25">
      <c r="A28" s="34" t="s">
        <v>27</v>
      </c>
      <c r="B28" s="31"/>
      <c r="C28" s="31"/>
      <c r="D28" s="31"/>
      <c r="E28" s="27">
        <v>26427</v>
      </c>
      <c r="F28" s="27">
        <v>22658</v>
      </c>
      <c r="G28" s="27">
        <v>23872</v>
      </c>
      <c r="H28" s="27">
        <v>23002</v>
      </c>
      <c r="I28" s="27">
        <v>25245</v>
      </c>
      <c r="J28" s="49">
        <f>J9</f>
        <v>25000</v>
      </c>
      <c r="K28" s="49">
        <f t="shared" ref="K28:N28" si="6">K9</f>
        <v>25000</v>
      </c>
      <c r="L28" s="49">
        <f t="shared" si="6"/>
        <v>25000</v>
      </c>
      <c r="M28" s="49">
        <f t="shared" si="6"/>
        <v>25000</v>
      </c>
      <c r="N28" s="49">
        <f t="shared" si="6"/>
        <v>25000</v>
      </c>
    </row>
    <row r="29" spans="1:14" ht="15.75" hidden="1" outlineLevel="1" x14ac:dyDescent="0.25">
      <c r="A29" s="34" t="s">
        <v>28</v>
      </c>
      <c r="B29" s="31"/>
      <c r="C29" s="31"/>
      <c r="D29" s="31"/>
      <c r="E29" s="27">
        <v>10963</v>
      </c>
      <c r="F29" s="27">
        <v>10125</v>
      </c>
      <c r="G29" s="27">
        <v>10087</v>
      </c>
      <c r="H29" s="27">
        <v>11020</v>
      </c>
      <c r="I29" s="27">
        <v>11412</v>
      </c>
      <c r="J29" s="49">
        <f>J10</f>
        <v>10000</v>
      </c>
      <c r="K29" s="49">
        <f t="shared" ref="K29:N29" si="7">K10</f>
        <v>10000</v>
      </c>
      <c r="L29" s="49">
        <f t="shared" si="7"/>
        <v>10000</v>
      </c>
      <c r="M29" s="49">
        <f t="shared" si="7"/>
        <v>10000</v>
      </c>
      <c r="N29" s="49">
        <f t="shared" si="7"/>
        <v>10000</v>
      </c>
    </row>
    <row r="30" spans="1:14" ht="15.75" hidden="1" outlineLevel="1" x14ac:dyDescent="0.25">
      <c r="A30" s="34" t="s">
        <v>29</v>
      </c>
      <c r="B30" s="31"/>
      <c r="C30" s="31"/>
      <c r="D30" s="31"/>
      <c r="E30" s="27">
        <v>19500</v>
      </c>
      <c r="F30" s="27">
        <v>18150</v>
      </c>
      <c r="G30" s="27">
        <v>17205</v>
      </c>
      <c r="H30" s="27">
        <v>16543.5</v>
      </c>
      <c r="I30" s="27">
        <v>16080.449999999999</v>
      </c>
      <c r="J30" s="57">
        <f>J93</f>
        <v>15008.420000000002</v>
      </c>
      <c r="K30" s="57">
        <f t="shared" ref="K30:N30" si="8">K93</f>
        <v>15005.052000000003</v>
      </c>
      <c r="L30" s="57">
        <f t="shared" si="8"/>
        <v>13003.031200000001</v>
      </c>
      <c r="M30" s="57">
        <f t="shared" si="8"/>
        <v>17801.818719999999</v>
      </c>
      <c r="N30" s="57">
        <f t="shared" si="8"/>
        <v>14681.091232000001</v>
      </c>
    </row>
    <row r="31" spans="1:14" ht="15.75" hidden="1" outlineLevel="1" x14ac:dyDescent="0.25">
      <c r="A31" s="35" t="s">
        <v>30</v>
      </c>
      <c r="B31" s="37"/>
      <c r="C31" s="37"/>
      <c r="D31" s="37"/>
      <c r="E31" s="28">
        <v>2500</v>
      </c>
      <c r="F31" s="28">
        <v>2500</v>
      </c>
      <c r="G31" s="28">
        <v>1500</v>
      </c>
      <c r="H31" s="28">
        <v>900</v>
      </c>
      <c r="I31" s="28">
        <v>900</v>
      </c>
      <c r="J31" s="52">
        <f>J100</f>
        <v>900</v>
      </c>
      <c r="K31" s="52">
        <f t="shared" ref="K31:N31" si="9">K100</f>
        <v>900</v>
      </c>
      <c r="L31" s="52">
        <f t="shared" si="9"/>
        <v>900</v>
      </c>
      <c r="M31" s="52">
        <f t="shared" si="9"/>
        <v>300</v>
      </c>
      <c r="N31" s="52">
        <f t="shared" si="9"/>
        <v>300</v>
      </c>
    </row>
    <row r="32" spans="1:14" ht="15.75" hidden="1" outlineLevel="1" x14ac:dyDescent="0.25">
      <c r="A32" s="38" t="s">
        <v>31</v>
      </c>
      <c r="B32" s="39"/>
      <c r="C32" s="39"/>
      <c r="D32" s="39"/>
      <c r="E32" s="40">
        <f>SUM(E28:E31)</f>
        <v>59390</v>
      </c>
      <c r="F32" s="40">
        <f t="shared" ref="F32:I32" si="10">SUM(F28:F31)</f>
        <v>53433</v>
      </c>
      <c r="G32" s="40">
        <f t="shared" si="10"/>
        <v>52664</v>
      </c>
      <c r="H32" s="40">
        <f t="shared" si="10"/>
        <v>51465.5</v>
      </c>
      <c r="I32" s="40">
        <f>SUM(I28:I31)</f>
        <v>53637.45</v>
      </c>
      <c r="J32" s="40">
        <f t="shared" ref="J32:N32" si="11">SUM(J28:J31)</f>
        <v>50908.42</v>
      </c>
      <c r="K32" s="40">
        <f t="shared" si="11"/>
        <v>50905.052000000003</v>
      </c>
      <c r="L32" s="40">
        <f t="shared" si="11"/>
        <v>48903.031199999998</v>
      </c>
      <c r="M32" s="40">
        <f t="shared" si="11"/>
        <v>53101.818719999996</v>
      </c>
      <c r="N32" s="40">
        <f t="shared" si="11"/>
        <v>49981.091231999999</v>
      </c>
    </row>
    <row r="33" spans="1:17" ht="15.75" hidden="1" outlineLevel="1" x14ac:dyDescent="0.25">
      <c r="A33" s="33" t="s">
        <v>32</v>
      </c>
      <c r="B33" s="31"/>
      <c r="C33" s="31"/>
      <c r="D33" s="31"/>
      <c r="E33" s="29">
        <f>E26-E32</f>
        <v>3594</v>
      </c>
      <c r="F33" s="29">
        <f t="shared" ref="F33:N33" si="12">F26-F32</f>
        <v>16649</v>
      </c>
      <c r="G33" s="29">
        <f t="shared" si="12"/>
        <v>29558</v>
      </c>
      <c r="H33" s="29">
        <f t="shared" si="12"/>
        <v>37621.5</v>
      </c>
      <c r="I33" s="29">
        <f t="shared" si="12"/>
        <v>39824.550000000003</v>
      </c>
      <c r="J33" s="29">
        <f t="shared" si="12"/>
        <v>48827.258000000016</v>
      </c>
      <c r="K33" s="29">
        <f t="shared" si="12"/>
        <v>53318.731509999991</v>
      </c>
      <c r="L33" s="29">
        <f t="shared" si="12"/>
        <v>61210.22325119999</v>
      </c>
      <c r="M33" s="29">
        <f t="shared" si="12"/>
        <v>60865.399636991991</v>
      </c>
      <c r="N33" s="29">
        <f t="shared" si="12"/>
        <v>69239.303596134589</v>
      </c>
    </row>
    <row r="34" spans="1:17" ht="15.75" hidden="1" outlineLevel="1" x14ac:dyDescent="0.25">
      <c r="A34" s="33"/>
      <c r="B34" s="31"/>
      <c r="C34" s="31"/>
      <c r="D34" s="31"/>
      <c r="E34" s="26"/>
      <c r="F34" s="26"/>
      <c r="G34" s="26"/>
      <c r="H34" s="26"/>
      <c r="I34" s="26"/>
    </row>
    <row r="35" spans="1:17" ht="15.75" hidden="1" outlineLevel="1" x14ac:dyDescent="0.25">
      <c r="A35" s="32" t="s">
        <v>33</v>
      </c>
      <c r="B35" s="31"/>
      <c r="C35" s="31"/>
      <c r="D35" s="31"/>
      <c r="E35" s="27">
        <v>1120.1708000000001</v>
      </c>
      <c r="F35" s="27">
        <v>4858.2165021220308</v>
      </c>
      <c r="G35" s="27">
        <v>8482.8061148686775</v>
      </c>
      <c r="H35" s="27">
        <v>10908.02097640469</v>
      </c>
      <c r="I35" s="27">
        <v>11597.665241419718</v>
      </c>
      <c r="J35" s="50">
        <f>J33*J13</f>
        <v>13671.632240000006</v>
      </c>
      <c r="K35" s="50">
        <f t="shared" ref="K35:N35" si="13">K33*K13</f>
        <v>14929.244822799999</v>
      </c>
      <c r="L35" s="50">
        <f t="shared" si="13"/>
        <v>17138.862510335999</v>
      </c>
      <c r="M35" s="50">
        <f t="shared" si="13"/>
        <v>17042.311898357759</v>
      </c>
      <c r="N35" s="50">
        <f t="shared" si="13"/>
        <v>19387.005006917687</v>
      </c>
    </row>
    <row r="36" spans="1:17" ht="16.5" hidden="1" outlineLevel="1" thickBot="1" x14ac:dyDescent="0.3">
      <c r="A36" s="11" t="s">
        <v>34</v>
      </c>
      <c r="B36" s="41"/>
      <c r="C36" s="41"/>
      <c r="D36" s="41"/>
      <c r="E36" s="30">
        <f>E33-E35</f>
        <v>2473.8292000000001</v>
      </c>
      <c r="F36" s="30">
        <f t="shared" ref="F36:N36" si="14">F33-F35</f>
        <v>11790.783497877968</v>
      </c>
      <c r="G36" s="30">
        <f t="shared" si="14"/>
        <v>21075.193885131324</v>
      </c>
      <c r="H36" s="30">
        <f t="shared" si="14"/>
        <v>26713.479023595311</v>
      </c>
      <c r="I36" s="30">
        <f t="shared" si="14"/>
        <v>28226.884758580287</v>
      </c>
      <c r="J36" s="30">
        <f t="shared" si="14"/>
        <v>35155.62576000001</v>
      </c>
      <c r="K36" s="30">
        <f t="shared" si="14"/>
        <v>38389.486687199991</v>
      </c>
      <c r="L36" s="30">
        <f t="shared" si="14"/>
        <v>44071.360740863995</v>
      </c>
      <c r="M36" s="30">
        <f t="shared" si="14"/>
        <v>43823.087738634233</v>
      </c>
      <c r="N36" s="30">
        <f t="shared" si="14"/>
        <v>49852.298589216902</v>
      </c>
    </row>
    <row r="37" spans="1:17" ht="15.75" hidden="1" outlineLevel="1" thickTop="1" x14ac:dyDescent="0.25"/>
    <row r="38" spans="1:17" collapsed="1" x14ac:dyDescent="0.25"/>
    <row r="39" spans="1:17" x14ac:dyDescent="0.25">
      <c r="A39" s="3" t="s">
        <v>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7" ht="14.25" hidden="1" customHeight="1" outlineLevel="2" x14ac:dyDescent="0.25">
      <c r="A40" s="5" t="s">
        <v>35</v>
      </c>
    </row>
    <row r="41" spans="1:17" ht="14.25" hidden="1" customHeight="1" outlineLevel="2" x14ac:dyDescent="0.25">
      <c r="A41" s="6" t="s">
        <v>36</v>
      </c>
      <c r="E41" s="27">
        <v>167971.17920000001</v>
      </c>
      <c r="F41" s="27">
        <v>181209.91269787797</v>
      </c>
      <c r="G41" s="27">
        <v>183715.25658300929</v>
      </c>
      <c r="H41" s="27">
        <v>211069.33560660461</v>
      </c>
      <c r="I41" s="27">
        <v>239549.5203651849</v>
      </c>
      <c r="J41" s="52">
        <f>J78</f>
        <v>274338.81546217122</v>
      </c>
      <c r="K41" s="52">
        <f t="shared" ref="K41:N41" si="15">K78</f>
        <v>317122.0583695356</v>
      </c>
      <c r="L41" s="52">
        <f t="shared" si="15"/>
        <v>328798.31953660015</v>
      </c>
      <c r="M41" s="52">
        <f t="shared" si="15"/>
        <v>229912.44379265167</v>
      </c>
      <c r="N41" s="52">
        <f t="shared" si="15"/>
        <v>279173.6002754987</v>
      </c>
    </row>
    <row r="42" spans="1:17" ht="14.25" hidden="1" customHeight="1" outlineLevel="2" x14ac:dyDescent="0.25">
      <c r="A42" s="6" t="s">
        <v>37</v>
      </c>
      <c r="E42" s="27">
        <v>5100.3500000000004</v>
      </c>
      <c r="F42" s="27">
        <v>5904.3</v>
      </c>
      <c r="G42" s="27">
        <v>6567.25</v>
      </c>
      <c r="H42" s="27">
        <v>7117.05</v>
      </c>
      <c r="I42" s="27">
        <v>7538.6</v>
      </c>
      <c r="J42" s="52">
        <f>J24*J15/365</f>
        <v>7807.0980821917819</v>
      </c>
      <c r="K42" s="52">
        <f t="shared" ref="K42:N42" si="16">K24*K15/365</f>
        <v>8158.4174958904105</v>
      </c>
      <c r="L42" s="52">
        <f t="shared" si="16"/>
        <v>8484.7541957260273</v>
      </c>
      <c r="M42" s="52">
        <f t="shared" si="16"/>
        <v>8781.7205925764374</v>
      </c>
      <c r="N42" s="52">
        <f t="shared" si="16"/>
        <v>9045.1722103537304</v>
      </c>
    </row>
    <row r="43" spans="1:17" ht="14.25" hidden="1" customHeight="1" outlineLevel="2" x14ac:dyDescent="0.25">
      <c r="A43" s="6" t="s">
        <v>38</v>
      </c>
      <c r="E43" s="27">
        <v>7804.6</v>
      </c>
      <c r="F43" s="27">
        <v>9600.8000000000011</v>
      </c>
      <c r="G43" s="27">
        <v>9824.6</v>
      </c>
      <c r="H43" s="27">
        <v>10530.800000000001</v>
      </c>
      <c r="I43" s="27">
        <v>11342</v>
      </c>
      <c r="J43" s="52">
        <f>J25*J16/365</f>
        <v>11714.984399999999</v>
      </c>
      <c r="K43" s="52">
        <f t="shared" ref="K43:N43" si="17">K25*K16/365</f>
        <v>12242.158697999999</v>
      </c>
      <c r="L43" s="52">
        <f t="shared" si="17"/>
        <v>12387.741125759998</v>
      </c>
      <c r="M43" s="52">
        <f t="shared" si="17"/>
        <v>12821.312065161599</v>
      </c>
      <c r="N43" s="52">
        <f t="shared" si="17"/>
        <v>12839.119443029876</v>
      </c>
    </row>
    <row r="44" spans="1:17" ht="14.25" hidden="1" customHeight="1" outlineLevel="2" x14ac:dyDescent="0.25">
      <c r="A44" s="6" t="s">
        <v>39</v>
      </c>
      <c r="E44" s="27">
        <v>45500</v>
      </c>
      <c r="F44" s="27">
        <v>42350</v>
      </c>
      <c r="G44" s="27">
        <v>40145</v>
      </c>
      <c r="H44" s="27">
        <v>38601.5</v>
      </c>
      <c r="I44" s="27">
        <v>37521.050000000003</v>
      </c>
      <c r="J44" s="52">
        <f>J94</f>
        <v>37512.630000000005</v>
      </c>
      <c r="K44" s="52">
        <f t="shared" ref="K44:N44" si="18">K94</f>
        <v>32507.578000000001</v>
      </c>
      <c r="L44" s="52">
        <f t="shared" si="18"/>
        <v>44504.546799999996</v>
      </c>
      <c r="M44" s="52">
        <f t="shared" si="18"/>
        <v>36702.728080000001</v>
      </c>
      <c r="N44" s="52">
        <f t="shared" si="18"/>
        <v>37021.636848000002</v>
      </c>
      <c r="Q44" t="s">
        <v>77</v>
      </c>
    </row>
    <row r="45" spans="1:17" ht="14.25" hidden="1" customHeight="1" outlineLevel="2" thickBot="1" x14ac:dyDescent="0.3">
      <c r="A45" s="11" t="s">
        <v>40</v>
      </c>
      <c r="B45" s="43"/>
      <c r="C45" s="43"/>
      <c r="D45" s="43"/>
      <c r="E45" s="30">
        <f>SUM(E41:E44)</f>
        <v>226376.12920000002</v>
      </c>
      <c r="F45" s="30">
        <f t="shared" ref="F45:I45" si="19">SUM(F41:F44)</f>
        <v>239065.01269787794</v>
      </c>
      <c r="G45" s="30">
        <f t="shared" si="19"/>
        <v>240252.1065830093</v>
      </c>
      <c r="H45" s="30">
        <f t="shared" si="19"/>
        <v>267318.68560660456</v>
      </c>
      <c r="I45" s="30">
        <f>SUM(I41:I44)</f>
        <v>295951.17036518489</v>
      </c>
      <c r="J45" s="30">
        <f t="shared" ref="J45:N45" si="20">SUM(J41:J44)</f>
        <v>331373.52794436301</v>
      </c>
      <c r="K45" s="30">
        <f t="shared" si="20"/>
        <v>370030.212563426</v>
      </c>
      <c r="L45" s="30">
        <f t="shared" si="20"/>
        <v>394175.36165808619</v>
      </c>
      <c r="M45" s="30">
        <f t="shared" si="20"/>
        <v>288218.20453038969</v>
      </c>
      <c r="N45" s="30">
        <f t="shared" si="20"/>
        <v>338079.52877688227</v>
      </c>
    </row>
    <row r="46" spans="1:17" ht="14.25" hidden="1" customHeight="1" outlineLevel="2" thickTop="1" x14ac:dyDescent="0.25">
      <c r="A46" s="9"/>
      <c r="E46" s="26"/>
      <c r="F46" s="26"/>
      <c r="G46" s="26"/>
      <c r="H46" s="26"/>
      <c r="I46" s="26"/>
      <c r="J46" s="52"/>
      <c r="K46" s="52"/>
      <c r="L46" s="52"/>
      <c r="M46" s="52"/>
      <c r="N46" s="52"/>
    </row>
    <row r="47" spans="1:17" ht="14.25" hidden="1" customHeight="1" outlineLevel="2" x14ac:dyDescent="0.25">
      <c r="A47" s="5" t="s">
        <v>41</v>
      </c>
      <c r="E47" s="27"/>
      <c r="F47" s="27"/>
      <c r="G47" s="27"/>
      <c r="H47" s="27"/>
      <c r="I47" s="27"/>
      <c r="J47" s="52"/>
      <c r="K47" s="52"/>
      <c r="L47" s="52"/>
      <c r="M47" s="52"/>
      <c r="N47" s="52"/>
    </row>
    <row r="48" spans="1:17" ht="14.25" hidden="1" customHeight="1" outlineLevel="2" x14ac:dyDescent="0.25">
      <c r="A48" s="6" t="s">
        <v>42</v>
      </c>
      <c r="E48" s="27">
        <v>3902.3</v>
      </c>
      <c r="F48" s="27">
        <v>4800.4000000000005</v>
      </c>
      <c r="G48" s="27">
        <v>4912.3</v>
      </c>
      <c r="H48" s="27">
        <v>5265.4000000000005</v>
      </c>
      <c r="I48" s="27">
        <v>5671</v>
      </c>
      <c r="J48" s="52">
        <f>J25*J17/365</f>
        <v>5937.7318191780823</v>
      </c>
      <c r="K48" s="52">
        <f t="shared" ref="K48:N48" si="21">K25*K17/365</f>
        <v>6204.9297510410952</v>
      </c>
      <c r="L48" s="52">
        <f t="shared" si="21"/>
        <v>6278.7181048372595</v>
      </c>
      <c r="M48" s="52">
        <f t="shared" si="21"/>
        <v>6498.4732385065636</v>
      </c>
      <c r="N48" s="52">
        <f t="shared" si="21"/>
        <v>6507.498895782267</v>
      </c>
    </row>
    <row r="49" spans="1:14" ht="14.25" hidden="1" customHeight="1" outlineLevel="2" x14ac:dyDescent="0.25">
      <c r="A49" s="10" t="s">
        <v>43</v>
      </c>
      <c r="B49" s="45"/>
      <c r="C49" s="45"/>
      <c r="D49" s="45"/>
      <c r="E49" s="27">
        <v>50000</v>
      </c>
      <c r="F49" s="27">
        <v>50000</v>
      </c>
      <c r="G49" s="27">
        <v>30000</v>
      </c>
      <c r="H49" s="27">
        <v>30000</v>
      </c>
      <c r="I49" s="27">
        <v>30000</v>
      </c>
      <c r="J49" s="52">
        <f>J99</f>
        <v>30000</v>
      </c>
      <c r="K49" s="52">
        <f t="shared" ref="K49:N49" si="22">K99</f>
        <v>30000</v>
      </c>
      <c r="L49" s="52">
        <f t="shared" si="22"/>
        <v>10000</v>
      </c>
      <c r="M49" s="52">
        <f t="shared" si="22"/>
        <v>10000</v>
      </c>
      <c r="N49" s="52">
        <f t="shared" si="22"/>
        <v>10000</v>
      </c>
    </row>
    <row r="50" spans="1:14" ht="14.25" hidden="1" customHeight="1" outlineLevel="2" x14ac:dyDescent="0.25">
      <c r="A50" s="9" t="s">
        <v>44</v>
      </c>
      <c r="E50" s="25">
        <f>SUM(E48:E49)</f>
        <v>53902.3</v>
      </c>
      <c r="F50" s="25">
        <f t="shared" ref="F50:I50" si="23">SUM(F48:F49)</f>
        <v>54800.4</v>
      </c>
      <c r="G50" s="25">
        <f t="shared" si="23"/>
        <v>34912.300000000003</v>
      </c>
      <c r="H50" s="25">
        <f t="shared" si="23"/>
        <v>35265.4</v>
      </c>
      <c r="I50" s="25">
        <f>SUM(I48:I49)</f>
        <v>35671</v>
      </c>
      <c r="J50" s="25">
        <f t="shared" ref="J50:N50" si="24">SUM(J48:J49)</f>
        <v>35937.73181917808</v>
      </c>
      <c r="K50" s="25">
        <f t="shared" si="24"/>
        <v>36204.929751041098</v>
      </c>
      <c r="L50" s="25">
        <f t="shared" si="24"/>
        <v>16278.718104837259</v>
      </c>
      <c r="M50" s="25">
        <f t="shared" si="24"/>
        <v>16498.473238506565</v>
      </c>
      <c r="N50" s="25">
        <f t="shared" si="24"/>
        <v>16507.498895782268</v>
      </c>
    </row>
    <row r="51" spans="1:14" ht="14.25" hidden="1" customHeight="1" outlineLevel="2" x14ac:dyDescent="0.25">
      <c r="A51" s="5" t="s">
        <v>45</v>
      </c>
      <c r="E51" s="27"/>
      <c r="F51" s="27"/>
      <c r="G51" s="27"/>
      <c r="H51" s="27"/>
      <c r="I51" s="27"/>
      <c r="J51" s="52"/>
      <c r="K51" s="52"/>
      <c r="L51" s="52"/>
      <c r="M51" s="52"/>
      <c r="N51" s="52"/>
    </row>
    <row r="52" spans="1:14" ht="14.25" hidden="1" customHeight="1" outlineLevel="2" x14ac:dyDescent="0.25">
      <c r="A52" s="6" t="s">
        <v>46</v>
      </c>
      <c r="E52" s="27">
        <v>170000</v>
      </c>
      <c r="F52" s="27">
        <v>170000</v>
      </c>
      <c r="G52" s="27">
        <v>170000</v>
      </c>
      <c r="H52" s="27">
        <v>170000</v>
      </c>
      <c r="I52" s="27">
        <v>170000</v>
      </c>
      <c r="J52" s="52">
        <f>I52+J20</f>
        <v>170000</v>
      </c>
      <c r="K52" s="52">
        <f t="shared" ref="K52:N52" si="25">J52+K20</f>
        <v>170000</v>
      </c>
      <c r="L52" s="52">
        <f t="shared" si="25"/>
        <v>170000</v>
      </c>
      <c r="M52" s="52">
        <f t="shared" si="25"/>
        <v>20000</v>
      </c>
      <c r="N52" s="52">
        <f t="shared" si="25"/>
        <v>20000</v>
      </c>
    </row>
    <row r="53" spans="1:14" ht="14.25" hidden="1" customHeight="1" outlineLevel="2" x14ac:dyDescent="0.25">
      <c r="A53" s="6" t="s">
        <v>47</v>
      </c>
      <c r="E53" s="27">
        <v>2473.8292000000001</v>
      </c>
      <c r="F53" s="27">
        <v>14264.612697877968</v>
      </c>
      <c r="G53" s="27">
        <v>35339.806583009296</v>
      </c>
      <c r="H53" s="27">
        <v>62053.285606604608</v>
      </c>
      <c r="I53" s="27">
        <v>90280.170365184895</v>
      </c>
      <c r="J53" s="52">
        <f>I53+J36</f>
        <v>125435.7961251849</v>
      </c>
      <c r="K53" s="52">
        <f t="shared" ref="K53:N53" si="26">J53+K36</f>
        <v>163825.28281238489</v>
      </c>
      <c r="L53" s="52">
        <f t="shared" si="26"/>
        <v>207896.6435532489</v>
      </c>
      <c r="M53" s="52">
        <f t="shared" si="26"/>
        <v>251719.73129188313</v>
      </c>
      <c r="N53" s="52">
        <f t="shared" si="26"/>
        <v>301572.02988110005</v>
      </c>
    </row>
    <row r="54" spans="1:14" ht="14.25" hidden="1" customHeight="1" outlineLevel="2" x14ac:dyDescent="0.25">
      <c r="A54" s="12" t="s">
        <v>45</v>
      </c>
      <c r="B54" s="44"/>
      <c r="C54" s="44"/>
      <c r="D54" s="44"/>
      <c r="E54" s="40">
        <f>SUM(E52:E53)</f>
        <v>172473.82920000001</v>
      </c>
      <c r="F54" s="25">
        <f t="shared" ref="F54:J54" si="27">SUM(F52:F53)</f>
        <v>184264.61269787798</v>
      </c>
      <c r="G54" s="40">
        <f t="shared" si="27"/>
        <v>205339.80658300931</v>
      </c>
      <c r="H54" s="40">
        <f t="shared" si="27"/>
        <v>232053.28560660459</v>
      </c>
      <c r="I54" s="40">
        <f t="shared" si="27"/>
        <v>260280.17036518489</v>
      </c>
      <c r="J54" s="40">
        <f t="shared" si="27"/>
        <v>295435.79612518492</v>
      </c>
      <c r="K54" s="40">
        <f t="shared" ref="K54:N54" si="28">SUM(K52:K53)</f>
        <v>333825.28281238489</v>
      </c>
      <c r="L54" s="40">
        <f t="shared" si="28"/>
        <v>377896.6435532489</v>
      </c>
      <c r="M54" s="40">
        <f t="shared" si="28"/>
        <v>271719.73129188316</v>
      </c>
      <c r="N54" s="40">
        <f t="shared" si="28"/>
        <v>321572.02988110005</v>
      </c>
    </row>
    <row r="55" spans="1:14" ht="14.25" hidden="1" customHeight="1" outlineLevel="2" thickBot="1" x14ac:dyDescent="0.3">
      <c r="A55" s="11" t="s">
        <v>48</v>
      </c>
      <c r="B55" s="43"/>
      <c r="C55" s="43"/>
      <c r="D55" s="43"/>
      <c r="E55" s="30">
        <f>E50+E54</f>
        <v>226376.12920000002</v>
      </c>
      <c r="F55" s="30">
        <f t="shared" ref="F55:I55" si="29">F50+F54</f>
        <v>239065.01269787797</v>
      </c>
      <c r="G55" s="30">
        <f t="shared" si="29"/>
        <v>240252.1065830093</v>
      </c>
      <c r="H55" s="30">
        <f t="shared" si="29"/>
        <v>267318.68560660462</v>
      </c>
      <c r="I55" s="30">
        <f>I50+I54</f>
        <v>295951.17036518489</v>
      </c>
      <c r="J55" s="30">
        <f>J50+J54</f>
        <v>331373.52794436301</v>
      </c>
      <c r="K55" s="30">
        <f t="shared" ref="K55:N55" si="30">K50+K54</f>
        <v>370030.212563426</v>
      </c>
      <c r="L55" s="30">
        <f t="shared" si="30"/>
        <v>394175.36165808619</v>
      </c>
      <c r="M55" s="30">
        <f t="shared" si="30"/>
        <v>288218.20453038975</v>
      </c>
      <c r="N55" s="30">
        <f t="shared" si="30"/>
        <v>338079.52877688233</v>
      </c>
    </row>
    <row r="56" spans="1:14" ht="14.25" hidden="1" customHeight="1" outlineLevel="2" thickTop="1" x14ac:dyDescent="0.25">
      <c r="A56" s="6"/>
      <c r="E56" s="27"/>
      <c r="F56" s="27"/>
      <c r="G56" s="27"/>
      <c r="H56" s="27"/>
      <c r="I56" s="27"/>
      <c r="J56" s="52"/>
      <c r="K56" s="52"/>
      <c r="L56" s="52"/>
      <c r="M56" s="52"/>
      <c r="N56" s="52"/>
    </row>
    <row r="57" spans="1:14" ht="15.75" hidden="1" outlineLevel="2" x14ac:dyDescent="0.25">
      <c r="A57" s="13" t="s">
        <v>49</v>
      </c>
      <c r="E57" s="42">
        <f>E55-E45</f>
        <v>0</v>
      </c>
      <c r="F57" s="42">
        <f>F55-F45</f>
        <v>0</v>
      </c>
      <c r="G57" s="42">
        <f t="shared" ref="G57:N57" si="31">G55-G45</f>
        <v>0</v>
      </c>
      <c r="H57" s="42">
        <f t="shared" si="31"/>
        <v>0</v>
      </c>
      <c r="I57" s="42">
        <f t="shared" si="31"/>
        <v>0</v>
      </c>
      <c r="J57" s="42">
        <f t="shared" si="31"/>
        <v>0</v>
      </c>
      <c r="K57" s="42">
        <f t="shared" si="31"/>
        <v>0</v>
      </c>
      <c r="L57" s="42">
        <f>L55-L45</f>
        <v>0</v>
      </c>
      <c r="M57" s="42">
        <f t="shared" si="31"/>
        <v>0</v>
      </c>
      <c r="N57" s="42">
        <f t="shared" si="31"/>
        <v>0</v>
      </c>
    </row>
    <row r="58" spans="1:14" collapsed="1" x14ac:dyDescent="0.25">
      <c r="J58" s="52"/>
      <c r="K58" s="52"/>
      <c r="L58" s="52"/>
      <c r="M58" s="52"/>
      <c r="N58" s="52"/>
    </row>
    <row r="59" spans="1:14" x14ac:dyDescent="0.25">
      <c r="A59" s="3" t="s">
        <v>7</v>
      </c>
      <c r="B59" s="2"/>
      <c r="C59" s="2"/>
      <c r="D59" s="2"/>
      <c r="E59" s="2"/>
      <c r="F59" s="2"/>
      <c r="G59" s="2"/>
      <c r="H59" s="2"/>
      <c r="I59" s="2"/>
      <c r="J59" s="53"/>
      <c r="K59" s="53"/>
      <c r="L59" s="53"/>
      <c r="M59" s="53"/>
      <c r="N59" s="53"/>
    </row>
    <row r="60" spans="1:14" s="4" customFormat="1" hidden="1" outlineLevel="1" x14ac:dyDescent="0.25">
      <c r="J60" s="54"/>
      <c r="K60" s="54"/>
      <c r="L60" s="54"/>
      <c r="M60" s="54"/>
      <c r="N60" s="54"/>
    </row>
    <row r="61" spans="1:14" ht="15.75" hidden="1" outlineLevel="2" x14ac:dyDescent="0.25">
      <c r="A61" s="5" t="s">
        <v>50</v>
      </c>
      <c r="J61" s="52"/>
      <c r="K61" s="52"/>
      <c r="L61" s="52"/>
      <c r="M61" s="52"/>
      <c r="N61" s="52"/>
    </row>
    <row r="62" spans="1:14" ht="15.75" hidden="1" outlineLevel="2" x14ac:dyDescent="0.25">
      <c r="A62" s="6" t="s">
        <v>34</v>
      </c>
      <c r="E62" s="6">
        <f t="shared" ref="E62:I62" si="32">E36</f>
        <v>2473.8292000000001</v>
      </c>
      <c r="F62" s="6">
        <f t="shared" si="32"/>
        <v>11790.783497877968</v>
      </c>
      <c r="G62" s="6">
        <f t="shared" si="32"/>
        <v>21075.193885131324</v>
      </c>
      <c r="H62" s="6">
        <f t="shared" si="32"/>
        <v>26713.479023595311</v>
      </c>
      <c r="I62" s="6">
        <f t="shared" si="32"/>
        <v>28226.884758580287</v>
      </c>
      <c r="J62" s="52">
        <f>J36</f>
        <v>35155.62576000001</v>
      </c>
      <c r="K62" s="52">
        <f t="shared" ref="K62:N62" si="33">K36</f>
        <v>38389.486687199991</v>
      </c>
      <c r="L62" s="52">
        <f t="shared" si="33"/>
        <v>44071.360740863995</v>
      </c>
      <c r="M62" s="52">
        <f t="shared" si="33"/>
        <v>43823.087738634233</v>
      </c>
      <c r="N62" s="52">
        <f t="shared" si="33"/>
        <v>49852.298589216902</v>
      </c>
    </row>
    <row r="63" spans="1:14" ht="15.75" hidden="1" outlineLevel="2" x14ac:dyDescent="0.25">
      <c r="A63" s="6" t="s">
        <v>51</v>
      </c>
      <c r="E63" s="6">
        <f>+E30</f>
        <v>19500</v>
      </c>
      <c r="F63" s="6">
        <f t="shared" ref="F63:I63" si="34">+F30</f>
        <v>18150</v>
      </c>
      <c r="G63" s="6">
        <f t="shared" si="34"/>
        <v>17205</v>
      </c>
      <c r="H63" s="6">
        <f t="shared" si="34"/>
        <v>16543.5</v>
      </c>
      <c r="I63" s="6">
        <f t="shared" si="34"/>
        <v>16080.449999999999</v>
      </c>
      <c r="J63" s="52">
        <f>J30</f>
        <v>15008.420000000002</v>
      </c>
      <c r="K63" s="52">
        <f t="shared" ref="K63:N63" si="35">K30</f>
        <v>15005.052000000003</v>
      </c>
      <c r="L63" s="52">
        <f t="shared" si="35"/>
        <v>13003.031200000001</v>
      </c>
      <c r="M63" s="52">
        <f t="shared" si="35"/>
        <v>17801.818719999999</v>
      </c>
      <c r="N63" s="52">
        <f t="shared" si="35"/>
        <v>14681.091232000001</v>
      </c>
    </row>
    <row r="64" spans="1:14" ht="15.75" hidden="1" outlineLevel="2" x14ac:dyDescent="0.25">
      <c r="A64" s="6" t="s">
        <v>52</v>
      </c>
      <c r="B64" s="45"/>
      <c r="C64" s="45"/>
      <c r="D64" s="45"/>
      <c r="E64" s="27">
        <v>9002.6500000000015</v>
      </c>
      <c r="F64" s="27">
        <v>1702.0499999999993</v>
      </c>
      <c r="G64" s="27">
        <v>774.84999999999854</v>
      </c>
      <c r="H64" s="27">
        <v>902.90000000000146</v>
      </c>
      <c r="I64" s="27">
        <v>827.14999999999782</v>
      </c>
      <c r="J64" s="52">
        <f>J88</f>
        <v>374.75066301369952</v>
      </c>
      <c r="K64" s="52">
        <f t="shared" ref="K64:N64" si="36">K88</f>
        <v>611.2957798356183</v>
      </c>
      <c r="L64" s="52">
        <f t="shared" si="36"/>
        <v>398.13077379945025</v>
      </c>
      <c r="M64" s="52">
        <f t="shared" si="36"/>
        <v>510.7822025827063</v>
      </c>
      <c r="N64" s="52">
        <f t="shared" si="36"/>
        <v>272.23333836986603</v>
      </c>
    </row>
    <row r="65" spans="1:14" ht="15.75" hidden="1" outlineLevel="2" x14ac:dyDescent="0.25">
      <c r="A65" s="8" t="s">
        <v>53</v>
      </c>
      <c r="E65" s="25">
        <f>E62+E63-E64</f>
        <v>12971.179199999999</v>
      </c>
      <c r="F65" s="25">
        <f t="shared" ref="F65:I65" si="37">F62+F63-F64</f>
        <v>28238.733497877969</v>
      </c>
      <c r="G65" s="25">
        <f t="shared" si="37"/>
        <v>37505.343885131326</v>
      </c>
      <c r="H65" s="25">
        <f t="shared" si="37"/>
        <v>42354.07902359531</v>
      </c>
      <c r="I65" s="25">
        <f>I62+I63-I64</f>
        <v>43480.18475858029</v>
      </c>
      <c r="J65" s="25">
        <f>J62+J63-J64</f>
        <v>49789.295096986309</v>
      </c>
      <c r="K65" s="25">
        <f t="shared" ref="K65:N65" si="38">K62+K63-K64</f>
        <v>52783.242907364373</v>
      </c>
      <c r="L65" s="25">
        <f t="shared" si="38"/>
        <v>56676.261167064542</v>
      </c>
      <c r="M65" s="25">
        <f t="shared" si="38"/>
        <v>61114.124256051524</v>
      </c>
      <c r="N65" s="25">
        <f t="shared" si="38"/>
        <v>64261.156482847036</v>
      </c>
    </row>
    <row r="66" spans="1:14" ht="15.75" hidden="1" outlineLevel="2" x14ac:dyDescent="0.25">
      <c r="A66" s="9"/>
      <c r="E66" s="26"/>
      <c r="F66" s="26"/>
      <c r="G66" s="26"/>
      <c r="H66" s="26"/>
      <c r="I66" s="26"/>
      <c r="J66" s="52"/>
      <c r="K66" s="52"/>
      <c r="L66" s="52"/>
      <c r="M66" s="52"/>
      <c r="N66" s="52"/>
    </row>
    <row r="67" spans="1:14" ht="15.75" hidden="1" outlineLevel="2" x14ac:dyDescent="0.25">
      <c r="A67" s="5" t="s">
        <v>54</v>
      </c>
      <c r="E67" s="24"/>
      <c r="F67" s="24"/>
      <c r="G67" s="24"/>
      <c r="H67" s="24"/>
      <c r="I67" s="24"/>
      <c r="J67" s="52"/>
      <c r="K67" s="52"/>
      <c r="L67" s="52"/>
      <c r="M67" s="52"/>
      <c r="N67" s="52"/>
    </row>
    <row r="68" spans="1:14" ht="15.75" hidden="1" outlineLevel="2" x14ac:dyDescent="0.25">
      <c r="A68" s="10" t="s">
        <v>55</v>
      </c>
      <c r="B68" s="45"/>
      <c r="C68" s="45"/>
      <c r="D68" s="45"/>
      <c r="E68" s="24">
        <v>15000</v>
      </c>
      <c r="F68" s="24">
        <v>15000</v>
      </c>
      <c r="G68" s="24">
        <v>15000</v>
      </c>
      <c r="H68" s="24">
        <v>15000</v>
      </c>
      <c r="I68" s="24">
        <v>15000</v>
      </c>
      <c r="J68" s="52">
        <f>J18</f>
        <v>15000</v>
      </c>
      <c r="K68" s="52">
        <f t="shared" ref="K68:N68" si="39">K18</f>
        <v>10000</v>
      </c>
      <c r="L68" s="52">
        <f t="shared" si="39"/>
        <v>25000</v>
      </c>
      <c r="M68" s="52">
        <f t="shared" si="39"/>
        <v>10000</v>
      </c>
      <c r="N68" s="52">
        <f t="shared" si="39"/>
        <v>15000</v>
      </c>
    </row>
    <row r="69" spans="1:14" ht="15.75" hidden="1" outlineLevel="2" x14ac:dyDescent="0.25">
      <c r="A69" s="9" t="s">
        <v>56</v>
      </c>
      <c r="E69" s="25">
        <f>SUM(E68)</f>
        <v>15000</v>
      </c>
      <c r="F69" s="25">
        <f t="shared" ref="F69:N69" si="40">SUM(F68)</f>
        <v>15000</v>
      </c>
      <c r="G69" s="25">
        <f t="shared" si="40"/>
        <v>15000</v>
      </c>
      <c r="H69" s="25">
        <f t="shared" si="40"/>
        <v>15000</v>
      </c>
      <c r="I69" s="25">
        <f t="shared" si="40"/>
        <v>15000</v>
      </c>
      <c r="J69" s="25">
        <f t="shared" si="40"/>
        <v>15000</v>
      </c>
      <c r="K69" s="25">
        <f t="shared" si="40"/>
        <v>10000</v>
      </c>
      <c r="L69" s="25">
        <f t="shared" si="40"/>
        <v>25000</v>
      </c>
      <c r="M69" s="25">
        <f t="shared" si="40"/>
        <v>10000</v>
      </c>
      <c r="N69" s="25">
        <f t="shared" si="40"/>
        <v>15000</v>
      </c>
    </row>
    <row r="70" spans="1:14" ht="15.75" hidden="1" outlineLevel="2" x14ac:dyDescent="0.25">
      <c r="A70" s="9"/>
      <c r="E70" s="26"/>
      <c r="F70" s="26"/>
      <c r="G70" s="26"/>
      <c r="H70" s="26"/>
      <c r="I70" s="26"/>
      <c r="J70" s="52"/>
      <c r="K70" s="52"/>
      <c r="L70" s="52"/>
      <c r="M70" s="52"/>
      <c r="N70" s="52"/>
    </row>
    <row r="71" spans="1:14" ht="15.75" hidden="1" outlineLevel="2" x14ac:dyDescent="0.25">
      <c r="A71" s="5" t="s">
        <v>57</v>
      </c>
      <c r="E71" s="24"/>
      <c r="F71" s="24"/>
      <c r="G71" s="24"/>
      <c r="H71" s="24"/>
      <c r="I71" s="24"/>
      <c r="J71" s="52"/>
      <c r="K71" s="52"/>
      <c r="L71" s="52"/>
      <c r="M71" s="52"/>
      <c r="N71" s="52"/>
    </row>
    <row r="72" spans="1:14" ht="15.75" hidden="1" outlineLevel="2" x14ac:dyDescent="0.25">
      <c r="A72" s="6" t="s">
        <v>58</v>
      </c>
      <c r="E72" s="24">
        <v>0</v>
      </c>
      <c r="F72" s="24">
        <v>0</v>
      </c>
      <c r="G72" s="24">
        <v>-20000</v>
      </c>
      <c r="H72" s="24">
        <v>0</v>
      </c>
      <c r="I72" s="24">
        <v>0</v>
      </c>
      <c r="J72" s="52">
        <f>J19</f>
        <v>0</v>
      </c>
      <c r="K72" s="52">
        <f t="shared" ref="K72:N72" si="41">K19</f>
        <v>0</v>
      </c>
      <c r="L72" s="52">
        <f t="shared" si="41"/>
        <v>-20000</v>
      </c>
      <c r="M72" s="52">
        <f t="shared" si="41"/>
        <v>0</v>
      </c>
      <c r="N72" s="52">
        <f t="shared" si="41"/>
        <v>0</v>
      </c>
    </row>
    <row r="73" spans="1:14" ht="15.75" hidden="1" outlineLevel="2" x14ac:dyDescent="0.25">
      <c r="A73" s="10" t="s">
        <v>59</v>
      </c>
      <c r="B73" s="45"/>
      <c r="C73" s="45"/>
      <c r="D73" s="45"/>
      <c r="E73" s="28">
        <v>170000</v>
      </c>
      <c r="F73" s="24">
        <v>0</v>
      </c>
      <c r="G73" s="24">
        <v>0</v>
      </c>
      <c r="H73" s="24">
        <v>0</v>
      </c>
      <c r="I73" s="24">
        <v>0</v>
      </c>
      <c r="J73" s="52">
        <f>J20</f>
        <v>0</v>
      </c>
      <c r="K73" s="52">
        <f t="shared" ref="K73:N73" si="42">K20</f>
        <v>0</v>
      </c>
      <c r="L73" s="52">
        <f t="shared" si="42"/>
        <v>0</v>
      </c>
      <c r="M73" s="52">
        <f t="shared" si="42"/>
        <v>-150000</v>
      </c>
      <c r="N73" s="52">
        <f t="shared" si="42"/>
        <v>0</v>
      </c>
    </row>
    <row r="74" spans="1:14" ht="15.75" hidden="1" outlineLevel="2" x14ac:dyDescent="0.25">
      <c r="A74" s="9" t="s">
        <v>60</v>
      </c>
      <c r="E74" s="29">
        <f>SUM(E72:E73)</f>
        <v>170000</v>
      </c>
      <c r="F74" s="25">
        <f t="shared" ref="F74:I74" si="43">SUM(F72:F73)</f>
        <v>0</v>
      </c>
      <c r="G74" s="25">
        <f t="shared" si="43"/>
        <v>-20000</v>
      </c>
      <c r="H74" s="25">
        <f t="shared" si="43"/>
        <v>0</v>
      </c>
      <c r="I74" s="25">
        <f>SUM(I72:I73)</f>
        <v>0</v>
      </c>
      <c r="J74" s="25">
        <f t="shared" ref="J74:N74" si="44">SUM(J72:J73)</f>
        <v>0</v>
      </c>
      <c r="K74" s="25">
        <f t="shared" si="44"/>
        <v>0</v>
      </c>
      <c r="L74" s="25">
        <f t="shared" si="44"/>
        <v>-20000</v>
      </c>
      <c r="M74" s="25">
        <f t="shared" si="44"/>
        <v>-150000</v>
      </c>
      <c r="N74" s="25">
        <f t="shared" si="44"/>
        <v>0</v>
      </c>
    </row>
    <row r="75" spans="1:14" ht="15.75" hidden="1" outlineLevel="2" x14ac:dyDescent="0.25">
      <c r="A75" s="9"/>
      <c r="E75" s="26"/>
      <c r="F75" s="26"/>
      <c r="G75" s="26"/>
      <c r="H75" s="26"/>
      <c r="I75" s="26"/>
      <c r="J75" s="52"/>
      <c r="K75" s="52"/>
      <c r="L75" s="52"/>
      <c r="M75" s="52"/>
      <c r="N75" s="52"/>
    </row>
    <row r="76" spans="1:14" ht="15.75" hidden="1" outlineLevel="2" x14ac:dyDescent="0.25">
      <c r="A76" s="6" t="s">
        <v>61</v>
      </c>
      <c r="E76" s="46">
        <f>E65-E69+E74</f>
        <v>167971.17920000001</v>
      </c>
      <c r="F76" s="46">
        <f t="shared" ref="F76:I76" si="45">F65-F69+F74</f>
        <v>13238.733497877969</v>
      </c>
      <c r="G76" s="46">
        <f>G65-G69+G74</f>
        <v>2505.3438851313258</v>
      </c>
      <c r="H76" s="46">
        <f t="shared" si="45"/>
        <v>27354.07902359531</v>
      </c>
      <c r="I76" s="46">
        <f>I65-I69+I74</f>
        <v>28480.18475858029</v>
      </c>
      <c r="J76" s="46">
        <f t="shared" ref="J76:N76" si="46">J65-J69+J74</f>
        <v>34789.295096986309</v>
      </c>
      <c r="K76" s="46">
        <f t="shared" si="46"/>
        <v>42783.242907364373</v>
      </c>
      <c r="L76" s="46">
        <f t="shared" si="46"/>
        <v>11676.261167064542</v>
      </c>
      <c r="M76" s="46">
        <f t="shared" si="46"/>
        <v>-98885.875743948476</v>
      </c>
      <c r="N76" s="46">
        <f t="shared" si="46"/>
        <v>49261.156482847036</v>
      </c>
    </row>
    <row r="77" spans="1:14" ht="15.75" hidden="1" outlineLevel="2" x14ac:dyDescent="0.25">
      <c r="A77" s="10" t="s">
        <v>62</v>
      </c>
      <c r="B77" s="45"/>
      <c r="C77" s="45"/>
      <c r="D77" s="45"/>
      <c r="E77" s="10">
        <f>D78</f>
        <v>0</v>
      </c>
      <c r="F77" s="24">
        <v>167971.17920000001</v>
      </c>
      <c r="G77" s="24">
        <v>181209.91269787797</v>
      </c>
      <c r="H77" s="24">
        <v>183715.25658300929</v>
      </c>
      <c r="I77" s="24">
        <v>211069.33560660461</v>
      </c>
      <c r="J77" s="52">
        <f>I78</f>
        <v>239549.5203651849</v>
      </c>
      <c r="K77" s="52">
        <f t="shared" ref="K77:N77" si="47">J78</f>
        <v>274338.81546217122</v>
      </c>
      <c r="L77" s="52">
        <f t="shared" si="47"/>
        <v>317122.0583695356</v>
      </c>
      <c r="M77" s="52">
        <f t="shared" si="47"/>
        <v>328798.31953660015</v>
      </c>
      <c r="N77" s="52">
        <f t="shared" si="47"/>
        <v>229912.44379265167</v>
      </c>
    </row>
    <row r="78" spans="1:14" ht="15.75" hidden="1" outlineLevel="2" x14ac:dyDescent="0.25">
      <c r="A78" s="9" t="s">
        <v>63</v>
      </c>
      <c r="E78" s="29">
        <f>SUM(E76:E77)</f>
        <v>167971.17920000001</v>
      </c>
      <c r="F78" s="25">
        <f t="shared" ref="F78:I78" si="48">SUM(F76:F77)</f>
        <v>181209.91269787797</v>
      </c>
      <c r="G78" s="25">
        <f t="shared" si="48"/>
        <v>183715.25658300929</v>
      </c>
      <c r="H78" s="25">
        <f t="shared" si="48"/>
        <v>211069.33560660461</v>
      </c>
      <c r="I78" s="25">
        <f>SUM(I76:I77)</f>
        <v>239549.5203651849</v>
      </c>
      <c r="J78" s="25">
        <f>SUM(J76:J77)</f>
        <v>274338.81546217122</v>
      </c>
      <c r="K78" s="25">
        <f t="shared" ref="K78:N78" si="49">SUM(K76:K77)</f>
        <v>317122.0583695356</v>
      </c>
      <c r="L78" s="25">
        <f t="shared" si="49"/>
        <v>328798.31953660015</v>
      </c>
      <c r="M78" s="25">
        <f t="shared" si="49"/>
        <v>229912.44379265167</v>
      </c>
      <c r="N78" s="25">
        <f t="shared" si="49"/>
        <v>279173.6002754987</v>
      </c>
    </row>
    <row r="79" spans="1:14" ht="15.75" hidden="1" outlineLevel="2" x14ac:dyDescent="0.25">
      <c r="A79" s="5"/>
      <c r="E79" s="26"/>
      <c r="F79" s="27"/>
      <c r="G79" s="27"/>
      <c r="H79" s="27"/>
      <c r="I79" s="27"/>
      <c r="J79" s="52"/>
      <c r="K79" s="52"/>
      <c r="L79" s="52"/>
      <c r="M79" s="52"/>
      <c r="N79" s="52"/>
    </row>
    <row r="80" spans="1:14" ht="15.75" hidden="1" outlineLevel="2" x14ac:dyDescent="0.25">
      <c r="A80" s="13" t="s">
        <v>49</v>
      </c>
      <c r="E80" s="42">
        <f>E78-E41</f>
        <v>0</v>
      </c>
      <c r="F80" s="42">
        <f t="shared" ref="F80:N80" si="50">F78-F41</f>
        <v>0</v>
      </c>
      <c r="G80" s="42">
        <f t="shared" si="50"/>
        <v>0</v>
      </c>
      <c r="H80" s="42">
        <f t="shared" si="50"/>
        <v>0</v>
      </c>
      <c r="I80" s="42">
        <f t="shared" si="50"/>
        <v>0</v>
      </c>
      <c r="J80" s="42">
        <f t="shared" si="50"/>
        <v>0</v>
      </c>
      <c r="K80" s="42">
        <f t="shared" si="50"/>
        <v>0</v>
      </c>
      <c r="L80" s="42">
        <f t="shared" si="50"/>
        <v>0</v>
      </c>
      <c r="M80" s="42">
        <f t="shared" si="50"/>
        <v>0</v>
      </c>
      <c r="N80" s="42">
        <f t="shared" si="50"/>
        <v>0</v>
      </c>
    </row>
    <row r="81" spans="1:14" collapsed="1" x14ac:dyDescent="0.25">
      <c r="J81" s="52"/>
      <c r="K81" s="52"/>
      <c r="L81" s="52"/>
      <c r="M81" s="52"/>
      <c r="N81" s="52"/>
    </row>
    <row r="82" spans="1:14" x14ac:dyDescent="0.25">
      <c r="A82" s="3" t="s">
        <v>8</v>
      </c>
      <c r="B82" s="2"/>
      <c r="C82" s="2"/>
      <c r="D82" s="2"/>
      <c r="E82" s="2"/>
      <c r="F82" s="2"/>
      <c r="G82" s="2"/>
      <c r="H82" s="2"/>
      <c r="I82" s="2"/>
      <c r="J82" s="53"/>
      <c r="K82" s="53"/>
      <c r="L82" s="53"/>
      <c r="M82" s="53"/>
      <c r="N82" s="53"/>
    </row>
    <row r="83" spans="1:14" ht="15.75" hidden="1" outlineLevel="1" x14ac:dyDescent="0.25">
      <c r="A83" s="5" t="s">
        <v>64</v>
      </c>
      <c r="J83" s="52"/>
      <c r="K83" s="52"/>
      <c r="L83" s="52"/>
      <c r="M83" s="52"/>
      <c r="N83" s="52"/>
    </row>
    <row r="84" spans="1:14" ht="15.75" hidden="1" outlineLevel="1" x14ac:dyDescent="0.25">
      <c r="A84" s="6" t="s">
        <v>37</v>
      </c>
      <c r="E84" s="27">
        <v>5100.3500000000004</v>
      </c>
      <c r="F84" s="27">
        <v>5904.3</v>
      </c>
      <c r="G84" s="27">
        <v>6567.25</v>
      </c>
      <c r="H84" s="27">
        <v>7117.05</v>
      </c>
      <c r="I84" s="27">
        <v>7538.6</v>
      </c>
      <c r="J84" s="52">
        <f>J42</f>
        <v>7807.0980821917819</v>
      </c>
      <c r="K84" s="52">
        <f t="shared" ref="K84:N84" si="51">K42</f>
        <v>8158.4174958904105</v>
      </c>
      <c r="L84" s="52">
        <f t="shared" si="51"/>
        <v>8484.7541957260273</v>
      </c>
      <c r="M84" s="52">
        <f t="shared" si="51"/>
        <v>8781.7205925764374</v>
      </c>
      <c r="N84" s="52">
        <f t="shared" si="51"/>
        <v>9045.1722103537304</v>
      </c>
    </row>
    <row r="85" spans="1:14" ht="15.75" hidden="1" outlineLevel="1" x14ac:dyDescent="0.25">
      <c r="A85" s="6" t="s">
        <v>38</v>
      </c>
      <c r="E85" s="27">
        <v>7804.6</v>
      </c>
      <c r="F85" s="27">
        <v>9600.8000000000011</v>
      </c>
      <c r="G85" s="27">
        <v>9824.6</v>
      </c>
      <c r="H85" s="27">
        <v>10530.800000000001</v>
      </c>
      <c r="I85" s="27">
        <v>11342</v>
      </c>
      <c r="J85" s="52">
        <f>J43</f>
        <v>11714.984399999999</v>
      </c>
      <c r="K85" s="52">
        <f t="shared" ref="K85:N85" si="52">K43</f>
        <v>12242.158697999999</v>
      </c>
      <c r="L85" s="52">
        <f t="shared" si="52"/>
        <v>12387.741125759998</v>
      </c>
      <c r="M85" s="52">
        <f t="shared" si="52"/>
        <v>12821.312065161599</v>
      </c>
      <c r="N85" s="52">
        <f t="shared" si="52"/>
        <v>12839.119443029876</v>
      </c>
    </row>
    <row r="86" spans="1:14" ht="15.75" hidden="1" outlineLevel="1" x14ac:dyDescent="0.25">
      <c r="A86" s="10" t="s">
        <v>42</v>
      </c>
      <c r="B86" s="45"/>
      <c r="C86" s="45"/>
      <c r="D86" s="45"/>
      <c r="E86" s="28">
        <v>3902.3</v>
      </c>
      <c r="F86" s="27">
        <v>4800.4000000000005</v>
      </c>
      <c r="G86" s="27">
        <v>4912.3</v>
      </c>
      <c r="H86" s="27">
        <v>5265.4000000000005</v>
      </c>
      <c r="I86" s="27">
        <v>5671</v>
      </c>
      <c r="J86" s="52">
        <f>J48</f>
        <v>5937.7318191780823</v>
      </c>
      <c r="K86" s="52">
        <f t="shared" ref="K86:N86" si="53">K48</f>
        <v>6204.9297510410952</v>
      </c>
      <c r="L86" s="52">
        <f t="shared" si="53"/>
        <v>6278.7181048372595</v>
      </c>
      <c r="M86" s="52">
        <f t="shared" si="53"/>
        <v>6498.4732385065636</v>
      </c>
      <c r="N86" s="52">
        <f t="shared" si="53"/>
        <v>6507.498895782267</v>
      </c>
    </row>
    <row r="87" spans="1:14" ht="15.75" hidden="1" outlineLevel="1" x14ac:dyDescent="0.25">
      <c r="A87" s="7" t="s">
        <v>65</v>
      </c>
      <c r="E87" s="46">
        <f>E84+E85-E86</f>
        <v>9002.6500000000015</v>
      </c>
      <c r="F87" s="47">
        <f t="shared" ref="F87:N87" si="54">F84+F85-F86</f>
        <v>10704.7</v>
      </c>
      <c r="G87" s="47">
        <f t="shared" si="54"/>
        <v>11479.55</v>
      </c>
      <c r="H87" s="47">
        <f t="shared" si="54"/>
        <v>12382.45</v>
      </c>
      <c r="I87" s="47">
        <f t="shared" si="54"/>
        <v>13209.599999999999</v>
      </c>
      <c r="J87" s="55">
        <f>J84+J85-J86</f>
        <v>13584.350663013698</v>
      </c>
      <c r="K87" s="55">
        <f t="shared" si="54"/>
        <v>14195.646442849316</v>
      </c>
      <c r="L87" s="55">
        <f t="shared" si="54"/>
        <v>14593.777216648767</v>
      </c>
      <c r="M87" s="55">
        <f t="shared" si="54"/>
        <v>15104.559419231473</v>
      </c>
      <c r="N87" s="55">
        <f t="shared" si="54"/>
        <v>15376.792757601339</v>
      </c>
    </row>
    <row r="88" spans="1:14" ht="15.75" hidden="1" outlineLevel="1" x14ac:dyDescent="0.25">
      <c r="A88" s="6" t="s">
        <v>66</v>
      </c>
      <c r="E88" s="48">
        <f>E87-D87</f>
        <v>9002.6500000000015</v>
      </c>
      <c r="F88" s="48">
        <f t="shared" ref="F88:I88" si="55">F87-E87</f>
        <v>1702.0499999999993</v>
      </c>
      <c r="G88" s="48">
        <f t="shared" si="55"/>
        <v>774.84999999999854</v>
      </c>
      <c r="H88" s="48">
        <f t="shared" si="55"/>
        <v>902.90000000000146</v>
      </c>
      <c r="I88" s="48">
        <f t="shared" si="55"/>
        <v>827.14999999999782</v>
      </c>
      <c r="J88" s="56">
        <f t="shared" ref="J88" si="56">J87-I87</f>
        <v>374.75066301369952</v>
      </c>
      <c r="K88" s="56">
        <f t="shared" ref="K88" si="57">K87-J87</f>
        <v>611.2957798356183</v>
      </c>
      <c r="L88" s="56">
        <f t="shared" ref="L88" si="58">L87-K87</f>
        <v>398.13077379945025</v>
      </c>
      <c r="M88" s="56">
        <f t="shared" ref="M88" si="59">M87-L87</f>
        <v>510.7822025827063</v>
      </c>
      <c r="N88" s="56">
        <f t="shared" ref="N88" si="60">N87-M87</f>
        <v>272.23333836986603</v>
      </c>
    </row>
    <row r="89" spans="1:14" ht="15.75" hidden="1" outlineLevel="1" x14ac:dyDescent="0.25">
      <c r="A89" s="6"/>
      <c r="E89" s="27"/>
      <c r="F89" s="27"/>
      <c r="G89" s="27"/>
      <c r="H89" s="27"/>
      <c r="I89" s="27"/>
      <c r="J89" s="52"/>
      <c r="K89" s="52"/>
      <c r="L89" s="52"/>
      <c r="M89" s="52"/>
      <c r="N89" s="52"/>
    </row>
    <row r="90" spans="1:14" ht="15.75" hidden="1" outlineLevel="1" x14ac:dyDescent="0.25">
      <c r="A90" s="5" t="s">
        <v>67</v>
      </c>
      <c r="E90" s="27"/>
      <c r="F90" s="27"/>
      <c r="G90" s="27"/>
      <c r="H90" s="27"/>
      <c r="I90" s="27"/>
      <c r="J90" s="52"/>
      <c r="K90" s="52"/>
      <c r="L90" s="52"/>
      <c r="M90" s="52"/>
      <c r="N90" s="52"/>
    </row>
    <row r="91" spans="1:14" ht="15.75" hidden="1" outlineLevel="1" x14ac:dyDescent="0.25">
      <c r="A91" s="6" t="s">
        <v>68</v>
      </c>
      <c r="E91" s="27">
        <v>50000</v>
      </c>
      <c r="F91" s="27">
        <v>45500</v>
      </c>
      <c r="G91" s="27">
        <v>42350</v>
      </c>
      <c r="H91" s="27">
        <v>40145</v>
      </c>
      <c r="I91" s="27">
        <v>38601.5</v>
      </c>
      <c r="J91" s="52">
        <f>I94</f>
        <v>37521.050000000003</v>
      </c>
      <c r="K91" s="52">
        <f t="shared" ref="K91:N91" si="61">J94</f>
        <v>37512.630000000005</v>
      </c>
      <c r="L91" s="52">
        <f t="shared" si="61"/>
        <v>32507.578000000001</v>
      </c>
      <c r="M91" s="52">
        <f t="shared" si="61"/>
        <v>44504.546799999996</v>
      </c>
      <c r="N91" s="52">
        <f t="shared" si="61"/>
        <v>36702.728080000001</v>
      </c>
    </row>
    <row r="92" spans="1:14" ht="15.75" hidden="1" outlineLevel="1" x14ac:dyDescent="0.25">
      <c r="A92" s="6" t="s">
        <v>69</v>
      </c>
      <c r="E92" s="27">
        <v>15000</v>
      </c>
      <c r="F92" s="27">
        <v>15000</v>
      </c>
      <c r="G92" s="27">
        <v>15000</v>
      </c>
      <c r="H92" s="27">
        <v>15000</v>
      </c>
      <c r="I92" s="27">
        <v>15000</v>
      </c>
      <c r="J92" s="52">
        <f>J18</f>
        <v>15000</v>
      </c>
      <c r="K92" s="52">
        <f t="shared" ref="K92:N92" si="62">K18</f>
        <v>10000</v>
      </c>
      <c r="L92" s="52">
        <f t="shared" si="62"/>
        <v>25000</v>
      </c>
      <c r="M92" s="52">
        <f t="shared" si="62"/>
        <v>10000</v>
      </c>
      <c r="N92" s="52">
        <f t="shared" si="62"/>
        <v>15000</v>
      </c>
    </row>
    <row r="93" spans="1:14" ht="15.75" hidden="1" outlineLevel="1" x14ac:dyDescent="0.25">
      <c r="A93" s="10" t="s">
        <v>70</v>
      </c>
      <c r="B93" s="45"/>
      <c r="C93" s="45"/>
      <c r="D93" s="45"/>
      <c r="E93" s="28">
        <v>19500</v>
      </c>
      <c r="F93" s="27">
        <v>18150</v>
      </c>
      <c r="G93" s="27">
        <v>17205</v>
      </c>
      <c r="H93" s="27">
        <v>16543.5</v>
      </c>
      <c r="I93" s="27">
        <v>16080.449999999999</v>
      </c>
      <c r="J93" s="52">
        <f>J91*J11</f>
        <v>15008.420000000002</v>
      </c>
      <c r="K93" s="52">
        <f t="shared" ref="K93:N93" si="63">K91*K11</f>
        <v>15005.052000000003</v>
      </c>
      <c r="L93" s="52">
        <f t="shared" si="63"/>
        <v>13003.031200000001</v>
      </c>
      <c r="M93" s="52">
        <f t="shared" si="63"/>
        <v>17801.818719999999</v>
      </c>
      <c r="N93" s="52">
        <f t="shared" si="63"/>
        <v>14681.091232000001</v>
      </c>
    </row>
    <row r="94" spans="1:14" ht="15.75" hidden="1" outlineLevel="1" x14ac:dyDescent="0.25">
      <c r="A94" s="7" t="s">
        <v>71</v>
      </c>
      <c r="E94" s="46">
        <f>E91+E92-E93</f>
        <v>45500</v>
      </c>
      <c r="F94" s="47">
        <f t="shared" ref="F94:J94" si="64">F91+F92-F93</f>
        <v>42350</v>
      </c>
      <c r="G94" s="47">
        <f t="shared" si="64"/>
        <v>40145</v>
      </c>
      <c r="H94" s="47">
        <f t="shared" si="64"/>
        <v>38601.5</v>
      </c>
      <c r="I94" s="47">
        <f t="shared" si="64"/>
        <v>37521.050000000003</v>
      </c>
      <c r="J94" s="55">
        <f t="shared" si="64"/>
        <v>37512.630000000005</v>
      </c>
      <c r="K94" s="55">
        <f t="shared" ref="K94:N94" si="65">K91+K92-K93</f>
        <v>32507.578000000001</v>
      </c>
      <c r="L94" s="55">
        <f t="shared" si="65"/>
        <v>44504.546799999996</v>
      </c>
      <c r="M94" s="55">
        <f t="shared" si="65"/>
        <v>36702.728080000001</v>
      </c>
      <c r="N94" s="55">
        <f t="shared" si="65"/>
        <v>37021.636848000002</v>
      </c>
    </row>
    <row r="95" spans="1:14" ht="15.75" hidden="1" outlineLevel="1" x14ac:dyDescent="0.25">
      <c r="A95" s="6"/>
      <c r="E95" s="27"/>
      <c r="F95" s="27"/>
      <c r="G95" s="27"/>
      <c r="H95" s="27"/>
      <c r="I95" s="27"/>
      <c r="J95" s="52"/>
      <c r="K95" s="52"/>
      <c r="L95" s="52"/>
      <c r="M95" s="52"/>
      <c r="N95" s="52"/>
    </row>
    <row r="96" spans="1:14" ht="15.75" hidden="1" outlineLevel="1" x14ac:dyDescent="0.25">
      <c r="A96" s="5" t="s">
        <v>72</v>
      </c>
      <c r="E96" s="27"/>
      <c r="F96" s="27"/>
      <c r="G96" s="27"/>
      <c r="H96" s="27"/>
      <c r="I96" s="27"/>
      <c r="J96" s="52"/>
      <c r="K96" s="52"/>
      <c r="L96" s="52"/>
      <c r="M96" s="52"/>
      <c r="N96" s="52"/>
    </row>
    <row r="97" spans="1:14" ht="15.75" hidden="1" outlineLevel="1" x14ac:dyDescent="0.25">
      <c r="A97" s="6" t="s">
        <v>73</v>
      </c>
      <c r="E97" s="27">
        <v>50000</v>
      </c>
      <c r="F97" s="27">
        <v>50000</v>
      </c>
      <c r="G97" s="27">
        <v>50000</v>
      </c>
      <c r="H97" s="27">
        <v>30000</v>
      </c>
      <c r="I97" s="27">
        <v>30000</v>
      </c>
      <c r="J97" s="52">
        <f>I99</f>
        <v>30000</v>
      </c>
      <c r="K97" s="52">
        <f t="shared" ref="K97:N97" si="66">J99</f>
        <v>30000</v>
      </c>
      <c r="L97" s="52">
        <f t="shared" si="66"/>
        <v>30000</v>
      </c>
      <c r="M97" s="52">
        <f t="shared" si="66"/>
        <v>10000</v>
      </c>
      <c r="N97" s="52">
        <f t="shared" si="66"/>
        <v>10000</v>
      </c>
    </row>
    <row r="98" spans="1:14" ht="15.75" hidden="1" outlineLevel="1" x14ac:dyDescent="0.25">
      <c r="A98" s="10" t="s">
        <v>74</v>
      </c>
      <c r="B98" s="45"/>
      <c r="C98" s="45"/>
      <c r="D98" s="45"/>
      <c r="E98" s="28">
        <v>0</v>
      </c>
      <c r="F98" s="27">
        <v>0</v>
      </c>
      <c r="G98" s="27">
        <v>-20000</v>
      </c>
      <c r="H98" s="27">
        <v>0</v>
      </c>
      <c r="I98" s="27">
        <v>0</v>
      </c>
      <c r="J98" s="52">
        <f>J19</f>
        <v>0</v>
      </c>
      <c r="K98" s="52">
        <f t="shared" ref="K98:N98" si="67">K19</f>
        <v>0</v>
      </c>
      <c r="L98" s="52">
        <f t="shared" si="67"/>
        <v>-20000</v>
      </c>
      <c r="M98" s="52">
        <f t="shared" si="67"/>
        <v>0</v>
      </c>
      <c r="N98" s="52">
        <f t="shared" si="67"/>
        <v>0</v>
      </c>
    </row>
    <row r="99" spans="1:14" ht="15.75" hidden="1" outlineLevel="1" x14ac:dyDescent="0.25">
      <c r="A99" s="7" t="s">
        <v>75</v>
      </c>
      <c r="E99" s="46">
        <f>SUM(E97:E98)</f>
        <v>50000</v>
      </c>
      <c r="F99" s="47">
        <f t="shared" ref="F99:J99" si="68">SUM(F97:F98)</f>
        <v>50000</v>
      </c>
      <c r="G99" s="47">
        <f t="shared" si="68"/>
        <v>30000</v>
      </c>
      <c r="H99" s="47">
        <f t="shared" si="68"/>
        <v>30000</v>
      </c>
      <c r="I99" s="47">
        <f t="shared" si="68"/>
        <v>30000</v>
      </c>
      <c r="J99" s="55">
        <f t="shared" si="68"/>
        <v>30000</v>
      </c>
      <c r="K99" s="55">
        <f t="shared" ref="K99:N99" si="69">SUM(K97:K98)</f>
        <v>30000</v>
      </c>
      <c r="L99" s="55">
        <f t="shared" si="69"/>
        <v>10000</v>
      </c>
      <c r="M99" s="55">
        <f t="shared" si="69"/>
        <v>10000</v>
      </c>
      <c r="N99" s="55">
        <f t="shared" si="69"/>
        <v>10000</v>
      </c>
    </row>
    <row r="100" spans="1:14" ht="15.75" hidden="1" outlineLevel="1" x14ac:dyDescent="0.25">
      <c r="A100" s="6" t="s">
        <v>76</v>
      </c>
      <c r="E100" s="27">
        <v>2500</v>
      </c>
      <c r="F100" s="27">
        <v>2500</v>
      </c>
      <c r="G100" s="27">
        <v>1500</v>
      </c>
      <c r="H100" s="27">
        <v>900</v>
      </c>
      <c r="I100" s="27">
        <v>900</v>
      </c>
      <c r="J100" s="52">
        <f>J97*J12</f>
        <v>900</v>
      </c>
      <c r="K100" s="52">
        <f t="shared" ref="K100:N100" si="70">K97*K12</f>
        <v>900</v>
      </c>
      <c r="L100" s="52">
        <f t="shared" si="70"/>
        <v>900</v>
      </c>
      <c r="M100" s="52">
        <f t="shared" si="70"/>
        <v>300</v>
      </c>
      <c r="N100" s="52">
        <f t="shared" si="70"/>
        <v>300</v>
      </c>
    </row>
    <row r="101" spans="1:14" hidden="1" outlineLevel="1" x14ac:dyDescent="0.25"/>
    <row r="102" spans="1:14" hidden="1" outlineLevel="1" x14ac:dyDescent="0.25"/>
    <row r="103" spans="1:14" hidden="1" outlineLevel="1" x14ac:dyDescent="0.25"/>
    <row r="104" spans="1:14" collapsed="1" x14ac:dyDescent="0.25"/>
  </sheetData>
  <mergeCells count="4">
    <mergeCell ref="A1:D1"/>
    <mergeCell ref="E1:I1"/>
    <mergeCell ref="J1:N1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Muvhango</dc:creator>
  <cp:lastModifiedBy>Muvhango</cp:lastModifiedBy>
  <dcterms:created xsi:type="dcterms:W3CDTF">2022-03-01T05:40:10Z</dcterms:created>
  <dcterms:modified xsi:type="dcterms:W3CDTF">2022-03-02T02:54:47Z</dcterms:modified>
</cp:coreProperties>
</file>