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Sheet1!$A$1:$G$151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<sst xmlns="http://schemas.openxmlformats.org/spreadsheetml/2006/main" count="236" uniqueCount="110">
  <si>
    <t xml:space="preserve">2022년 12월 메이드 급여정산</t>
  </si>
  <si>
    <t xml:space="preserve">여직원</t>
  </si>
  <si>
    <t xml:space="preserve">시간당급여</t>
  </si>
  <si>
    <t xml:space="preserve">근무시간</t>
  </si>
  <si>
    <t xml:space="preserve">급여</t>
  </si>
  <si>
    <t xml:space="preserve">인센</t>
  </si>
  <si>
    <t xml:space="preserve">총합</t>
  </si>
  <si>
    <t xml:space="preserve">총합세후</t>
  </si>
  <si>
    <t xml:space="preserve">총합단위정리</t>
  </si>
  <si>
    <t xml:space="preserve">세금</t>
  </si>
  <si>
    <t xml:space="preserve">성  명</t>
  </si>
  <si>
    <t xml:space="preserve">월  급</t>
  </si>
  <si>
    <t xml:space="preserve">만근/출근일</t>
  </si>
  <si>
    <t xml:space="preserve">세금 3.3%</t>
  </si>
  <si>
    <t xml:space="preserve">급    여</t>
  </si>
  <si>
    <t xml:space="preserve">인센티브</t>
  </si>
  <si>
    <t xml:space="preserve">비    고</t>
  </si>
  <si>
    <t xml:space="preserve">은지</t>
  </si>
  <si>
    <t xml:space="preserve">19.5/22</t>
  </si>
  <si>
    <t xml:space="preserve">대체수령</t>
  </si>
  <si>
    <t xml:space="preserve">가   불</t>
  </si>
  <si>
    <t xml:space="preserve">지급예정액</t>
  </si>
  <si>
    <t xml:space="preserve">핸드폰번호</t>
  </si>
  <si>
    <t xml:space="preserve">010-8217-3184</t>
  </si>
  <si>
    <t xml:space="preserve">주민등록번호</t>
  </si>
  <si>
    <t xml:space="preserve">000330-4623614</t>
  </si>
  <si>
    <t xml:space="preserve">계좌번호</t>
  </si>
  <si>
    <t xml:space="preserve">신한 110-024-301800 김은희</t>
  </si>
  <si>
    <t xml:space="preserve">서연</t>
  </si>
  <si>
    <t xml:space="preserve">15/20</t>
  </si>
  <si>
    <t xml:space="preserve">010-6366-5137</t>
  </si>
  <si>
    <t xml:space="preserve">000323-4262421</t>
  </si>
  <si>
    <t xml:space="preserve">신한 110-519-385700 송한나</t>
  </si>
  <si>
    <t xml:space="preserve">아르바이트</t>
  </si>
  <si>
    <t xml:space="preserve">시  급</t>
  </si>
  <si>
    <t xml:space="preserve">시간</t>
  </si>
  <si>
    <t xml:space="preserve">수연</t>
  </si>
  <si>
    <t xml:space="preserve">가불</t>
  </si>
  <si>
    <t xml:space="preserve">010-2652-0896</t>
  </si>
  <si>
    <t xml:space="preserve">880609-2030725</t>
  </si>
  <si>
    <t xml:space="preserve">국민 3546-0204-188634 한지원</t>
  </si>
  <si>
    <t xml:space="preserve">선미</t>
  </si>
  <si>
    <t xml:space="preserve">010-8943-7164</t>
  </si>
  <si>
    <t xml:space="preserve">880115-2017738</t>
  </si>
  <si>
    <t xml:space="preserve">우리 1002-238-325806 정선미</t>
  </si>
  <si>
    <t xml:space="preserve">나연</t>
  </si>
  <si>
    <t xml:space="preserve">53.5</t>
  </si>
  <si>
    <t xml:space="preserve">010-8644-0209</t>
  </si>
  <si>
    <t xml:space="preserve">000930-4077510</t>
  </si>
  <si>
    <t xml:space="preserve">하나1889-1043-065807 이솝</t>
  </si>
  <si>
    <t xml:space="preserve">희령</t>
  </si>
  <si>
    <t xml:space="preserve">대체신고</t>
  </si>
  <si>
    <t xml:space="preserve">010-6503-4132</t>
  </si>
  <si>
    <t xml:space="preserve">991202-2408715 봉지원</t>
  </si>
  <si>
    <t xml:space="preserve">농협 351-0928-0989-03 문희령</t>
  </si>
  <si>
    <t xml:space="preserve">재희</t>
  </si>
  <si>
    <t xml:space="preserve">010-9330-3766</t>
  </si>
  <si>
    <t xml:space="preserve">920205-2124711 김수희</t>
  </si>
  <si>
    <t xml:space="preserve">하나 5089-1039-404707 신소임</t>
  </si>
  <si>
    <t xml:space="preserve">남직원</t>
  </si>
  <si>
    <t xml:space="preserve">일급</t>
  </si>
  <si>
    <t xml:space="preserve">근무일</t>
  </si>
  <si>
    <t xml:space="preserve">실장</t>
  </si>
  <si>
    <t xml:space="preserve">31/31</t>
  </si>
  <si>
    <t xml:space="preserve">010-2067-4015</t>
  </si>
  <si>
    <t xml:space="preserve">680417-2093726(김신희)</t>
  </si>
  <si>
    <t xml:space="preserve">실지급액</t>
  </si>
  <si>
    <t xml:space="preserve">부실장</t>
  </si>
  <si>
    <t xml:space="preserve">PR이소연</t>
  </si>
  <si>
    <t xml:space="preserve">010-9191-1117</t>
  </si>
  <si>
    <t xml:space="preserve">910726-2188727</t>
  </si>
  <si>
    <t xml:space="preserve">우리 1002-841-484229 이소연</t>
  </si>
  <si>
    <t xml:space="preserve">인사팀장B</t>
  </si>
  <si>
    <t xml:space="preserve">사장님 서비스</t>
  </si>
  <si>
    <t xml:space="preserve">인건비 총액</t>
  </si>
  <si>
    <t xml:space="preserve">현금 매출</t>
  </si>
  <si>
    <t xml:space="preserve">가불 총액</t>
  </si>
  <si>
    <t xml:space="preserve">카드 매출</t>
  </si>
  <si>
    <t xml:space="preserve">온라인 가불</t>
  </si>
  <si>
    <t xml:space="preserve">매출 합계</t>
  </si>
  <si>
    <t xml:space="preserve">현금 가불</t>
  </si>
  <si>
    <t xml:space="preserve">이월 시재</t>
  </si>
  <si>
    <t xml:space="preserve">기타지출</t>
  </si>
  <si>
    <t xml:space="preserve">사장님 출금</t>
  </si>
  <si>
    <t xml:space="preserve">당일 시재</t>
  </si>
  <si>
    <t xml:space="preserve">주류 합계</t>
  </si>
  <si>
    <t xml:space="preserve">인건비 %</t>
  </si>
  <si>
    <t xml:space="preserve">주방 합계</t>
  </si>
  <si>
    <t xml:space="preserve">카드 지출</t>
  </si>
  <si>
    <t xml:space="preserve">날짜별 가불내역</t>
  </si>
  <si>
    <t xml:space="preserve">날짜</t>
  </si>
  <si>
    <t xml:space="preserve">온라인가불</t>
  </si>
  <si>
    <t xml:space="preserve">현금가불</t>
  </si>
  <si>
    <t xml:space="preserve">합계</t>
  </si>
  <si>
    <t xml:space="preserve">PR</t>
  </si>
  <si>
    <t xml:space="preserve">개인별 가불내역</t>
  </si>
  <si>
    <t xml:space="preserve">이름</t>
  </si>
  <si>
    <t xml:space="preserve">시연</t>
  </si>
  <si>
    <t xml:space="preserve">유진</t>
  </si>
  <si>
    <t xml:space="preserve">지아</t>
  </si>
  <si>
    <t xml:space="preserve">지현</t>
  </si>
  <si>
    <t xml:space="preserve">정민</t>
  </si>
  <si>
    <t xml:space="preserve">유나</t>
  </si>
  <si>
    <t xml:space="preserve">예진</t>
  </si>
  <si>
    <t xml:space="preserve">은영</t>
  </si>
  <si>
    <t xml:space="preserve">다은</t>
  </si>
  <si>
    <t xml:space="preserve">예은</t>
  </si>
  <si>
    <t xml:space="preserve">지유</t>
  </si>
  <si>
    <t xml:space="preserve">하늘</t>
  </si>
  <si>
    <t xml:space="preserve">-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</si>
</sst>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-* #,##0_-;\-* #,##0_-;_-* \-_-;_-@_-"/>
    <numFmt numFmtId="166" formatCode="_-\₩* #,##0_-;&quot;-₩&quot;* #,##0_-;_-\₩* \-_-;_-@_-"/>
    <numFmt numFmtId="167" formatCode="\₩#,##0_);[RED]&quot;(₩&quot;#,##0\)"/>
    <numFmt numFmtId="168" formatCode="#,##0_);[RED]\(#,##0\)"/>
    <numFmt numFmtId="169" formatCode="#,##0.0_);[RED]\(#,##0.0\)"/>
    <numFmt numFmtId="170" formatCode="@"/>
    <numFmt numFmtId="171" formatCode="#,##0_);\(#,##0\)"/>
    <numFmt numFmtId="172" formatCode="#,##0"/>
    <numFmt numFmtId="173" formatCode="0.0%"/>
    <numFmt numFmtId="174" formatCode="#,##0_ "/>
    <numFmt numFmtId="175" formatCode="0.00%"/>
    <numFmt numFmtId="176" formatCode="[$-412]MM\-DD"/>
    <numFmt numFmtId="177" formatCode="MM&quot;월 &quot;DD\일"/>
    <numFmt numFmtId="178" formatCode="###,###"/>
  </numFmts>
  <fonts count="15">
    <font>
      <sz val="11"/>
      <color rgb="FF000000"/>
      <name val="돋움"/>
      <family val="0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b val="true"/>
      <sz val="16"/>
      <color rgb="FF000000"/>
      <name val="굴림체"/>
      <family val="3"/>
      <charset val="129"/>
    </font>
    <font>
      <sz val="11"/>
      <color rgb="FF000000"/>
      <name val="굴림체"/>
      <family val="3"/>
      <charset val="129"/>
    </font>
    <font>
      <b val="true"/>
      <sz val="18"/>
      <color rgb="FF000000"/>
      <name val="굴림체"/>
      <family val="3"/>
      <charset val="129"/>
    </font>
    <font>
      <sz val="10"/>
      <name val="돋움"/>
      <family val="3"/>
      <charset val="129"/>
    </font>
    <font>
      <sz val="10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sz val="11"/>
      <color rgb="FFFF0000"/>
      <name val="맑은 고딕"/>
      <family val="2"/>
      <charset val="129"/>
    </font>
    <font>
      <sz val="11"/>
      <color rgb="FFFF0000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E5"/>
      </patternFill>
    </fill>
    <fill>
      <patternFill patternType="solid">
        <fgColor rgb="FFFFFF00"/>
        <bgColor rgb="FFFFFF00"/>
      </patternFill>
    </fill>
    <fill>
      <patternFill patternType="solid">
        <fgColor rgb="FFFFFFE5"/>
        <bgColor rgb="FFFFFFFF"/>
      </patternFill>
    </fill>
    <fill>
      <patternFill patternType="solid">
        <fgColor rgb="FFC3D69B"/>
        <bgColor rgb="FFE6B9B8"/>
      </patternFill>
    </fill>
    <fill>
      <patternFill patternType="solid">
        <fgColor rgb="FF93CDDD"/>
        <bgColor rgb="FFCCCCFF"/>
      </patternFill>
    </fill>
    <fill>
      <patternFill patternType="solid">
        <fgColor rgb="FFE6B9B8"/>
        <bgColor rgb="FFFF99CC"/>
      </patternFill>
    </fill>
    <fill>
      <patternFill patternType="solid">
        <fgColor rgb="FFDBEEF4"/>
        <bgColor rgb="FFCCFFFF"/>
      </patternFill>
    </fill>
    <fill>
      <patternFill patternType="solid">
        <fgColor rgb="FFFF0000"/>
        <bgColor rgb="FF993300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0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29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4" fillId="0" borderId="0" xfId="29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1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1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4" fillId="0" borderId="0" xfId="29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29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8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1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1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1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6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1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2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7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1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8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9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11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1" fillId="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1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1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5" fontId="11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1" fillId="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29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4" fillId="0" borderId="0" xfId="29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13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8" fillId="0" borderId="7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6" fontId="8" fillId="0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8" fillId="0" borderId="2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8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29" xfId="29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8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29" xfId="29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8" fillId="0" borderId="2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8" fillId="0" borderId="2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4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8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0" fillId="0" borderId="2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4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0" fillId="0" borderId="2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0" fillId="0" borderId="2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1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9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쉼표 [0] 2" xfId="20"/>
    <cellStyle name="쉼표 [0] 3" xfId="21"/>
    <cellStyle name="통화 [0] 2" xfId="22"/>
    <cellStyle name="표준 2" xfId="23"/>
    <cellStyle name="표준 2 2" xfId="24"/>
    <cellStyle name="표준 3" xfId="25"/>
    <cellStyle name="표준 4" xfId="26"/>
    <cellStyle name="표준 4 2" xfId="27"/>
    <cellStyle name="표준 5" xfId="28"/>
    <cellStyle name="Excel Built-in Comma [0]" xfId="2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E5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6"/>
  <sheetViews>
    <sheetView showFormulas="false" showGridLines="true" showRowColHeaders="true" showZeros="true" rightToLeft="false" tabSelected="true" showOutlineSymbols="true" defaultGridColor="true" view="normal" topLeftCell="A61" colorId="64" zoomScale="85" zoomScaleNormal="85" zoomScalePageLayoutView="82" workbookViewId="0">
      <selection pane="topLeft" activeCell="K84" activeCellId="0" sqref="K84"/>
    </sheetView>
  </sheetViews>
  <sheetFormatPr defaultRowHeight="15.95" zeroHeight="false" outlineLevelRow="0" outlineLevelCol="0"/>
  <cols>
    <col collapsed="false" customWidth="true" hidden="false" outlineLevel="0" max="1" min="1" style="0" width="12.44"/>
    <col collapsed="false" customWidth="true" hidden="false" outlineLevel="0" max="4" min="2" style="0" width="14.22"/>
    <col collapsed="false" customWidth="true" hidden="false" outlineLevel="0" max="6" min="5" style="0" width="13.77"/>
    <col collapsed="false" customWidth="true" hidden="false" outlineLevel="0" max="7" min="7" style="1" width="18.33"/>
    <col collapsed="false" customWidth="true" hidden="false" outlineLevel="0" max="8" min="8" style="2" width="10.22"/>
    <col collapsed="false" customWidth="false" hidden="false" outlineLevel="0" max="9" min="9" style="2" width="11.44"/>
    <col collapsed="false" customWidth="true" hidden="false" outlineLevel="0" max="10" min="10" style="3" width="8.22"/>
    <col collapsed="false" customWidth="true" hidden="false" outlineLevel="0" max="11" min="11" style="2" width="10.33"/>
    <col collapsed="false" customWidth="true" hidden="false" outlineLevel="0" max="12" min="12" style="2" width="10.78"/>
    <col collapsed="false" customWidth="true" hidden="false" outlineLevel="0" max="13" min="13" style="2" width="12.67"/>
    <col collapsed="false" customWidth="true" hidden="false" outlineLevel="0" max="14" min="14" style="2" width="12.77"/>
    <col collapsed="false" customWidth="true" hidden="false" outlineLevel="0" max="15" min="15" style="2" width="10.33"/>
    <col collapsed="false" customWidth="true" hidden="false" outlineLevel="0" max="16" min="16" style="2" width="11.78"/>
    <col collapsed="false" customWidth="true" hidden="false" outlineLevel="0" max="17" min="17" style="2" width="9.55"/>
    <col collapsed="false" customWidth="true" hidden="false" outlineLevel="0" max="18" min="18" style="0" width="8.58"/>
    <col collapsed="false" customWidth="true" hidden="false" outlineLevel="0" max="19" min="19" style="0" width="9.44"/>
    <col collapsed="false" customWidth="true" hidden="false" outlineLevel="0" max="1025" min="20" style="0" width="8.58"/>
  </cols>
  <sheetData>
    <row r="1" customFormat="false" ht="15.9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5"/>
      <c r="I1" s="6"/>
    </row>
    <row r="2" customFormat="false" ht="15.95" hidden="false" customHeight="true" outlineLevel="0" collapsed="false">
      <c r="A2" s="7"/>
      <c r="B2" s="7"/>
      <c r="C2" s="7"/>
      <c r="D2" s="7"/>
      <c r="E2" s="8"/>
      <c r="F2" s="7"/>
      <c r="G2" s="9"/>
      <c r="H2" s="10"/>
      <c r="I2" s="6"/>
    </row>
    <row r="3" customFormat="false" ht="15.95" hidden="false" customHeight="true" outlineLevel="0" collapsed="false">
      <c r="A3" s="11" t="s">
        <v>1</v>
      </c>
      <c r="B3" s="11"/>
      <c r="C3" s="11"/>
      <c r="D3" s="11"/>
      <c r="E3" s="11"/>
      <c r="F3" s="11"/>
      <c r="G3" s="12"/>
      <c r="H3" s="13" t="s">
        <v>2</v>
      </c>
      <c r="I3" s="6"/>
      <c r="J3" s="14" t="s">
        <v>3</v>
      </c>
      <c r="K3" s="15" t="s">
        <v>4</v>
      </c>
      <c r="L3" s="15" t="s">
        <v>5</v>
      </c>
      <c r="M3" s="16"/>
      <c r="N3" s="15" t="s">
        <v>6</v>
      </c>
      <c r="O3" s="15" t="s">
        <v>7</v>
      </c>
      <c r="P3" s="15" t="s">
        <v>8</v>
      </c>
      <c r="Q3" s="15" t="s">
        <v>9</v>
      </c>
    </row>
    <row r="4" s="26" customFormat="true" ht="15.95" hidden="false" customHeight="true" outlineLevel="0" collapsed="false">
      <c r="A4" s="17" t="s">
        <v>10</v>
      </c>
      <c r="B4" s="18" t="s">
        <v>11</v>
      </c>
      <c r="C4" s="19" t="s">
        <v>12</v>
      </c>
      <c r="D4" s="18" t="s">
        <v>13</v>
      </c>
      <c r="E4" s="18" t="s">
        <v>14</v>
      </c>
      <c r="F4" s="20" t="s">
        <v>15</v>
      </c>
      <c r="G4" s="21" t="s">
        <v>16</v>
      </c>
      <c r="H4" s="22"/>
      <c r="I4" s="23"/>
      <c r="J4" s="24"/>
      <c r="K4" s="23"/>
      <c r="L4" s="23"/>
      <c r="M4" s="25"/>
      <c r="N4" s="25"/>
      <c r="O4" s="25"/>
      <c r="P4" s="25"/>
      <c r="Q4" s="25"/>
    </row>
    <row r="5" s="26" customFormat="true" ht="15.95" hidden="false" customHeight="true" outlineLevel="0" collapsed="false">
      <c r="A5" s="27" t="s">
        <v>17</v>
      </c>
      <c r="B5" s="28" t="n">
        <v>5800000</v>
      </c>
      <c r="C5" s="29" t="s">
        <v>18</v>
      </c>
      <c r="D5" s="30" t="n">
        <f aca="false">Q5</f>
        <v>210141</v>
      </c>
      <c r="E5" s="31" t="n">
        <v>5140900</v>
      </c>
      <c r="F5" s="30" t="n">
        <f aca="false">L5</f>
        <v>1227000</v>
      </c>
      <c r="G5" s="32" t="s">
        <v>19</v>
      </c>
      <c r="H5" s="22" t="n">
        <f aca="false">5800000/22/6</f>
        <v>43939.3939393939</v>
      </c>
      <c r="I5" s="23"/>
      <c r="J5" s="24" t="n">
        <v>117</v>
      </c>
      <c r="K5" s="23" t="n">
        <f aca="false">J5*H5</f>
        <v>5140909.09090909</v>
      </c>
      <c r="L5" s="23" t="n">
        <v>1227000</v>
      </c>
      <c r="M5" s="25"/>
      <c r="N5" s="25" t="n">
        <f aca="false">L5+K5</f>
        <v>6367909.09090909</v>
      </c>
      <c r="O5" s="25" t="n">
        <f aca="false">N5*0.967</f>
        <v>6157768.09090909</v>
      </c>
      <c r="P5" s="25" t="n">
        <f aca="false">ROUNDDOWN(O5,-2)</f>
        <v>6157700</v>
      </c>
      <c r="Q5" s="25" t="n">
        <f aca="false">N5*0.033</f>
        <v>210141</v>
      </c>
    </row>
    <row r="6" s="26" customFormat="true" ht="15.95" hidden="false" customHeight="true" outlineLevel="0" collapsed="false">
      <c r="A6" s="33" t="s">
        <v>20</v>
      </c>
      <c r="B6" s="34" t="n">
        <v>0</v>
      </c>
      <c r="C6" s="34"/>
      <c r="D6" s="35" t="s">
        <v>21</v>
      </c>
      <c r="E6" s="36" t="n">
        <f aca="false">P5-B6</f>
        <v>6157700</v>
      </c>
      <c r="F6" s="36"/>
      <c r="G6" s="32"/>
      <c r="H6" s="22"/>
      <c r="I6" s="23"/>
      <c r="J6" s="24"/>
      <c r="K6" s="23"/>
      <c r="L6" s="23"/>
      <c r="M6" s="25"/>
      <c r="N6" s="25"/>
      <c r="O6" s="25"/>
      <c r="P6" s="25"/>
      <c r="Q6" s="25"/>
    </row>
    <row r="7" s="26" customFormat="true" ht="15.95" hidden="false" customHeight="true" outlineLevel="0" collapsed="false">
      <c r="A7" s="37" t="s">
        <v>22</v>
      </c>
      <c r="B7" s="38" t="s">
        <v>23</v>
      </c>
      <c r="C7" s="38"/>
      <c r="D7" s="39" t="s">
        <v>24</v>
      </c>
      <c r="E7" s="40" t="s">
        <v>25</v>
      </c>
      <c r="F7" s="40"/>
      <c r="G7" s="32"/>
      <c r="H7" s="22"/>
      <c r="I7" s="23"/>
      <c r="J7" s="24"/>
      <c r="K7" s="23"/>
      <c r="L7" s="23"/>
      <c r="M7" s="25"/>
      <c r="N7" s="25"/>
      <c r="O7" s="25"/>
      <c r="P7" s="25"/>
      <c r="Q7" s="25"/>
    </row>
    <row r="8" s="26" customFormat="true" ht="15.95" hidden="false" customHeight="true" outlineLevel="0" collapsed="false">
      <c r="A8" s="41" t="s">
        <v>26</v>
      </c>
      <c r="B8" s="42" t="s">
        <v>27</v>
      </c>
      <c r="C8" s="42"/>
      <c r="D8" s="42"/>
      <c r="E8" s="42"/>
      <c r="F8" s="20" t="s">
        <v>15</v>
      </c>
      <c r="G8" s="43"/>
      <c r="H8" s="22"/>
      <c r="I8" s="23"/>
      <c r="J8" s="24"/>
      <c r="K8" s="23"/>
      <c r="L8" s="23"/>
      <c r="M8" s="25"/>
      <c r="N8" s="25"/>
      <c r="O8" s="25"/>
      <c r="P8" s="25"/>
      <c r="Q8" s="25"/>
    </row>
    <row r="9" s="26" customFormat="true" ht="15.95" hidden="false" customHeight="true" outlineLevel="0" collapsed="false">
      <c r="A9" s="27" t="s">
        <v>28</v>
      </c>
      <c r="B9" s="28" t="n">
        <v>4800000</v>
      </c>
      <c r="C9" s="29" t="s">
        <v>29</v>
      </c>
      <c r="D9" s="30" t="n">
        <f aca="false">Q9</f>
        <v>134079</v>
      </c>
      <c r="E9" s="31" t="n">
        <f aca="false">K9</f>
        <v>3620000</v>
      </c>
      <c r="F9" s="30" t="n">
        <f aca="false">L9</f>
        <v>443000</v>
      </c>
      <c r="G9" s="32"/>
      <c r="H9" s="22" t="n">
        <f aca="false">4800000/20/6</f>
        <v>40000</v>
      </c>
      <c r="I9" s="23"/>
      <c r="J9" s="24" t="n">
        <v>90.5</v>
      </c>
      <c r="K9" s="23" t="n">
        <f aca="false">J9*H9</f>
        <v>3620000</v>
      </c>
      <c r="L9" s="23" t="n">
        <v>443000</v>
      </c>
      <c r="M9" s="25"/>
      <c r="N9" s="25" t="n">
        <f aca="false">L9+K9</f>
        <v>4063000</v>
      </c>
      <c r="O9" s="25" t="n">
        <f aca="false">N9*0.967</f>
        <v>3928921</v>
      </c>
      <c r="P9" s="25" t="n">
        <f aca="false">ROUNDDOWN(O9,-2)</f>
        <v>3928900</v>
      </c>
      <c r="Q9" s="25" t="n">
        <f aca="false">N9*0.033</f>
        <v>134079</v>
      </c>
    </row>
    <row r="10" s="26" customFormat="true" ht="15.95" hidden="false" customHeight="true" outlineLevel="0" collapsed="false">
      <c r="A10" s="33" t="s">
        <v>20</v>
      </c>
      <c r="B10" s="34" t="n">
        <f aca="false">G127</f>
        <v>2600000</v>
      </c>
      <c r="C10" s="34"/>
      <c r="D10" s="35" t="s">
        <v>21</v>
      </c>
      <c r="E10" s="36" t="n">
        <f aca="false">P9-B10</f>
        <v>1328900</v>
      </c>
      <c r="F10" s="36"/>
      <c r="G10" s="32"/>
      <c r="H10" s="22"/>
      <c r="I10" s="23"/>
      <c r="J10" s="24"/>
      <c r="K10" s="23"/>
      <c r="L10" s="23"/>
      <c r="M10" s="25"/>
      <c r="N10" s="25"/>
      <c r="O10" s="25"/>
      <c r="P10" s="25"/>
      <c r="Q10" s="25"/>
    </row>
    <row r="11" s="26" customFormat="true" ht="15.95" hidden="false" customHeight="true" outlineLevel="0" collapsed="false">
      <c r="A11" s="37" t="s">
        <v>22</v>
      </c>
      <c r="B11" s="38" t="s">
        <v>30</v>
      </c>
      <c r="C11" s="38"/>
      <c r="D11" s="39" t="s">
        <v>24</v>
      </c>
      <c r="E11" s="40" t="s">
        <v>31</v>
      </c>
      <c r="F11" s="40"/>
      <c r="G11" s="32"/>
      <c r="H11" s="22"/>
      <c r="I11" s="23"/>
      <c r="J11" s="24"/>
      <c r="K11" s="23"/>
      <c r="L11" s="23"/>
      <c r="M11" s="25"/>
      <c r="N11" s="25"/>
      <c r="O11" s="44"/>
      <c r="P11" s="44"/>
      <c r="Q11" s="25"/>
    </row>
    <row r="12" s="26" customFormat="true" ht="15.95" hidden="false" customHeight="true" outlineLevel="0" collapsed="false">
      <c r="A12" s="41" t="s">
        <v>26</v>
      </c>
      <c r="B12" s="42" t="s">
        <v>32</v>
      </c>
      <c r="C12" s="42"/>
      <c r="D12" s="42"/>
      <c r="E12" s="42"/>
      <c r="F12" s="20" t="s">
        <v>15</v>
      </c>
      <c r="G12" s="43"/>
      <c r="H12" s="22"/>
      <c r="I12" s="23"/>
      <c r="J12" s="24"/>
      <c r="K12" s="23"/>
      <c r="L12" s="23"/>
      <c r="M12" s="25"/>
      <c r="N12" s="25"/>
      <c r="O12" s="25"/>
      <c r="P12" s="25"/>
      <c r="Q12" s="25"/>
    </row>
    <row r="13" s="26" customFormat="true" ht="15.95" hidden="false" customHeight="true" outlineLevel="0" collapsed="false">
      <c r="A13" s="45"/>
      <c r="B13" s="46"/>
      <c r="C13" s="47"/>
      <c r="D13" s="47"/>
      <c r="E13" s="47"/>
      <c r="F13" s="48"/>
      <c r="G13" s="49"/>
      <c r="H13" s="22"/>
      <c r="I13" s="23"/>
      <c r="J13" s="24"/>
      <c r="K13" s="23"/>
      <c r="L13" s="23"/>
      <c r="M13" s="25"/>
      <c r="N13" s="25"/>
      <c r="O13" s="25"/>
      <c r="P13" s="25"/>
      <c r="Q13" s="25"/>
    </row>
    <row r="14" s="26" customFormat="true" ht="15.95" hidden="false" customHeight="true" outlineLevel="0" collapsed="false">
      <c r="A14" s="45"/>
      <c r="B14" s="46"/>
      <c r="C14" s="47"/>
      <c r="D14" s="47"/>
      <c r="E14" s="47"/>
      <c r="F14" s="48"/>
      <c r="G14" s="49"/>
      <c r="H14" s="22"/>
      <c r="I14" s="23"/>
      <c r="J14" s="24"/>
      <c r="K14" s="23"/>
      <c r="L14" s="23"/>
      <c r="M14" s="25"/>
      <c r="N14" s="25"/>
      <c r="O14" s="25"/>
      <c r="P14" s="25"/>
      <c r="Q14" s="25"/>
    </row>
    <row r="15" s="26" customFormat="true" ht="15.95" hidden="false" customHeight="true" outlineLevel="0" collapsed="false">
      <c r="A15" s="45"/>
      <c r="B15" s="46"/>
      <c r="C15" s="47"/>
      <c r="D15" s="47"/>
      <c r="E15" s="47"/>
      <c r="F15" s="48"/>
      <c r="G15" s="49"/>
      <c r="H15" s="22"/>
      <c r="I15" s="23"/>
      <c r="J15" s="24"/>
      <c r="K15" s="23"/>
      <c r="L15" s="23"/>
      <c r="M15" s="25"/>
      <c r="N15" s="25"/>
      <c r="O15" s="25"/>
      <c r="P15" s="25"/>
      <c r="Q15" s="25"/>
    </row>
    <row r="16" s="26" customFormat="true" ht="15.95" hidden="false" customHeight="true" outlineLevel="0" collapsed="false">
      <c r="A16" s="50"/>
      <c r="B16" s="46"/>
      <c r="C16" s="47"/>
      <c r="D16" s="47"/>
      <c r="E16" s="47"/>
      <c r="F16" s="50"/>
      <c r="G16" s="49"/>
      <c r="H16" s="22"/>
      <c r="I16" s="23"/>
      <c r="J16" s="24"/>
      <c r="K16" s="23"/>
      <c r="L16" s="23"/>
      <c r="M16" s="25"/>
      <c r="N16" s="25"/>
      <c r="O16" s="25"/>
      <c r="P16" s="25"/>
      <c r="Q16" s="25"/>
    </row>
    <row r="17" s="26" customFormat="true" ht="15.95" hidden="false" customHeight="true" outlineLevel="0" collapsed="false">
      <c r="A17" s="51" t="s">
        <v>33</v>
      </c>
      <c r="G17" s="52"/>
      <c r="H17" s="25"/>
      <c r="I17" s="23"/>
      <c r="J17" s="24"/>
      <c r="K17" s="23"/>
      <c r="L17" s="23"/>
      <c r="M17" s="25"/>
      <c r="N17" s="25"/>
      <c r="O17" s="25"/>
      <c r="P17" s="25"/>
      <c r="Q17" s="25"/>
    </row>
    <row r="18" s="26" customFormat="true" ht="15.95" hidden="false" customHeight="true" outlineLevel="0" collapsed="false">
      <c r="A18" s="53" t="s">
        <v>10</v>
      </c>
      <c r="B18" s="18" t="s">
        <v>34</v>
      </c>
      <c r="C18" s="18" t="s">
        <v>35</v>
      </c>
      <c r="D18" s="18" t="s">
        <v>13</v>
      </c>
      <c r="E18" s="18" t="s">
        <v>14</v>
      </c>
      <c r="F18" s="20" t="s">
        <v>15</v>
      </c>
      <c r="G18" s="21" t="s">
        <v>16</v>
      </c>
      <c r="H18" s="22"/>
      <c r="I18" s="23"/>
      <c r="J18" s="24"/>
      <c r="K18" s="23"/>
      <c r="L18" s="23"/>
      <c r="M18" s="25"/>
      <c r="N18" s="25"/>
      <c r="O18" s="25"/>
      <c r="P18" s="25"/>
      <c r="Q18" s="25"/>
    </row>
    <row r="19" customFormat="false" ht="15.95" hidden="false" customHeight="true" outlineLevel="0" collapsed="false">
      <c r="A19" s="54" t="s">
        <v>36</v>
      </c>
      <c r="B19" s="55" t="n">
        <v>55000</v>
      </c>
      <c r="C19" s="56" t="n">
        <v>61.5</v>
      </c>
      <c r="D19" s="57" t="n">
        <f aca="false">(E19+F19)*0.033</f>
        <v>127264.5</v>
      </c>
      <c r="E19" s="57" t="n">
        <f aca="false">C19*B19</f>
        <v>3382500</v>
      </c>
      <c r="F19" s="57" t="n">
        <v>474000</v>
      </c>
      <c r="G19" s="32"/>
      <c r="H19" s="22" t="n">
        <v>55000</v>
      </c>
      <c r="I19" s="23"/>
      <c r="J19" s="24" t="n">
        <v>61.5</v>
      </c>
      <c r="K19" s="23" t="n">
        <f aca="false">J19*H19</f>
        <v>3382500</v>
      </c>
      <c r="L19" s="23" t="n">
        <v>474000</v>
      </c>
      <c r="M19" s="25"/>
      <c r="N19" s="25" t="n">
        <f aca="false">L19+K19</f>
        <v>3856500</v>
      </c>
      <c r="O19" s="25" t="n">
        <f aca="false">N19*0.967</f>
        <v>3729235.5</v>
      </c>
      <c r="P19" s="25" t="n">
        <f aca="false">ROUNDDOWN(O19,-2)</f>
        <v>3729200</v>
      </c>
      <c r="Q19" s="25" t="n">
        <f aca="false">N19*0.033</f>
        <v>127264.5</v>
      </c>
    </row>
    <row r="20" customFormat="false" ht="15.95" hidden="false" customHeight="true" outlineLevel="0" collapsed="false">
      <c r="A20" s="33" t="s">
        <v>37</v>
      </c>
      <c r="B20" s="58" t="n">
        <f aca="false">G128</f>
        <v>3137800</v>
      </c>
      <c r="C20" s="58"/>
      <c r="D20" s="59" t="s">
        <v>21</v>
      </c>
      <c r="E20" s="36" t="n">
        <f aca="false">P19-B20</f>
        <v>591400</v>
      </c>
      <c r="F20" s="36"/>
      <c r="G20" s="32"/>
      <c r="H20" s="22"/>
      <c r="I20" s="60"/>
      <c r="J20" s="61"/>
      <c r="K20" s="23"/>
      <c r="L20" s="62"/>
    </row>
    <row r="21" customFormat="false" ht="15.95" hidden="false" customHeight="true" outlineLevel="0" collapsed="false">
      <c r="A21" s="37" t="s">
        <v>22</v>
      </c>
      <c r="B21" s="63" t="s">
        <v>38</v>
      </c>
      <c r="C21" s="63"/>
      <c r="D21" s="39" t="s">
        <v>24</v>
      </c>
      <c r="E21" s="64" t="s">
        <v>39</v>
      </c>
      <c r="F21" s="64"/>
      <c r="G21" s="32"/>
      <c r="H21" s="22"/>
      <c r="I21" s="62"/>
      <c r="J21" s="61"/>
      <c r="K21" s="23"/>
      <c r="L21" s="62"/>
    </row>
    <row r="22" customFormat="false" ht="15.95" hidden="false" customHeight="true" outlineLevel="0" collapsed="false">
      <c r="A22" s="65" t="s">
        <v>26</v>
      </c>
      <c r="B22" s="42" t="s">
        <v>40</v>
      </c>
      <c r="C22" s="42"/>
      <c r="D22" s="42"/>
      <c r="E22" s="42"/>
      <c r="F22" s="20" t="s">
        <v>15</v>
      </c>
      <c r="G22" s="43"/>
      <c r="H22" s="22"/>
      <c r="I22" s="62"/>
      <c r="J22" s="61"/>
      <c r="K22" s="23"/>
      <c r="L22" s="62"/>
    </row>
    <row r="23" customFormat="false" ht="15.95" hidden="false" customHeight="true" outlineLevel="0" collapsed="false">
      <c r="A23" s="54" t="s">
        <v>41</v>
      </c>
      <c r="B23" s="55" t="n">
        <v>45000</v>
      </c>
      <c r="C23" s="56" t="n">
        <v>50.5</v>
      </c>
      <c r="D23" s="57" t="n">
        <f aca="false">(E23+F23)*0.033</f>
        <v>76642.5</v>
      </c>
      <c r="E23" s="57" t="n">
        <f aca="false">C23*B23</f>
        <v>2272500</v>
      </c>
      <c r="F23" s="57" t="n">
        <v>50000</v>
      </c>
      <c r="G23" s="32"/>
      <c r="H23" s="22" t="n">
        <v>45000</v>
      </c>
      <c r="I23" s="23"/>
      <c r="J23" s="24" t="n">
        <v>50.5</v>
      </c>
      <c r="K23" s="23" t="n">
        <f aca="false">J23*H23</f>
        <v>2272500</v>
      </c>
      <c r="L23" s="23" t="n">
        <v>50000</v>
      </c>
      <c r="M23" s="25"/>
      <c r="N23" s="25" t="n">
        <f aca="false">L23+K23</f>
        <v>2322500</v>
      </c>
      <c r="O23" s="25" t="n">
        <f aca="false">N23*0.967</f>
        <v>2245857.5</v>
      </c>
      <c r="P23" s="25" t="n">
        <f aca="false">ROUNDDOWN(O23,-2)</f>
        <v>2245800</v>
      </c>
      <c r="Q23" s="25" t="n">
        <f aca="false">N23*0.033</f>
        <v>76642.5</v>
      </c>
    </row>
    <row r="24" customFormat="false" ht="15.95" hidden="false" customHeight="true" outlineLevel="0" collapsed="false">
      <c r="A24" s="33" t="s">
        <v>20</v>
      </c>
      <c r="B24" s="58" t="n">
        <f aca="false">G129</f>
        <v>1675100</v>
      </c>
      <c r="C24" s="58"/>
      <c r="D24" s="59" t="s">
        <v>21</v>
      </c>
      <c r="E24" s="36" t="n">
        <f aca="false">P23-B24</f>
        <v>570700</v>
      </c>
      <c r="F24" s="36"/>
      <c r="G24" s="32"/>
      <c r="H24" s="22"/>
      <c r="I24" s="60"/>
      <c r="J24" s="61"/>
      <c r="K24" s="23"/>
      <c r="L24" s="62"/>
    </row>
    <row r="25" customFormat="false" ht="15.95" hidden="false" customHeight="true" outlineLevel="0" collapsed="false">
      <c r="A25" s="37" t="s">
        <v>22</v>
      </c>
      <c r="B25" s="38" t="s">
        <v>42</v>
      </c>
      <c r="C25" s="38"/>
      <c r="D25" s="39" t="s">
        <v>24</v>
      </c>
      <c r="E25" s="36" t="s">
        <v>43</v>
      </c>
      <c r="F25" s="36"/>
      <c r="G25" s="32"/>
      <c r="H25" s="22"/>
      <c r="I25" s="62"/>
      <c r="J25" s="61"/>
      <c r="K25" s="23"/>
      <c r="L25" s="62"/>
    </row>
    <row r="26" customFormat="false" ht="15.95" hidden="false" customHeight="true" outlineLevel="0" collapsed="false">
      <c r="A26" s="65" t="s">
        <v>26</v>
      </c>
      <c r="B26" s="42" t="s">
        <v>44</v>
      </c>
      <c r="C26" s="42"/>
      <c r="D26" s="42"/>
      <c r="E26" s="42"/>
      <c r="F26" s="20" t="s">
        <v>15</v>
      </c>
      <c r="G26" s="43"/>
      <c r="H26" s="22"/>
      <c r="I26" s="66"/>
      <c r="J26" s="61"/>
      <c r="K26" s="23"/>
      <c r="L26" s="66"/>
    </row>
    <row r="27" customFormat="false" ht="15.6" hidden="false" customHeight="true" outlineLevel="0" collapsed="false">
      <c r="A27" s="54" t="s">
        <v>45</v>
      </c>
      <c r="B27" s="67" t="n">
        <v>35000</v>
      </c>
      <c r="C27" s="68" t="s">
        <v>46</v>
      </c>
      <c r="D27" s="57" t="n">
        <f aca="false">(E27+F27)*0.033</f>
        <v>63112.5</v>
      </c>
      <c r="E27" s="69" t="n">
        <f aca="false">C27*B27</f>
        <v>1872500</v>
      </c>
      <c r="F27" s="70" t="n">
        <v>40000</v>
      </c>
      <c r="G27" s="43"/>
      <c r="H27" s="22" t="n">
        <v>35000</v>
      </c>
      <c r="I27" s="23"/>
      <c r="J27" s="24" t="n">
        <v>53.5</v>
      </c>
      <c r="K27" s="23" t="n">
        <f aca="false">J27*H27</f>
        <v>1872500</v>
      </c>
      <c r="L27" s="23" t="n">
        <v>40000</v>
      </c>
      <c r="M27" s="25"/>
      <c r="N27" s="25" t="n">
        <f aca="false">L27+K27</f>
        <v>1912500</v>
      </c>
      <c r="O27" s="25" t="n">
        <f aca="false">N27*0.967</f>
        <v>1849387.5</v>
      </c>
      <c r="P27" s="25" t="n">
        <f aca="false">ROUNDDOWN(O27,-2)</f>
        <v>1849300</v>
      </c>
      <c r="Q27" s="25" t="n">
        <f aca="false">N27*0.033</f>
        <v>63112.5</v>
      </c>
    </row>
    <row r="28" customFormat="false" ht="15.95" hidden="false" customHeight="true" outlineLevel="0" collapsed="false">
      <c r="A28" s="33" t="s">
        <v>20</v>
      </c>
      <c r="B28" s="34" t="n">
        <f aca="false">G132</f>
        <v>1489000</v>
      </c>
      <c r="C28" s="34"/>
      <c r="D28" s="59" t="s">
        <v>21</v>
      </c>
      <c r="E28" s="36" t="n">
        <f aca="false">P27-B28</f>
        <v>360300</v>
      </c>
      <c r="F28" s="36"/>
      <c r="G28" s="43"/>
      <c r="H28" s="22"/>
      <c r="I28" s="60"/>
      <c r="J28" s="61"/>
      <c r="K28" s="23"/>
      <c r="L28" s="62"/>
    </row>
    <row r="29" customFormat="false" ht="15.95" hidden="false" customHeight="true" outlineLevel="0" collapsed="false">
      <c r="A29" s="37" t="s">
        <v>22</v>
      </c>
      <c r="B29" s="38" t="s">
        <v>47</v>
      </c>
      <c r="C29" s="38"/>
      <c r="D29" s="39" t="s">
        <v>24</v>
      </c>
      <c r="E29" s="71" t="s">
        <v>48</v>
      </c>
      <c r="F29" s="71"/>
      <c r="G29" s="43"/>
      <c r="H29" s="22"/>
      <c r="I29" s="62"/>
      <c r="J29" s="61"/>
      <c r="K29" s="23"/>
      <c r="L29" s="62"/>
    </row>
    <row r="30" customFormat="false" ht="15.95" hidden="false" customHeight="true" outlineLevel="0" collapsed="false">
      <c r="A30" s="65" t="s">
        <v>26</v>
      </c>
      <c r="B30" s="42" t="s">
        <v>49</v>
      </c>
      <c r="C30" s="42"/>
      <c r="D30" s="42"/>
      <c r="E30" s="42"/>
      <c r="F30" s="20" t="s">
        <v>15</v>
      </c>
      <c r="G30" s="72"/>
      <c r="H30" s="22"/>
      <c r="I30" s="62"/>
      <c r="J30" s="61"/>
      <c r="K30" s="23"/>
      <c r="L30" s="62"/>
    </row>
    <row r="31" customFormat="false" ht="15.95" hidden="false" customHeight="true" outlineLevel="0" collapsed="false">
      <c r="A31" s="54" t="s">
        <v>50</v>
      </c>
      <c r="B31" s="55" t="n">
        <v>50000</v>
      </c>
      <c r="C31" s="56" t="n">
        <v>26</v>
      </c>
      <c r="D31" s="57" t="n">
        <f aca="false">(E31+F31)*0.033</f>
        <v>42900</v>
      </c>
      <c r="E31" s="69" t="n">
        <f aca="false">C31*B31</f>
        <v>1300000</v>
      </c>
      <c r="F31" s="57"/>
      <c r="G31" s="43" t="s">
        <v>51</v>
      </c>
      <c r="H31" s="22" t="n">
        <v>50000</v>
      </c>
      <c r="I31" s="23"/>
      <c r="J31" s="24" t="n">
        <v>26</v>
      </c>
      <c r="K31" s="23" t="n">
        <f aca="false">J31*H31</f>
        <v>1300000</v>
      </c>
      <c r="L31" s="23" t="n">
        <v>20000</v>
      </c>
      <c r="M31" s="25"/>
      <c r="N31" s="25" t="n">
        <f aca="false">L31+K31</f>
        <v>1320000</v>
      </c>
      <c r="O31" s="25" t="n">
        <f aca="false">N31*0.967</f>
        <v>1276440</v>
      </c>
      <c r="P31" s="25" t="n">
        <f aca="false">ROUNDDOWN(O31,-2)</f>
        <v>1276400</v>
      </c>
      <c r="Q31" s="25" t="n">
        <f aca="false">N31*0.033</f>
        <v>43560</v>
      </c>
      <c r="R31" s="73"/>
    </row>
    <row r="32" customFormat="false" ht="15.95" hidden="false" customHeight="true" outlineLevel="0" collapsed="false">
      <c r="A32" s="33" t="s">
        <v>20</v>
      </c>
      <c r="B32" s="34" t="n">
        <f aca="false">G130</f>
        <v>918500</v>
      </c>
      <c r="C32" s="34"/>
      <c r="D32" s="59" t="s">
        <v>21</v>
      </c>
      <c r="E32" s="36" t="n">
        <f aca="false">P31-B32</f>
        <v>357900</v>
      </c>
      <c r="F32" s="36"/>
      <c r="G32" s="43"/>
      <c r="H32" s="74"/>
      <c r="I32" s="60"/>
      <c r="J32" s="61"/>
      <c r="K32" s="23"/>
      <c r="L32" s="62"/>
    </row>
    <row r="33" customFormat="false" ht="15.95" hidden="false" customHeight="true" outlineLevel="0" collapsed="false">
      <c r="A33" s="37" t="s">
        <v>22</v>
      </c>
      <c r="B33" s="75" t="s">
        <v>52</v>
      </c>
      <c r="C33" s="75"/>
      <c r="D33" s="39" t="s">
        <v>24</v>
      </c>
      <c r="E33" s="40" t="s">
        <v>53</v>
      </c>
      <c r="F33" s="40"/>
      <c r="G33" s="43"/>
      <c r="H33" s="22"/>
      <c r="I33" s="62"/>
      <c r="J33" s="61"/>
      <c r="K33" s="23"/>
      <c r="L33" s="62"/>
    </row>
    <row r="34" customFormat="false" ht="15.95" hidden="false" customHeight="true" outlineLevel="0" collapsed="false">
      <c r="A34" s="65" t="s">
        <v>26</v>
      </c>
      <c r="B34" s="42" t="s">
        <v>54</v>
      </c>
      <c r="C34" s="42"/>
      <c r="D34" s="42"/>
      <c r="E34" s="42"/>
      <c r="F34" s="20" t="s">
        <v>15</v>
      </c>
      <c r="G34" s="76"/>
      <c r="H34" s="22"/>
      <c r="I34" s="62"/>
      <c r="J34" s="61"/>
      <c r="K34" s="23"/>
      <c r="L34" s="62"/>
    </row>
    <row r="35" customFormat="false" ht="15.95" hidden="false" customHeight="true" outlineLevel="0" collapsed="false">
      <c r="A35" s="54" t="s">
        <v>55</v>
      </c>
      <c r="B35" s="55" t="n">
        <v>50000</v>
      </c>
      <c r="C35" s="56" t="n">
        <v>24</v>
      </c>
      <c r="D35" s="57" t="n">
        <f aca="false">(E35+F35)*0.033</f>
        <v>39600</v>
      </c>
      <c r="E35" s="69" t="n">
        <f aca="false">C35*B35</f>
        <v>1200000</v>
      </c>
      <c r="F35" s="57"/>
      <c r="G35" s="76"/>
      <c r="H35" s="22" t="n">
        <v>50000</v>
      </c>
      <c r="I35" s="23"/>
      <c r="J35" s="24" t="n">
        <v>24</v>
      </c>
      <c r="K35" s="23" t="n">
        <f aca="false">J35*H35</f>
        <v>1200000</v>
      </c>
      <c r="L35" s="23" t="n">
        <v>58000</v>
      </c>
      <c r="M35" s="25"/>
      <c r="N35" s="25" t="n">
        <f aca="false">L35+K35</f>
        <v>1258000</v>
      </c>
      <c r="O35" s="25" t="n">
        <f aca="false">N35*0.967</f>
        <v>1216486</v>
      </c>
      <c r="P35" s="25" t="n">
        <f aca="false">ROUNDDOWN(O35,-2)</f>
        <v>1216400</v>
      </c>
      <c r="Q35" s="25" t="n">
        <f aca="false">N35*0.033</f>
        <v>41514</v>
      </c>
    </row>
    <row r="36" customFormat="false" ht="15.95" hidden="false" customHeight="true" outlineLevel="0" collapsed="false">
      <c r="A36" s="33" t="s">
        <v>20</v>
      </c>
      <c r="B36" s="34" t="n">
        <f aca="false">G131</f>
        <v>894400</v>
      </c>
      <c r="C36" s="34"/>
      <c r="D36" s="59" t="s">
        <v>21</v>
      </c>
      <c r="E36" s="36" t="n">
        <f aca="false">P35-B36</f>
        <v>322000</v>
      </c>
      <c r="F36" s="36"/>
      <c r="G36" s="32" t="s">
        <v>51</v>
      </c>
      <c r="H36" s="22"/>
      <c r="I36" s="60"/>
      <c r="J36" s="61"/>
      <c r="K36" s="23"/>
      <c r="L36" s="62"/>
    </row>
    <row r="37" customFormat="false" ht="15.95" hidden="false" customHeight="true" outlineLevel="0" collapsed="false">
      <c r="A37" s="37" t="s">
        <v>22</v>
      </c>
      <c r="B37" s="75" t="s">
        <v>56</v>
      </c>
      <c r="C37" s="75"/>
      <c r="D37" s="39" t="s">
        <v>24</v>
      </c>
      <c r="E37" s="40" t="s">
        <v>57</v>
      </c>
      <c r="F37" s="40"/>
      <c r="G37" s="32"/>
      <c r="H37" s="22"/>
      <c r="I37" s="62"/>
      <c r="J37" s="61"/>
      <c r="K37" s="23"/>
      <c r="L37" s="62"/>
    </row>
    <row r="38" customFormat="false" ht="15.95" hidden="false" customHeight="true" outlineLevel="0" collapsed="false">
      <c r="A38" s="65" t="s">
        <v>26</v>
      </c>
      <c r="B38" s="77" t="s">
        <v>58</v>
      </c>
      <c r="C38" s="77"/>
      <c r="D38" s="77"/>
      <c r="E38" s="77"/>
      <c r="F38" s="20" t="s">
        <v>15</v>
      </c>
      <c r="G38" s="32"/>
      <c r="H38" s="22"/>
      <c r="I38" s="62"/>
      <c r="J38" s="61"/>
      <c r="K38" s="23"/>
      <c r="L38" s="62"/>
    </row>
    <row r="39" customFormat="false" ht="15.95" hidden="false" customHeight="true" outlineLevel="0" collapsed="false">
      <c r="A39" s="54"/>
      <c r="B39" s="55"/>
      <c r="C39" s="56"/>
      <c r="D39" s="57"/>
      <c r="E39" s="57"/>
      <c r="F39" s="57"/>
      <c r="G39" s="32"/>
      <c r="H39" s="22"/>
      <c r="I39" s="62"/>
      <c r="J39" s="61"/>
      <c r="K39" s="23"/>
      <c r="L39" s="62"/>
      <c r="O39" s="25"/>
      <c r="P39" s="25"/>
      <c r="Q39" s="25"/>
    </row>
    <row r="40" customFormat="false" ht="15.95" hidden="false" customHeight="true" outlineLevel="0" collapsed="false">
      <c r="A40" s="33"/>
      <c r="B40" s="34"/>
      <c r="C40" s="34"/>
      <c r="D40" s="59"/>
      <c r="E40" s="36"/>
      <c r="F40" s="36"/>
      <c r="G40" s="32"/>
      <c r="H40" s="22"/>
      <c r="I40" s="62"/>
      <c r="J40" s="61"/>
      <c r="K40" s="23"/>
      <c r="L40" s="62"/>
      <c r="O40" s="25"/>
      <c r="P40" s="25"/>
      <c r="Q40" s="25"/>
    </row>
    <row r="41" customFormat="false" ht="15.95" hidden="false" customHeight="true" outlineLevel="0" collapsed="false">
      <c r="A41" s="37"/>
      <c r="B41" s="38"/>
      <c r="C41" s="38"/>
      <c r="D41" s="39"/>
      <c r="E41" s="40"/>
      <c r="F41" s="40"/>
      <c r="G41" s="32"/>
      <c r="H41" s="22"/>
      <c r="I41" s="62"/>
      <c r="J41" s="61"/>
      <c r="K41" s="23"/>
      <c r="L41" s="62"/>
      <c r="O41" s="25"/>
      <c r="P41" s="25"/>
      <c r="Q41" s="25"/>
    </row>
    <row r="42" customFormat="false" ht="15.95" hidden="false" customHeight="true" outlineLevel="0" collapsed="false">
      <c r="A42" s="65"/>
      <c r="B42" s="78"/>
      <c r="C42" s="78"/>
      <c r="D42" s="78"/>
      <c r="E42" s="78"/>
      <c r="F42" s="20"/>
      <c r="G42" s="76"/>
      <c r="H42" s="22"/>
      <c r="I42" s="62"/>
      <c r="J42" s="61"/>
      <c r="K42" s="23"/>
      <c r="L42" s="62"/>
      <c r="O42" s="25"/>
      <c r="P42" s="25"/>
      <c r="Q42" s="25"/>
    </row>
    <row r="43" customFormat="false" ht="15.95" hidden="false" customHeight="true" outlineLevel="0" collapsed="false">
      <c r="A43" s="54"/>
      <c r="B43" s="55"/>
      <c r="C43" s="56"/>
      <c r="D43" s="57"/>
      <c r="E43" s="57"/>
      <c r="F43" s="57"/>
      <c r="G43" s="79"/>
      <c r="H43" s="22"/>
      <c r="I43" s="62"/>
      <c r="J43" s="61"/>
      <c r="K43" s="23"/>
      <c r="L43" s="62"/>
      <c r="O43" s="25"/>
      <c r="P43" s="25"/>
      <c r="Q43" s="25"/>
    </row>
    <row r="44" customFormat="false" ht="15.95" hidden="false" customHeight="true" outlineLevel="0" collapsed="false">
      <c r="A44" s="80"/>
      <c r="I44" s="23"/>
      <c r="J44" s="24"/>
      <c r="K44" s="23"/>
      <c r="L44" s="23"/>
      <c r="O44" s="25"/>
      <c r="P44" s="25"/>
      <c r="Q44" s="25"/>
    </row>
    <row r="45" customFormat="false" ht="15.95" hidden="false" customHeight="true" outlineLevel="0" collapsed="false">
      <c r="A45" s="80" t="s">
        <v>59</v>
      </c>
      <c r="I45" s="81"/>
      <c r="J45" s="24"/>
      <c r="K45" s="23"/>
      <c r="L45" s="23"/>
      <c r="O45" s="25"/>
      <c r="P45" s="25"/>
      <c r="Q45" s="25"/>
    </row>
    <row r="46" customFormat="false" ht="15.95" hidden="false" customHeight="true" outlineLevel="0" collapsed="false">
      <c r="A46" s="17" t="s">
        <v>10</v>
      </c>
      <c r="B46" s="19" t="s">
        <v>11</v>
      </c>
      <c r="C46" s="19" t="s">
        <v>12</v>
      </c>
      <c r="D46" s="19" t="s">
        <v>13</v>
      </c>
      <c r="E46" s="19" t="s">
        <v>14</v>
      </c>
      <c r="F46" s="19" t="s">
        <v>15</v>
      </c>
      <c r="G46" s="82" t="s">
        <v>16</v>
      </c>
      <c r="H46" s="22" t="s">
        <v>60</v>
      </c>
      <c r="I46" s="23"/>
      <c r="J46" s="24" t="s">
        <v>61</v>
      </c>
      <c r="K46" s="23"/>
      <c r="L46" s="23"/>
      <c r="O46" s="25"/>
      <c r="P46" s="25"/>
      <c r="Q46" s="25"/>
    </row>
    <row r="47" customFormat="false" ht="15.95" hidden="false" customHeight="true" outlineLevel="0" collapsed="false">
      <c r="A47" s="83" t="s">
        <v>62</v>
      </c>
      <c r="B47" s="84" t="n">
        <v>4000000</v>
      </c>
      <c r="C47" s="85" t="s">
        <v>63</v>
      </c>
      <c r="D47" s="86" t="n">
        <f aca="false">Q47</f>
        <v>132000</v>
      </c>
      <c r="E47" s="86" t="n">
        <f aca="false">N47</f>
        <v>4000000</v>
      </c>
      <c r="F47" s="87" t="n">
        <v>0</v>
      </c>
      <c r="G47" s="79"/>
      <c r="H47" s="22" t="n">
        <f aca="false">4000000/31</f>
        <v>129032.258064516</v>
      </c>
      <c r="I47" s="81"/>
      <c r="J47" s="24" t="n">
        <v>31</v>
      </c>
      <c r="K47" s="23" t="n">
        <f aca="false">J47*H47</f>
        <v>4000000</v>
      </c>
      <c r="L47" s="23" t="n">
        <v>0</v>
      </c>
      <c r="N47" s="2" t="n">
        <f aca="false">L47+K47</f>
        <v>4000000</v>
      </c>
      <c r="O47" s="25" t="n">
        <f aca="false">N47*0.967</f>
        <v>3868000</v>
      </c>
      <c r="P47" s="25" t="n">
        <f aca="false">ROUNDDOWN(O47,-2)</f>
        <v>3868000</v>
      </c>
      <c r="Q47" s="25" t="n">
        <f aca="false">N47*0.033</f>
        <v>132000</v>
      </c>
    </row>
    <row r="48" customFormat="false" ht="15.95" hidden="false" customHeight="true" outlineLevel="0" collapsed="false">
      <c r="A48" s="33" t="s">
        <v>20</v>
      </c>
      <c r="B48" s="88" t="n">
        <f aca="false">G126</f>
        <v>2500000</v>
      </c>
      <c r="C48" s="88"/>
      <c r="D48" s="89" t="s">
        <v>21</v>
      </c>
      <c r="E48" s="36" t="n">
        <f aca="false">P47-B48</f>
        <v>1368000</v>
      </c>
      <c r="F48" s="36"/>
      <c r="G48" s="90" t="s">
        <v>51</v>
      </c>
      <c r="H48" s="22"/>
      <c r="I48" s="81"/>
      <c r="J48" s="24"/>
      <c r="K48" s="23"/>
      <c r="L48" s="23"/>
      <c r="O48" s="25" t="n">
        <f aca="false">N48*0.967</f>
        <v>0</v>
      </c>
      <c r="P48" s="25" t="n">
        <f aca="false">ROUNDDOWN(O48,-2)</f>
        <v>0</v>
      </c>
      <c r="Q48" s="25" t="n">
        <f aca="false">N48*0.033</f>
        <v>0</v>
      </c>
    </row>
    <row r="49" customFormat="false" ht="15.95" hidden="false" customHeight="true" outlineLevel="0" collapsed="false">
      <c r="A49" s="33" t="s">
        <v>22</v>
      </c>
      <c r="B49" s="91" t="s">
        <v>64</v>
      </c>
      <c r="C49" s="91"/>
      <c r="D49" s="39" t="s">
        <v>24</v>
      </c>
      <c r="E49" s="92" t="s">
        <v>65</v>
      </c>
      <c r="F49" s="92"/>
      <c r="G49" s="72" t="s">
        <v>19</v>
      </c>
      <c r="H49" s="22"/>
      <c r="I49" s="23"/>
      <c r="J49" s="24"/>
      <c r="K49" s="23"/>
      <c r="L49" s="23"/>
      <c r="O49" s="25" t="n">
        <f aca="false">N49*0.967</f>
        <v>0</v>
      </c>
      <c r="P49" s="25" t="n">
        <f aca="false">ROUNDDOWN(O49,-2)</f>
        <v>0</v>
      </c>
      <c r="Q49" s="25" t="n">
        <f aca="false">N49*0.033</f>
        <v>0</v>
      </c>
    </row>
    <row r="50" customFormat="false" ht="15.95" hidden="false" customHeight="true" outlineLevel="0" collapsed="false">
      <c r="A50" s="89" t="s">
        <v>26</v>
      </c>
      <c r="B50" s="93" t="s">
        <v>27</v>
      </c>
      <c r="C50" s="93"/>
      <c r="D50" s="93"/>
      <c r="E50" s="93"/>
      <c r="F50" s="94" t="s">
        <v>66</v>
      </c>
      <c r="G50" s="43"/>
      <c r="H50" s="22"/>
      <c r="J50" s="24"/>
      <c r="K50" s="23"/>
      <c r="L50" s="23"/>
      <c r="O50" s="25" t="n">
        <f aca="false">N50*0.967</f>
        <v>0</v>
      </c>
      <c r="P50" s="25" t="n">
        <f aca="false">ROUNDDOWN(O50,-2)</f>
        <v>0</v>
      </c>
      <c r="Q50" s="25" t="n">
        <f aca="false">N50*0.033</f>
        <v>0</v>
      </c>
    </row>
    <row r="51" customFormat="false" ht="15.95" hidden="false" customHeight="true" outlineLevel="0" collapsed="false">
      <c r="A51" s="95" t="s">
        <v>67</v>
      </c>
      <c r="B51" s="96"/>
      <c r="C51" s="85"/>
      <c r="D51" s="30" t="n">
        <f aca="false">N51</f>
        <v>0</v>
      </c>
      <c r="E51" s="86" t="n">
        <f aca="false">K51</f>
        <v>0</v>
      </c>
      <c r="F51" s="97"/>
      <c r="G51" s="32"/>
      <c r="H51" s="22"/>
      <c r="I51" s="23"/>
      <c r="J51" s="24"/>
      <c r="K51" s="23"/>
      <c r="L51" s="23"/>
      <c r="O51" s="25" t="n">
        <f aca="false">N51*0.967</f>
        <v>0</v>
      </c>
      <c r="P51" s="25" t="n">
        <f aca="false">ROUNDDOWN(O51,-2)</f>
        <v>0</v>
      </c>
      <c r="Q51" s="25" t="n">
        <f aca="false">N51*0.033</f>
        <v>0</v>
      </c>
    </row>
    <row r="52" customFormat="false" ht="15.95" hidden="false" customHeight="true" outlineLevel="0" collapsed="false">
      <c r="A52" s="98" t="s">
        <v>20</v>
      </c>
      <c r="B52" s="99"/>
      <c r="C52" s="99"/>
      <c r="D52" s="41" t="s">
        <v>21</v>
      </c>
      <c r="E52" s="100" t="n">
        <f aca="false">SUM(E51+F51-B52)</f>
        <v>0</v>
      </c>
      <c r="F52" s="100"/>
      <c r="G52" s="32"/>
      <c r="H52" s="22"/>
      <c r="I52" s="81"/>
      <c r="J52" s="24"/>
      <c r="K52" s="23"/>
      <c r="L52" s="23"/>
      <c r="O52" s="25" t="n">
        <f aca="false">N52*0.967</f>
        <v>0</v>
      </c>
      <c r="P52" s="25" t="n">
        <f aca="false">ROUNDDOWN(O52,-2)</f>
        <v>0</v>
      </c>
      <c r="Q52" s="25" t="n">
        <f aca="false">N52*0.033</f>
        <v>0</v>
      </c>
    </row>
    <row r="53" customFormat="false" ht="15.95" hidden="false" customHeight="true" outlineLevel="0" collapsed="false">
      <c r="A53" s="33" t="s">
        <v>22</v>
      </c>
      <c r="B53" s="75"/>
      <c r="C53" s="75"/>
      <c r="D53" s="39" t="s">
        <v>24</v>
      </c>
      <c r="E53" s="40"/>
      <c r="F53" s="40"/>
      <c r="G53" s="32"/>
      <c r="H53" s="22"/>
      <c r="I53" s="23"/>
      <c r="J53" s="24"/>
      <c r="K53" s="23"/>
      <c r="L53" s="23"/>
      <c r="O53" s="25" t="n">
        <f aca="false">N53*0.967</f>
        <v>0</v>
      </c>
      <c r="P53" s="25" t="n">
        <f aca="false">ROUNDDOWN(O53,-2)</f>
        <v>0</v>
      </c>
      <c r="Q53" s="25" t="n">
        <f aca="false">N53*0.033</f>
        <v>0</v>
      </c>
    </row>
    <row r="54" customFormat="false" ht="15.95" hidden="false" customHeight="true" outlineLevel="0" collapsed="false">
      <c r="A54" s="89" t="s">
        <v>26</v>
      </c>
      <c r="B54" s="77"/>
      <c r="C54" s="77"/>
      <c r="D54" s="77"/>
      <c r="E54" s="77"/>
      <c r="F54" s="94" t="s">
        <v>66</v>
      </c>
      <c r="G54" s="43"/>
      <c r="H54" s="22"/>
      <c r="I54" s="23"/>
      <c r="J54" s="24"/>
      <c r="K54" s="23"/>
      <c r="L54" s="23"/>
      <c r="O54" s="25" t="n">
        <f aca="false">N54*0.967</f>
        <v>0</v>
      </c>
      <c r="P54" s="25" t="n">
        <f aca="false">ROUNDDOWN(O54,-2)</f>
        <v>0</v>
      </c>
      <c r="Q54" s="25" t="n">
        <f aca="false">N54*0.033</f>
        <v>0</v>
      </c>
    </row>
    <row r="55" customFormat="false" ht="15.95" hidden="false" customHeight="true" outlineLevel="0" collapsed="false">
      <c r="A55" s="101" t="s">
        <v>68</v>
      </c>
      <c r="B55" s="102"/>
      <c r="C55" s="103"/>
      <c r="D55" s="104" t="n">
        <f aca="false">Q56</f>
        <v>84645</v>
      </c>
      <c r="E55" s="105" t="n">
        <v>2565000</v>
      </c>
      <c r="F55" s="106"/>
      <c r="G55" s="32"/>
      <c r="H55" s="22"/>
      <c r="I55" s="23"/>
      <c r="J55" s="24"/>
      <c r="K55" s="23"/>
      <c r="L55" s="23"/>
      <c r="O55" s="25" t="n">
        <f aca="false">N55*0.967</f>
        <v>0</v>
      </c>
      <c r="P55" s="25" t="n">
        <f aca="false">ROUNDDOWN(O55,-2)</f>
        <v>0</v>
      </c>
      <c r="Q55" s="25" t="n">
        <f aca="false">N55*0.033</f>
        <v>0</v>
      </c>
    </row>
    <row r="56" customFormat="false" ht="15.95" hidden="false" customHeight="true" outlineLevel="0" collapsed="false">
      <c r="A56" s="33" t="s">
        <v>20</v>
      </c>
      <c r="B56" s="107" t="n">
        <f aca="false">G133</f>
        <v>1900000</v>
      </c>
      <c r="C56" s="107"/>
      <c r="D56" s="41" t="s">
        <v>21</v>
      </c>
      <c r="E56" s="108" t="n">
        <f aca="false">P56-B56</f>
        <v>580300</v>
      </c>
      <c r="F56" s="108"/>
      <c r="G56" s="32"/>
      <c r="H56" s="22"/>
      <c r="I56" s="81"/>
      <c r="J56" s="24"/>
      <c r="K56" s="23"/>
      <c r="L56" s="23"/>
      <c r="N56" s="2" t="n">
        <v>2565000</v>
      </c>
      <c r="O56" s="25" t="n">
        <f aca="false">N56*0.967</f>
        <v>2480355</v>
      </c>
      <c r="P56" s="25" t="n">
        <f aca="false">ROUNDDOWN(O56,-2)</f>
        <v>2480300</v>
      </c>
      <c r="Q56" s="25" t="n">
        <f aca="false">N56*0.033</f>
        <v>84645</v>
      </c>
    </row>
    <row r="57" customFormat="false" ht="15.95" hidden="false" customHeight="true" outlineLevel="0" collapsed="false">
      <c r="A57" s="33" t="s">
        <v>22</v>
      </c>
      <c r="B57" s="109" t="s">
        <v>69</v>
      </c>
      <c r="C57" s="109"/>
      <c r="D57" s="39" t="s">
        <v>24</v>
      </c>
      <c r="E57" s="40" t="s">
        <v>70</v>
      </c>
      <c r="F57" s="40"/>
      <c r="G57" s="32"/>
      <c r="H57" s="22"/>
      <c r="I57" s="23"/>
      <c r="J57" s="24"/>
      <c r="K57" s="23"/>
      <c r="L57" s="23"/>
    </row>
    <row r="58" customFormat="false" ht="15.95" hidden="false" customHeight="true" outlineLevel="0" collapsed="false">
      <c r="A58" s="110" t="s">
        <v>26</v>
      </c>
      <c r="B58" s="111" t="s">
        <v>71</v>
      </c>
      <c r="C58" s="111"/>
      <c r="D58" s="111"/>
      <c r="E58" s="111"/>
      <c r="F58" s="35"/>
      <c r="G58" s="43"/>
      <c r="H58" s="22"/>
      <c r="I58" s="23"/>
      <c r="J58" s="24"/>
      <c r="K58" s="23"/>
      <c r="L58" s="23"/>
    </row>
    <row r="59" customFormat="false" ht="15.95" hidden="false" customHeight="true" outlineLevel="0" collapsed="false">
      <c r="A59" s="101"/>
      <c r="B59" s="102"/>
      <c r="C59" s="103"/>
      <c r="D59" s="104"/>
      <c r="E59" s="105"/>
      <c r="F59" s="106"/>
      <c r="G59" s="32"/>
      <c r="H59" s="22"/>
      <c r="I59" s="23"/>
      <c r="J59" s="24" t="n">
        <f aca="false">I59*0.967</f>
        <v>0</v>
      </c>
      <c r="K59" s="23"/>
      <c r="L59" s="23" t="n">
        <f aca="false">I59*0.033</f>
        <v>0</v>
      </c>
    </row>
    <row r="60" customFormat="false" ht="15.95" hidden="false" customHeight="true" outlineLevel="0" collapsed="false">
      <c r="A60" s="33" t="s">
        <v>20</v>
      </c>
      <c r="B60" s="107" t="n">
        <f aca="false">G136</f>
        <v>0</v>
      </c>
      <c r="C60" s="107"/>
      <c r="D60" s="41" t="s">
        <v>21</v>
      </c>
      <c r="E60" s="108"/>
      <c r="F60" s="108"/>
      <c r="G60" s="32"/>
      <c r="H60" s="22"/>
      <c r="I60" s="81"/>
      <c r="J60" s="24"/>
      <c r="K60" s="23"/>
      <c r="L60" s="23"/>
      <c r="P60" s="2" t="n">
        <v>966900</v>
      </c>
    </row>
    <row r="61" customFormat="false" ht="15.95" hidden="false" customHeight="true" outlineLevel="0" collapsed="false">
      <c r="A61" s="33" t="s">
        <v>22</v>
      </c>
      <c r="B61" s="109"/>
      <c r="C61" s="109"/>
      <c r="D61" s="39" t="s">
        <v>24</v>
      </c>
      <c r="E61" s="112"/>
      <c r="F61" s="112"/>
      <c r="G61" s="32"/>
      <c r="H61" s="22"/>
      <c r="I61" s="23"/>
      <c r="J61" s="24"/>
      <c r="K61" s="23"/>
      <c r="L61" s="23"/>
    </row>
    <row r="62" customFormat="false" ht="15.95" hidden="false" customHeight="true" outlineLevel="0" collapsed="false">
      <c r="A62" s="110" t="s">
        <v>26</v>
      </c>
      <c r="B62" s="111"/>
      <c r="C62" s="111"/>
      <c r="D62" s="111"/>
      <c r="E62" s="111"/>
      <c r="F62" s="35"/>
      <c r="G62" s="43"/>
      <c r="H62" s="22"/>
      <c r="I62" s="22"/>
      <c r="L62" s="113"/>
    </row>
    <row r="63" customFormat="false" ht="15.95" hidden="false" customHeight="true" outlineLevel="0" collapsed="false">
      <c r="A63" s="50"/>
      <c r="B63" s="114"/>
      <c r="C63" s="114"/>
      <c r="D63" s="114"/>
      <c r="E63" s="114"/>
      <c r="F63" s="115"/>
      <c r="G63" s="49"/>
      <c r="H63" s="22"/>
      <c r="I63" s="23"/>
      <c r="J63" s="24"/>
      <c r="K63" s="23"/>
      <c r="L63" s="23"/>
    </row>
    <row r="64" customFormat="false" ht="15.95" hidden="false" customHeight="true" outlineLevel="0" collapsed="false">
      <c r="A64" s="50"/>
      <c r="B64" s="114"/>
      <c r="C64" s="114"/>
      <c r="D64" s="114"/>
      <c r="E64" s="114"/>
      <c r="F64" s="115"/>
      <c r="G64" s="49"/>
      <c r="H64" s="22"/>
      <c r="I64" s="23"/>
      <c r="J64" s="24"/>
      <c r="K64" s="23"/>
      <c r="L64" s="23"/>
    </row>
    <row r="65" customFormat="false" ht="15.95" hidden="false" customHeight="true" outlineLevel="0" collapsed="false">
      <c r="A65" s="116" t="s">
        <v>72</v>
      </c>
      <c r="B65" s="117"/>
      <c r="C65" s="103"/>
      <c r="D65" s="105"/>
      <c r="E65" s="105" t="n">
        <f aca="false">K938</f>
        <v>0</v>
      </c>
      <c r="F65" s="118" t="n">
        <v>0</v>
      </c>
      <c r="G65" s="32"/>
      <c r="H65" s="22"/>
      <c r="I65" s="23"/>
      <c r="J65" s="24"/>
      <c r="K65" s="23"/>
      <c r="L65" s="23"/>
    </row>
    <row r="66" customFormat="false" ht="15.95" hidden="false" customHeight="true" outlineLevel="0" collapsed="false">
      <c r="A66" s="33" t="s">
        <v>20</v>
      </c>
      <c r="B66" s="107" t="n">
        <v>0</v>
      </c>
      <c r="C66" s="107"/>
      <c r="D66" s="110" t="s">
        <v>21</v>
      </c>
      <c r="E66" s="108" t="n">
        <f aca="false">E65+F65-B66</f>
        <v>0</v>
      </c>
      <c r="F66" s="108"/>
      <c r="G66" s="32"/>
      <c r="H66" s="22"/>
      <c r="I66" s="81"/>
      <c r="J66" s="24"/>
      <c r="K66" s="23"/>
      <c r="L66" s="23"/>
    </row>
    <row r="67" customFormat="false" ht="15.95" hidden="false" customHeight="true" outlineLevel="0" collapsed="false">
      <c r="A67" s="33" t="s">
        <v>22</v>
      </c>
      <c r="B67" s="109"/>
      <c r="C67" s="109"/>
      <c r="D67" s="119" t="s">
        <v>24</v>
      </c>
      <c r="E67" s="112"/>
      <c r="F67" s="112"/>
      <c r="G67" s="32"/>
      <c r="H67" s="22"/>
      <c r="I67" s="23"/>
      <c r="J67" s="24"/>
      <c r="K67" s="23"/>
      <c r="L67" s="23"/>
    </row>
    <row r="68" customFormat="false" ht="15.95" hidden="false" customHeight="true" outlineLevel="0" collapsed="false">
      <c r="A68" s="110" t="s">
        <v>26</v>
      </c>
      <c r="B68" s="111"/>
      <c r="C68" s="111"/>
      <c r="D68" s="111"/>
      <c r="E68" s="111"/>
      <c r="F68" s="35" t="s">
        <v>66</v>
      </c>
      <c r="G68" s="43"/>
      <c r="H68" s="22"/>
      <c r="I68" s="23"/>
      <c r="J68" s="24"/>
      <c r="K68" s="23"/>
      <c r="L68" s="23"/>
    </row>
    <row r="69" customFormat="false" ht="15.95" hidden="false" customHeight="true" outlineLevel="0" collapsed="false">
      <c r="A69" s="116" t="s">
        <v>72</v>
      </c>
      <c r="B69" s="117"/>
      <c r="C69" s="103"/>
      <c r="D69" s="105"/>
      <c r="E69" s="117" t="n">
        <v>0</v>
      </c>
      <c r="F69" s="118" t="n">
        <v>0</v>
      </c>
      <c r="G69" s="32"/>
      <c r="H69" s="22"/>
      <c r="I69" s="23"/>
      <c r="J69" s="24"/>
      <c r="K69" s="23"/>
      <c r="L69" s="23"/>
      <c r="N69" s="2" t="n">
        <f aca="false">SUM(N5:N64)</f>
        <v>27665409.0909091</v>
      </c>
      <c r="P69" s="2" t="n">
        <f aca="false">SUM(P5:P64)</f>
        <v>27718900</v>
      </c>
    </row>
    <row r="70" customFormat="false" ht="15.95" hidden="false" customHeight="true" outlineLevel="0" collapsed="false">
      <c r="A70" s="33" t="s">
        <v>20</v>
      </c>
      <c r="B70" s="107" t="n">
        <v>0</v>
      </c>
      <c r="C70" s="107"/>
      <c r="D70" s="110" t="s">
        <v>21</v>
      </c>
      <c r="E70" s="108" t="n">
        <v>0</v>
      </c>
      <c r="F70" s="108"/>
      <c r="G70" s="32"/>
      <c r="H70" s="22"/>
      <c r="I70" s="81"/>
      <c r="J70" s="24"/>
      <c r="K70" s="23"/>
      <c r="L70" s="23"/>
    </row>
    <row r="71" customFormat="false" ht="15.95" hidden="false" customHeight="true" outlineLevel="0" collapsed="false">
      <c r="A71" s="33" t="s">
        <v>22</v>
      </c>
      <c r="B71" s="109"/>
      <c r="C71" s="109"/>
      <c r="D71" s="119" t="s">
        <v>24</v>
      </c>
      <c r="E71" s="112"/>
      <c r="F71" s="112"/>
      <c r="G71" s="32"/>
      <c r="H71" s="22"/>
      <c r="I71" s="23"/>
      <c r="J71" s="24"/>
      <c r="K71" s="23"/>
      <c r="L71" s="23"/>
    </row>
    <row r="72" customFormat="false" ht="15.95" hidden="false" customHeight="true" outlineLevel="0" collapsed="false">
      <c r="A72" s="110" t="s">
        <v>26</v>
      </c>
      <c r="B72" s="111"/>
      <c r="C72" s="111"/>
      <c r="D72" s="111"/>
      <c r="E72" s="111"/>
      <c r="F72" s="35" t="s">
        <v>66</v>
      </c>
      <c r="G72" s="43"/>
      <c r="H72" s="22"/>
      <c r="I72" s="23"/>
      <c r="J72" s="24"/>
      <c r="K72" s="23"/>
      <c r="L72" s="23"/>
    </row>
    <row r="73" customFormat="false" ht="15.95" hidden="false" customHeight="true" outlineLevel="0" collapsed="false">
      <c r="A73" s="80"/>
      <c r="C73" s="80"/>
      <c r="J73" s="24"/>
      <c r="K73" s="23"/>
      <c r="L73" s="23"/>
    </row>
    <row r="74" customFormat="false" ht="15.95" hidden="false" customHeight="true" outlineLevel="0" collapsed="false">
      <c r="A74" s="80"/>
      <c r="I74" s="23"/>
      <c r="J74" s="24"/>
      <c r="K74" s="23"/>
      <c r="L74" s="23"/>
    </row>
    <row r="75" customFormat="false" ht="15.95" hidden="false" customHeight="true" outlineLevel="0" collapsed="false">
      <c r="A75" s="80"/>
      <c r="I75" s="23"/>
      <c r="J75" s="24"/>
      <c r="K75" s="23"/>
      <c r="L75" s="23"/>
    </row>
    <row r="76" customFormat="false" ht="15.95" hidden="false" customHeight="true" outlineLevel="0" collapsed="false">
      <c r="A76" s="120" t="n">
        <v>0.033</v>
      </c>
      <c r="B76" s="121" t="n">
        <f aca="false">D5+D9+D19+D23+D27+D31+D35+D47+D51+D55+D59</f>
        <v>910384.5</v>
      </c>
      <c r="D76" s="122" t="s">
        <v>73</v>
      </c>
      <c r="E76" s="122"/>
      <c r="F76" s="123" t="n">
        <v>1470000</v>
      </c>
      <c r="G76" s="123"/>
      <c r="H76" s="124"/>
      <c r="I76" s="23"/>
      <c r="J76" s="24"/>
      <c r="K76" s="23"/>
      <c r="L76" s="23"/>
    </row>
    <row r="77" customFormat="false" ht="15.95" hidden="false" customHeight="true" outlineLevel="0" collapsed="false">
      <c r="A77" s="125" t="s">
        <v>74</v>
      </c>
      <c r="B77" s="126" t="n">
        <v>27665400</v>
      </c>
      <c r="D77" s="127" t="s">
        <v>75</v>
      </c>
      <c r="E77" s="127"/>
      <c r="F77" s="128" t="n">
        <v>10610000</v>
      </c>
      <c r="G77" s="128"/>
      <c r="H77" s="22"/>
      <c r="I77" s="23"/>
      <c r="J77" s="24"/>
      <c r="K77" s="23"/>
      <c r="L77" s="23"/>
    </row>
    <row r="78" customFormat="false" ht="15.95" hidden="false" customHeight="true" outlineLevel="0" collapsed="false">
      <c r="A78" s="129" t="s">
        <v>76</v>
      </c>
      <c r="B78" s="130" t="n">
        <v>0</v>
      </c>
      <c r="C78" s="131"/>
      <c r="D78" s="132" t="s">
        <v>77</v>
      </c>
      <c r="E78" s="132"/>
      <c r="F78" s="128" t="n">
        <v>34780000</v>
      </c>
      <c r="G78" s="128"/>
      <c r="H78" s="22"/>
      <c r="I78" s="23" t="n">
        <f aca="false">F77+F80</f>
        <v>10879830</v>
      </c>
      <c r="J78" s="24"/>
      <c r="K78" s="23"/>
      <c r="L78" s="23"/>
    </row>
    <row r="79" customFormat="false" ht="15.95" hidden="false" customHeight="true" outlineLevel="0" collapsed="false">
      <c r="A79" s="125" t="s">
        <v>78</v>
      </c>
      <c r="B79" s="130" t="n">
        <v>15114800</v>
      </c>
      <c r="C79" s="133"/>
      <c r="D79" s="132" t="s">
        <v>79</v>
      </c>
      <c r="E79" s="132"/>
      <c r="F79" s="128" t="n">
        <f aca="false">F78+F77</f>
        <v>45390000</v>
      </c>
      <c r="G79" s="128"/>
      <c r="H79" s="22"/>
      <c r="I79" s="23"/>
      <c r="J79" s="24"/>
      <c r="K79" s="23"/>
      <c r="L79" s="23" t="n">
        <f aca="false">J79-J78</f>
        <v>0</v>
      </c>
      <c r="M79" s="23"/>
    </row>
    <row r="80" customFormat="false" ht="15.95" hidden="false" customHeight="true" outlineLevel="0" collapsed="false">
      <c r="A80" s="125" t="s">
        <v>80</v>
      </c>
      <c r="B80" s="128" t="n">
        <v>0</v>
      </c>
      <c r="D80" s="127" t="s">
        <v>81</v>
      </c>
      <c r="E80" s="127"/>
      <c r="F80" s="134" t="n">
        <v>269830</v>
      </c>
      <c r="G80" s="134"/>
      <c r="H80" s="22"/>
      <c r="I80" s="23"/>
      <c r="J80" s="24"/>
      <c r="K80" s="23"/>
      <c r="L80" s="23"/>
    </row>
    <row r="81" customFormat="false" ht="15.95" hidden="false" customHeight="true" outlineLevel="0" collapsed="false">
      <c r="A81" s="135" t="s">
        <v>21</v>
      </c>
      <c r="B81" s="136" t="n">
        <f aca="false">E6+E10+E20+E24+E28+E32+E36+E48+E52+E56+E60</f>
        <v>11637200</v>
      </c>
      <c r="D81" s="137" t="s">
        <v>82</v>
      </c>
      <c r="E81" s="137"/>
      <c r="F81" s="128" t="n">
        <v>641770</v>
      </c>
      <c r="G81" s="128"/>
      <c r="H81" s="22"/>
      <c r="I81" s="81"/>
      <c r="J81" s="24"/>
      <c r="K81" s="23" t="n">
        <f aca="false">F77+F80</f>
        <v>10879830</v>
      </c>
      <c r="L81" s="23"/>
    </row>
    <row r="82" customFormat="false" ht="15.95" hidden="false" customHeight="true" outlineLevel="0" collapsed="false">
      <c r="B82" s="138"/>
      <c r="C82" s="139"/>
      <c r="D82" s="137" t="s">
        <v>83</v>
      </c>
      <c r="E82" s="137"/>
      <c r="F82" s="128" t="n">
        <v>5350000</v>
      </c>
      <c r="G82" s="128"/>
      <c r="H82" s="22"/>
      <c r="I82" s="23" t="n">
        <f aca="false">F82+F81</f>
        <v>5991770</v>
      </c>
      <c r="J82" s="24"/>
      <c r="K82" s="23" t="n">
        <f aca="false">F81+F82+F83</f>
        <v>9409830</v>
      </c>
      <c r="L82" s="23"/>
    </row>
    <row r="83" customFormat="false" ht="15.95" hidden="false" customHeight="true" outlineLevel="0" collapsed="false">
      <c r="C83" s="138"/>
      <c r="D83" s="137" t="s">
        <v>84</v>
      </c>
      <c r="E83" s="137"/>
      <c r="F83" s="134" t="n">
        <f aca="false">F80+F77-F76-F81-F82</f>
        <v>3418060</v>
      </c>
      <c r="G83" s="134"/>
      <c r="H83" s="22"/>
      <c r="I83" s="23"/>
      <c r="J83" s="24"/>
      <c r="K83" s="23" t="n">
        <f aca="false">K81-K82</f>
        <v>1470000</v>
      </c>
      <c r="L83" s="23"/>
      <c r="M83" s="23"/>
    </row>
    <row r="84" customFormat="false" ht="15.95" hidden="false" customHeight="true" outlineLevel="0" collapsed="false">
      <c r="C84" s="138"/>
      <c r="D84" s="140" t="s">
        <v>80</v>
      </c>
      <c r="E84" s="140"/>
      <c r="F84" s="128" t="n">
        <v>0</v>
      </c>
      <c r="G84" s="128"/>
      <c r="H84" s="22"/>
      <c r="I84" s="23" t="n">
        <f aca="false">I78-I82</f>
        <v>4888060</v>
      </c>
      <c r="J84" s="24"/>
      <c r="K84" s="23"/>
      <c r="L84" s="23"/>
      <c r="M84" s="113"/>
    </row>
    <row r="85" customFormat="false" ht="15.95" hidden="false" customHeight="true" outlineLevel="0" collapsed="false">
      <c r="A85" s="141" t="s">
        <v>85</v>
      </c>
      <c r="B85" s="142" t="n">
        <v>11100040</v>
      </c>
      <c r="C85" s="143"/>
      <c r="D85" s="38" t="s">
        <v>86</v>
      </c>
      <c r="E85" s="38"/>
      <c r="F85" s="144" t="n">
        <f aca="false">B77/F79</f>
        <v>0.609504296100463</v>
      </c>
      <c r="G85" s="144"/>
      <c r="H85" s="22"/>
      <c r="I85" s="23"/>
      <c r="J85" s="24"/>
      <c r="K85" s="23"/>
      <c r="L85" s="23"/>
      <c r="M85" s="113"/>
    </row>
    <row r="86" customFormat="false" ht="15.95" hidden="false" customHeight="true" outlineLevel="0" collapsed="false">
      <c r="A86" s="145" t="s">
        <v>87</v>
      </c>
      <c r="B86" s="146" t="n">
        <v>702690</v>
      </c>
      <c r="C86" s="143"/>
      <c r="D86" s="147" t="s">
        <v>88</v>
      </c>
      <c r="E86" s="147"/>
      <c r="F86" s="146" t="n">
        <v>0</v>
      </c>
      <c r="G86" s="146"/>
      <c r="H86" s="22"/>
      <c r="I86" s="23"/>
      <c r="J86" s="24"/>
      <c r="K86" s="23"/>
      <c r="L86" s="23"/>
      <c r="M86" s="113"/>
    </row>
    <row r="87" customFormat="false" ht="15.95" hidden="false" customHeight="true" outlineLevel="0" collapsed="false">
      <c r="C87" s="143"/>
      <c r="I87" s="23"/>
      <c r="J87" s="24"/>
      <c r="K87" s="23"/>
      <c r="L87" s="23"/>
      <c r="M87" s="113"/>
    </row>
    <row r="88" customFormat="false" ht="15.95" hidden="false" customHeight="true" outlineLevel="0" collapsed="false">
      <c r="C88" s="143"/>
      <c r="D88" s="148"/>
      <c r="E88" s="148"/>
      <c r="F88" s="131"/>
      <c r="G88" s="131"/>
      <c r="H88" s="81"/>
      <c r="I88" s="23"/>
      <c r="J88" s="24"/>
      <c r="K88" s="23"/>
      <c r="L88" s="23"/>
      <c r="M88" s="113"/>
    </row>
    <row r="89" customFormat="false" ht="15.95" hidden="false" customHeight="true" outlineLevel="0" collapsed="false">
      <c r="C89" s="143"/>
      <c r="D89" s="148"/>
      <c r="E89" s="148"/>
      <c r="F89" s="131"/>
      <c r="G89" s="131"/>
      <c r="H89" s="81"/>
      <c r="I89" s="23"/>
      <c r="J89" s="24"/>
      <c r="K89" s="23"/>
      <c r="L89" s="23"/>
      <c r="M89" s="113"/>
    </row>
    <row r="90" customFormat="false" ht="15.95" hidden="false" customHeight="true" outlineLevel="0" collapsed="false">
      <c r="C90" s="143"/>
      <c r="D90" s="148"/>
      <c r="E90" s="148"/>
      <c r="F90" s="131"/>
      <c r="G90" s="131"/>
      <c r="H90" s="81"/>
      <c r="I90" s="23"/>
      <c r="J90" s="24"/>
      <c r="K90" s="23"/>
      <c r="L90" s="23"/>
      <c r="M90" s="113"/>
    </row>
    <row r="91" customFormat="false" ht="15.95" hidden="false" customHeight="true" outlineLevel="0" collapsed="false">
      <c r="C91" s="143"/>
      <c r="D91" s="148"/>
      <c r="E91" s="148"/>
      <c r="F91" s="131"/>
      <c r="G91" s="131"/>
      <c r="H91" s="81"/>
      <c r="I91" s="23"/>
      <c r="J91" s="24"/>
      <c r="K91" s="23"/>
      <c r="L91" s="23"/>
      <c r="M91" s="113"/>
    </row>
    <row r="92" customFormat="false" ht="15.95" hidden="false" customHeight="true" outlineLevel="0" collapsed="false">
      <c r="C92" s="143"/>
      <c r="D92" s="148"/>
      <c r="E92" s="148"/>
      <c r="F92" s="131"/>
      <c r="G92" s="131"/>
      <c r="H92" s="81"/>
      <c r="I92" s="23"/>
      <c r="J92" s="24"/>
      <c r="K92" s="23"/>
      <c r="L92" s="23"/>
      <c r="M92" s="113"/>
    </row>
    <row r="93" customFormat="false" ht="15.95" hidden="false" customHeight="true" outlineLevel="0" collapsed="false">
      <c r="C93" s="143"/>
      <c r="D93" s="148"/>
      <c r="E93" s="148"/>
      <c r="F93" s="131"/>
      <c r="G93" s="131"/>
      <c r="H93" s="81"/>
      <c r="I93" s="23"/>
      <c r="J93" s="24"/>
      <c r="K93" s="23"/>
      <c r="L93" s="23"/>
      <c r="M93" s="113"/>
    </row>
    <row r="94" customFormat="false" ht="15.95" hidden="false" customHeight="true" outlineLevel="0" collapsed="false">
      <c r="C94" s="143"/>
      <c r="D94" s="148"/>
      <c r="E94" s="148"/>
      <c r="F94" s="131"/>
      <c r="G94" s="131"/>
      <c r="H94" s="81"/>
      <c r="I94" s="23"/>
      <c r="J94" s="149"/>
      <c r="K94" s="150"/>
      <c r="L94" s="150"/>
      <c r="M94" s="151"/>
      <c r="N94" s="151"/>
      <c r="O94" s="151"/>
      <c r="P94" s="151"/>
    </row>
    <row r="95" customFormat="false" ht="15.95" hidden="false" customHeight="true" outlineLevel="0" collapsed="false">
      <c r="C95" s="143"/>
      <c r="D95" s="148"/>
      <c r="E95" s="148"/>
      <c r="F95" s="131"/>
      <c r="G95" s="131"/>
      <c r="H95" s="81"/>
      <c r="I95" s="23"/>
      <c r="J95" s="152"/>
      <c r="K95" s="153"/>
      <c r="L95" s="153"/>
      <c r="M95" s="153"/>
      <c r="N95" s="153"/>
      <c r="O95" s="153"/>
      <c r="P95" s="153"/>
    </row>
    <row r="96" customFormat="false" ht="15.95" hidden="false" customHeight="true" outlineLevel="0" collapsed="false">
      <c r="B96" s="80"/>
      <c r="C96" s="143"/>
      <c r="D96" s="148"/>
      <c r="E96" s="148"/>
      <c r="F96" s="131"/>
      <c r="G96" s="131"/>
      <c r="H96" s="81"/>
      <c r="I96" s="23"/>
      <c r="J96" s="154"/>
      <c r="K96" s="155"/>
      <c r="L96" s="151"/>
      <c r="M96" s="151"/>
      <c r="N96" s="151"/>
      <c r="O96" s="151"/>
      <c r="P96" s="151"/>
    </row>
    <row r="97" customFormat="false" ht="15.95" hidden="false" customHeight="true" outlineLevel="0" collapsed="false">
      <c r="A97" s="80"/>
      <c r="C97" s="143"/>
      <c r="D97" s="148"/>
      <c r="E97" s="148"/>
      <c r="F97" s="131"/>
      <c r="G97" s="131"/>
      <c r="H97" s="81"/>
      <c r="I97" s="23"/>
      <c r="J97" s="154"/>
      <c r="K97" s="155"/>
      <c r="L97" s="151"/>
      <c r="M97" s="151"/>
      <c r="N97" s="151"/>
      <c r="O97" s="151"/>
      <c r="P97" s="151"/>
    </row>
    <row r="98" customFormat="false" ht="15.95" hidden="false" customHeight="true" outlineLevel="0" collapsed="false">
      <c r="A98" s="156" t="s">
        <v>89</v>
      </c>
      <c r="B98" s="156"/>
      <c r="C98" s="157"/>
      <c r="D98" s="157"/>
      <c r="E98" s="157"/>
      <c r="F98" s="157"/>
      <c r="G98" s="158"/>
      <c r="H98" s="159"/>
      <c r="I98" s="23"/>
      <c r="J98" s="160"/>
      <c r="K98" s="151"/>
      <c r="L98" s="151"/>
      <c r="M98" s="151"/>
      <c r="N98" s="151"/>
      <c r="O98" s="151"/>
      <c r="P98" s="151"/>
    </row>
    <row r="99" customFormat="false" ht="15.95" hidden="false" customHeight="true" outlineLevel="0" collapsed="false">
      <c r="A99" s="161" t="s">
        <v>90</v>
      </c>
      <c r="B99" s="162" t="s">
        <v>91</v>
      </c>
      <c r="C99" s="162"/>
      <c r="D99" s="162"/>
      <c r="E99" s="162"/>
      <c r="F99" s="162" t="s">
        <v>92</v>
      </c>
      <c r="G99" s="163" t="s">
        <v>93</v>
      </c>
      <c r="H99" s="13"/>
      <c r="I99" s="23"/>
      <c r="J99" s="160"/>
      <c r="K99" s="151"/>
      <c r="L99" s="151"/>
      <c r="M99" s="151"/>
      <c r="N99" s="151"/>
      <c r="O99" s="151"/>
      <c r="P99" s="151"/>
    </row>
    <row r="100" customFormat="false" ht="15.95" hidden="false" customHeight="true" outlineLevel="0" collapsed="false">
      <c r="A100" s="164" t="n">
        <v>45274</v>
      </c>
      <c r="B100" s="165" t="s">
        <v>36</v>
      </c>
      <c r="C100" s="165" t="n">
        <v>904100</v>
      </c>
      <c r="D100" s="165" t="s">
        <v>41</v>
      </c>
      <c r="E100" s="165" t="n">
        <v>717900</v>
      </c>
      <c r="F100" s="166"/>
      <c r="G100" s="167"/>
      <c r="H100" s="13"/>
      <c r="I100" s="23"/>
      <c r="J100" s="160"/>
      <c r="K100" s="151"/>
      <c r="L100" s="151"/>
      <c r="M100" s="151"/>
      <c r="N100" s="151"/>
      <c r="O100" s="151"/>
      <c r="P100" s="151"/>
    </row>
    <row r="101" customFormat="false" ht="15.95" hidden="false" customHeight="true" outlineLevel="0" collapsed="false">
      <c r="A101" s="164"/>
      <c r="B101" s="165" t="s">
        <v>50</v>
      </c>
      <c r="C101" s="165" t="n">
        <v>314200</v>
      </c>
      <c r="D101" s="165" t="s">
        <v>55</v>
      </c>
      <c r="E101" s="165" t="n">
        <v>435100</v>
      </c>
      <c r="F101" s="166"/>
      <c r="G101" s="167"/>
      <c r="H101" s="13"/>
      <c r="I101" s="23"/>
      <c r="J101" s="160"/>
      <c r="K101" s="151"/>
      <c r="L101" s="151"/>
      <c r="M101" s="151"/>
      <c r="N101" s="151"/>
      <c r="O101" s="151"/>
      <c r="P101" s="151"/>
    </row>
    <row r="102" customFormat="false" ht="15.95" hidden="false" customHeight="true" outlineLevel="0" collapsed="false">
      <c r="A102" s="164"/>
      <c r="B102" s="165" t="s">
        <v>45</v>
      </c>
      <c r="C102" s="165" t="n">
        <v>778400</v>
      </c>
      <c r="D102" s="165" t="s">
        <v>94</v>
      </c>
      <c r="E102" s="165" t="n">
        <v>754200</v>
      </c>
      <c r="F102" s="166"/>
      <c r="G102" s="167"/>
      <c r="H102" s="13"/>
      <c r="I102" s="23"/>
      <c r="J102" s="160"/>
      <c r="K102" s="151"/>
      <c r="L102" s="151"/>
      <c r="M102" s="151"/>
      <c r="N102" s="151"/>
      <c r="O102" s="151"/>
      <c r="P102" s="151"/>
    </row>
    <row r="103" customFormat="false" ht="15.95" hidden="false" customHeight="true" outlineLevel="0" collapsed="false">
      <c r="A103" s="164"/>
      <c r="B103" s="165"/>
      <c r="C103" s="165"/>
      <c r="D103" s="165"/>
      <c r="E103" s="165"/>
      <c r="F103" s="166"/>
      <c r="G103" s="167" t="n">
        <f aca="false">C100+C101+C102+E100+E101+E102</f>
        <v>3903900</v>
      </c>
      <c r="H103" s="13"/>
      <c r="I103" s="23"/>
      <c r="J103" s="160"/>
      <c r="K103" s="151"/>
      <c r="L103" s="151"/>
      <c r="M103" s="151"/>
      <c r="N103" s="151"/>
      <c r="O103" s="151"/>
      <c r="P103" s="151"/>
    </row>
    <row r="104" customFormat="false" ht="15.95" hidden="false" customHeight="true" outlineLevel="0" collapsed="false">
      <c r="A104" s="164" t="n">
        <v>45275</v>
      </c>
      <c r="B104" s="165" t="s">
        <v>62</v>
      </c>
      <c r="C104" s="165" t="n">
        <v>1000000</v>
      </c>
      <c r="D104" s="165" t="s">
        <v>28</v>
      </c>
      <c r="E104" s="165" t="n">
        <v>1000000</v>
      </c>
      <c r="F104" s="166"/>
      <c r="G104" s="167"/>
      <c r="H104" s="13"/>
      <c r="I104" s="23"/>
      <c r="J104" s="160"/>
      <c r="K104" s="151"/>
      <c r="L104" s="151"/>
      <c r="M104" s="151"/>
      <c r="N104" s="151"/>
      <c r="O104" s="151"/>
      <c r="P104" s="151"/>
    </row>
    <row r="105" customFormat="false" ht="15.95" hidden="false" customHeight="true" outlineLevel="0" collapsed="false">
      <c r="A105" s="164"/>
      <c r="B105" s="165"/>
      <c r="C105" s="165"/>
      <c r="D105" s="165"/>
      <c r="E105" s="165"/>
      <c r="F105" s="166"/>
      <c r="G105" s="167" t="n">
        <f aca="false">E104+C104</f>
        <v>2000000</v>
      </c>
      <c r="H105" s="13"/>
      <c r="I105" s="23"/>
      <c r="J105" s="160"/>
      <c r="K105" s="151"/>
      <c r="L105" s="151"/>
      <c r="M105" s="151"/>
      <c r="N105" s="151"/>
      <c r="O105" s="151"/>
      <c r="P105" s="151"/>
    </row>
    <row r="106" customFormat="false" ht="15.95" hidden="false" customHeight="true" outlineLevel="0" collapsed="false">
      <c r="A106" s="164" t="n">
        <v>45281</v>
      </c>
      <c r="B106" s="165" t="s">
        <v>62</v>
      </c>
      <c r="C106" s="165" t="n">
        <v>500000</v>
      </c>
      <c r="D106" s="165" t="s">
        <v>28</v>
      </c>
      <c r="E106" s="165" t="n">
        <v>600000</v>
      </c>
      <c r="F106" s="166"/>
      <c r="G106" s="167"/>
      <c r="H106" s="13"/>
      <c r="I106" s="23"/>
      <c r="J106" s="160"/>
      <c r="K106" s="151"/>
      <c r="L106" s="151"/>
      <c r="M106" s="151"/>
      <c r="N106" s="151"/>
      <c r="O106" s="151"/>
      <c r="P106" s="151"/>
    </row>
    <row r="107" customFormat="false" ht="15.95" hidden="false" customHeight="true" outlineLevel="0" collapsed="false">
      <c r="A107" s="164"/>
      <c r="B107" s="165" t="s">
        <v>36</v>
      </c>
      <c r="C107" s="165" t="n">
        <v>1382800</v>
      </c>
      <c r="D107" s="165" t="s">
        <v>41</v>
      </c>
      <c r="E107" s="165" t="n">
        <v>783200</v>
      </c>
      <c r="F107" s="166"/>
      <c r="G107" s="167"/>
      <c r="H107" s="13"/>
      <c r="I107" s="23"/>
      <c r="J107" s="160"/>
      <c r="K107" s="151"/>
      <c r="L107" s="151"/>
      <c r="M107" s="151"/>
      <c r="N107" s="151"/>
      <c r="O107" s="151"/>
      <c r="P107" s="151"/>
    </row>
    <row r="108" customFormat="false" ht="15.95" hidden="false" customHeight="true" outlineLevel="0" collapsed="false">
      <c r="A108" s="164"/>
      <c r="B108" s="165" t="s">
        <v>50</v>
      </c>
      <c r="C108" s="165" t="n">
        <v>435100</v>
      </c>
      <c r="D108" s="165" t="s">
        <v>55</v>
      </c>
      <c r="E108" s="165" t="n">
        <v>193400</v>
      </c>
      <c r="F108" s="166"/>
      <c r="G108" s="167"/>
      <c r="H108" s="13"/>
      <c r="I108" s="23"/>
      <c r="J108" s="160"/>
      <c r="K108" s="151"/>
      <c r="L108" s="151"/>
      <c r="M108" s="151"/>
      <c r="N108" s="151"/>
      <c r="O108" s="151"/>
      <c r="P108" s="151"/>
    </row>
    <row r="109" customFormat="false" ht="15.95" hidden="false" customHeight="true" outlineLevel="0" collapsed="false">
      <c r="A109" s="164"/>
      <c r="B109" s="165" t="s">
        <v>45</v>
      </c>
      <c r="C109" s="165" t="n">
        <v>270700</v>
      </c>
      <c r="D109" s="165" t="s">
        <v>94</v>
      </c>
      <c r="E109" s="165" t="n">
        <v>493100</v>
      </c>
      <c r="F109" s="166"/>
      <c r="G109" s="167"/>
      <c r="H109" s="13"/>
      <c r="I109" s="23"/>
      <c r="J109" s="154"/>
      <c r="K109" s="155"/>
      <c r="L109" s="151"/>
      <c r="M109" s="151"/>
      <c r="N109" s="151"/>
      <c r="O109" s="151"/>
      <c r="P109" s="151"/>
    </row>
    <row r="110" customFormat="false" ht="15.95" hidden="false" customHeight="true" outlineLevel="0" collapsed="false">
      <c r="A110" s="164"/>
      <c r="B110" s="165"/>
      <c r="C110" s="165"/>
      <c r="D110" s="165"/>
      <c r="E110" s="165"/>
      <c r="F110" s="166"/>
      <c r="G110" s="167"/>
      <c r="H110" s="13"/>
      <c r="I110" s="23"/>
      <c r="J110" s="160"/>
      <c r="K110" s="151"/>
      <c r="L110" s="151"/>
      <c r="M110" s="151"/>
      <c r="N110" s="151"/>
      <c r="O110" s="151"/>
      <c r="P110" s="151"/>
    </row>
    <row r="111" customFormat="false" ht="15.95" hidden="false" customHeight="true" outlineLevel="0" collapsed="false">
      <c r="A111" s="164"/>
      <c r="B111" s="165"/>
      <c r="C111" s="165"/>
      <c r="D111" s="165"/>
      <c r="E111" s="165"/>
      <c r="F111" s="166"/>
      <c r="G111" s="167" t="n">
        <f aca="false">SUM(C106:C110,E106:E110)</f>
        <v>4658300</v>
      </c>
      <c r="H111" s="13"/>
      <c r="I111" s="23"/>
      <c r="J111" s="160"/>
      <c r="K111" s="151"/>
      <c r="L111" s="151"/>
      <c r="M111" s="151"/>
      <c r="N111" s="151"/>
      <c r="O111" s="151"/>
      <c r="P111" s="151"/>
    </row>
    <row r="112" customFormat="false" ht="15.95" hidden="false" customHeight="true" outlineLevel="0" collapsed="false">
      <c r="A112" s="164" t="n">
        <v>45288</v>
      </c>
      <c r="B112" s="165" t="s">
        <v>62</v>
      </c>
      <c r="C112" s="165" t="n">
        <v>1000000</v>
      </c>
      <c r="D112" s="165" t="s">
        <v>28</v>
      </c>
      <c r="E112" s="165" t="n">
        <v>1000000</v>
      </c>
      <c r="F112" s="166"/>
      <c r="G112" s="167"/>
      <c r="H112" s="13"/>
      <c r="I112" s="23"/>
      <c r="J112" s="152"/>
      <c r="K112" s="153"/>
      <c r="L112" s="151"/>
      <c r="M112" s="151"/>
      <c r="N112" s="151"/>
      <c r="O112" s="151"/>
      <c r="P112" s="151"/>
    </row>
    <row r="113" customFormat="false" ht="15.95" hidden="false" customHeight="true" outlineLevel="0" collapsed="false">
      <c r="A113" s="164"/>
      <c r="B113" s="165" t="s">
        <v>36</v>
      </c>
      <c r="C113" s="165" t="n">
        <v>850900</v>
      </c>
      <c r="D113" s="165" t="s">
        <v>41</v>
      </c>
      <c r="E113" s="165" t="n">
        <v>174000</v>
      </c>
      <c r="F113" s="166"/>
      <c r="G113" s="167"/>
      <c r="H113" s="13"/>
      <c r="I113" s="23"/>
      <c r="J113" s="152"/>
      <c r="K113" s="153"/>
      <c r="L113" s="151"/>
      <c r="M113" s="151"/>
      <c r="N113" s="151"/>
      <c r="O113" s="151"/>
      <c r="P113" s="151"/>
    </row>
    <row r="114" customFormat="false" ht="15.95" hidden="false" customHeight="true" outlineLevel="0" collapsed="false">
      <c r="A114" s="164"/>
      <c r="B114" s="165" t="s">
        <v>50</v>
      </c>
      <c r="C114" s="165" t="n">
        <v>169200</v>
      </c>
      <c r="D114" s="165" t="s">
        <v>55</v>
      </c>
      <c r="E114" s="165" t="n">
        <v>265900</v>
      </c>
      <c r="F114" s="166"/>
      <c r="G114" s="167"/>
      <c r="H114" s="13"/>
      <c r="I114" s="23"/>
      <c r="J114" s="152"/>
      <c r="K114" s="153"/>
      <c r="L114" s="151"/>
      <c r="M114" s="151"/>
      <c r="N114" s="151"/>
      <c r="O114" s="151"/>
      <c r="P114" s="151"/>
    </row>
    <row r="115" customFormat="false" ht="15.95" hidden="false" customHeight="true" outlineLevel="0" collapsed="false">
      <c r="A115" s="164"/>
      <c r="B115" s="165" t="s">
        <v>45</v>
      </c>
      <c r="C115" s="165" t="n">
        <v>439900</v>
      </c>
      <c r="D115" s="165" t="s">
        <v>94</v>
      </c>
      <c r="E115" s="165" t="n">
        <v>652700</v>
      </c>
      <c r="F115" s="166"/>
      <c r="G115" s="167"/>
      <c r="H115" s="13"/>
      <c r="I115" s="23"/>
      <c r="J115" s="152"/>
      <c r="K115" s="153"/>
      <c r="L115" s="151"/>
      <c r="M115" s="151"/>
      <c r="N115" s="151"/>
      <c r="O115" s="151"/>
      <c r="P115" s="151"/>
    </row>
    <row r="116" customFormat="false" ht="15.95" hidden="false" customHeight="true" outlineLevel="0" collapsed="false">
      <c r="A116" s="164"/>
      <c r="B116" s="165"/>
      <c r="C116" s="165"/>
      <c r="D116" s="165"/>
      <c r="E116" s="165"/>
      <c r="F116" s="166"/>
      <c r="G116" s="168" t="n">
        <f aca="false">SUM(C112:C115,E112:E115)</f>
        <v>4552600</v>
      </c>
      <c r="H116" s="13"/>
      <c r="I116" s="23"/>
      <c r="J116" s="152"/>
      <c r="K116" s="153"/>
      <c r="L116" s="151"/>
      <c r="M116" s="151"/>
      <c r="N116" s="151"/>
      <c r="O116" s="151"/>
      <c r="P116" s="151"/>
    </row>
    <row r="117" customFormat="false" ht="15.95" hidden="false" customHeight="true" outlineLevel="0" collapsed="false">
      <c r="A117" s="164"/>
      <c r="B117" s="169"/>
      <c r="C117" s="170"/>
      <c r="D117" s="169"/>
      <c r="E117" s="170"/>
      <c r="F117" s="171"/>
      <c r="G117" s="167"/>
      <c r="H117" s="13"/>
      <c r="I117" s="23"/>
      <c r="J117" s="160"/>
      <c r="K117" s="151"/>
      <c r="L117" s="150"/>
      <c r="M117" s="151"/>
      <c r="N117" s="151"/>
      <c r="O117" s="151"/>
      <c r="P117" s="151"/>
    </row>
    <row r="118" customFormat="false" ht="15.95" hidden="false" customHeight="true" outlineLevel="0" collapsed="false">
      <c r="A118" s="164"/>
      <c r="B118" s="169"/>
      <c r="C118" s="170"/>
      <c r="D118" s="169"/>
      <c r="E118" s="170"/>
      <c r="F118" s="171"/>
      <c r="G118" s="167"/>
      <c r="H118" s="13"/>
      <c r="I118" s="23"/>
      <c r="J118" s="160"/>
      <c r="K118" s="151"/>
      <c r="L118" s="150"/>
      <c r="M118" s="151"/>
      <c r="N118" s="151"/>
      <c r="O118" s="151"/>
      <c r="P118" s="151"/>
    </row>
    <row r="119" customFormat="false" ht="15.95" hidden="false" customHeight="true" outlineLevel="0" collapsed="false">
      <c r="A119" s="164"/>
      <c r="B119" s="169"/>
      <c r="C119" s="170"/>
      <c r="D119" s="169"/>
      <c r="E119" s="170"/>
      <c r="F119" s="171"/>
      <c r="G119" s="167"/>
      <c r="H119" s="13"/>
      <c r="I119" s="23"/>
      <c r="J119" s="160"/>
      <c r="K119" s="151"/>
      <c r="L119" s="150"/>
      <c r="M119" s="151"/>
      <c r="N119" s="151"/>
      <c r="O119" s="151"/>
      <c r="P119" s="151"/>
    </row>
    <row r="120" customFormat="false" ht="15.95" hidden="false" customHeight="true" outlineLevel="0" collapsed="false">
      <c r="A120" s="164"/>
      <c r="B120" s="169"/>
      <c r="C120" s="170"/>
      <c r="D120" s="169"/>
      <c r="E120" s="170"/>
      <c r="F120" s="171"/>
      <c r="G120" s="167" t="n">
        <f aca="false">SUM(C117:C119,E117:E119)</f>
        <v>0</v>
      </c>
      <c r="H120" s="13"/>
      <c r="I120" s="23"/>
      <c r="J120" s="160"/>
      <c r="K120" s="151"/>
      <c r="L120" s="150"/>
      <c r="M120" s="151"/>
      <c r="N120" s="151"/>
      <c r="O120" s="151"/>
      <c r="P120" s="151"/>
    </row>
    <row r="121" customFormat="false" ht="15.95" hidden="false" customHeight="true" outlineLevel="0" collapsed="false">
      <c r="A121" s="164"/>
      <c r="B121" s="169"/>
      <c r="C121" s="170"/>
      <c r="D121" s="169"/>
      <c r="E121" s="170"/>
      <c r="F121" s="171"/>
      <c r="G121" s="167"/>
      <c r="H121" s="13"/>
      <c r="I121" s="23"/>
      <c r="J121" s="160"/>
      <c r="K121" s="151"/>
      <c r="L121" s="150"/>
      <c r="M121" s="151"/>
      <c r="N121" s="151"/>
      <c r="O121" s="151"/>
      <c r="P121" s="151"/>
    </row>
    <row r="122" customFormat="false" ht="15.95" hidden="false" customHeight="true" outlineLevel="0" collapsed="false">
      <c r="A122" s="172" t="s">
        <v>93</v>
      </c>
      <c r="B122" s="173"/>
      <c r="C122" s="173"/>
      <c r="D122" s="173"/>
      <c r="E122" s="173"/>
      <c r="F122" s="173"/>
      <c r="G122" s="167" t="n">
        <f aca="false">SUM(G103:G120)</f>
        <v>15114800</v>
      </c>
      <c r="H122" s="13"/>
      <c r="I122" s="23"/>
      <c r="J122" s="160"/>
      <c r="K122" s="151"/>
      <c r="L122" s="150"/>
      <c r="M122" s="151"/>
      <c r="N122" s="151"/>
      <c r="O122" s="151"/>
      <c r="P122" s="151"/>
    </row>
    <row r="123" customFormat="false" ht="15.95" hidden="false" customHeight="true" outlineLevel="0" collapsed="false">
      <c r="A123" s="174"/>
      <c r="B123" s="174"/>
      <c r="C123" s="174"/>
      <c r="D123" s="175"/>
      <c r="E123" s="175"/>
      <c r="F123" s="175"/>
      <c r="G123" s="131"/>
      <c r="H123" s="81"/>
      <c r="I123" s="23"/>
      <c r="J123" s="160"/>
      <c r="K123" s="151"/>
      <c r="L123" s="150"/>
      <c r="M123" s="151"/>
      <c r="N123" s="151"/>
      <c r="O123" s="151"/>
      <c r="P123" s="151"/>
    </row>
    <row r="124" customFormat="false" ht="15.95" hidden="false" customHeight="true" outlineLevel="0" collapsed="false">
      <c r="A124" s="176" t="s">
        <v>95</v>
      </c>
      <c r="B124" s="176"/>
      <c r="C124" s="174"/>
      <c r="D124" s="175"/>
      <c r="E124" s="175"/>
      <c r="F124" s="175"/>
      <c r="G124" s="131"/>
      <c r="H124" s="81"/>
      <c r="I124" s="23"/>
      <c r="J124" s="160"/>
      <c r="K124" s="151"/>
      <c r="L124" s="150"/>
      <c r="M124" s="151"/>
      <c r="N124" s="151"/>
      <c r="O124" s="151"/>
      <c r="P124" s="151"/>
    </row>
    <row r="125" customFormat="false" ht="15.95" hidden="false" customHeight="true" outlineLevel="0" collapsed="false">
      <c r="A125" s="177" t="s">
        <v>96</v>
      </c>
      <c r="B125" s="177" t="s">
        <v>91</v>
      </c>
      <c r="C125" s="177"/>
      <c r="D125" s="177"/>
      <c r="E125" s="177"/>
      <c r="F125" s="177" t="s">
        <v>92</v>
      </c>
      <c r="G125" s="178" t="s">
        <v>93</v>
      </c>
      <c r="H125" s="179"/>
      <c r="I125" s="23"/>
      <c r="J125" s="149"/>
      <c r="K125" s="150"/>
      <c r="L125" s="150"/>
      <c r="M125" s="151"/>
      <c r="N125" s="151"/>
      <c r="O125" s="151"/>
      <c r="P125" s="151"/>
    </row>
    <row r="126" customFormat="false" ht="15.95" hidden="false" customHeight="true" outlineLevel="0" collapsed="false">
      <c r="A126" s="180" t="s">
        <v>62</v>
      </c>
      <c r="B126" s="181"/>
      <c r="C126" s="181" t="n">
        <v>1000000</v>
      </c>
      <c r="D126" s="181" t="n">
        <v>500000</v>
      </c>
      <c r="E126" s="181" t="n">
        <v>1000000</v>
      </c>
      <c r="F126" s="181"/>
      <c r="G126" s="182" t="n">
        <f aca="false">SUM(B126:F126)</f>
        <v>2500000</v>
      </c>
      <c r="H126" s="183"/>
      <c r="I126" s="23"/>
      <c r="J126" s="149"/>
      <c r="K126" s="150"/>
      <c r="L126" s="150"/>
      <c r="M126" s="151"/>
      <c r="N126" s="151"/>
      <c r="O126" s="151"/>
      <c r="P126" s="151"/>
    </row>
    <row r="127" customFormat="false" ht="15.95" hidden="false" customHeight="true" outlineLevel="0" collapsed="false">
      <c r="A127" s="180" t="s">
        <v>28</v>
      </c>
      <c r="B127" s="181"/>
      <c r="C127" s="181" t="n">
        <v>1000000</v>
      </c>
      <c r="D127" s="181" t="n">
        <v>600000</v>
      </c>
      <c r="E127" s="181" t="n">
        <v>1000000</v>
      </c>
      <c r="F127" s="181"/>
      <c r="G127" s="182" t="n">
        <f aca="false">SUM(B127:F127)</f>
        <v>2600000</v>
      </c>
      <c r="H127" s="183"/>
      <c r="I127" s="23"/>
      <c r="J127" s="24"/>
      <c r="K127" s="23"/>
      <c r="L127" s="23"/>
    </row>
    <row r="128" customFormat="false" ht="15.95" hidden="false" customHeight="true" outlineLevel="0" collapsed="false">
      <c r="A128" s="180" t="s">
        <v>36</v>
      </c>
      <c r="B128" s="181" t="n">
        <v>904100</v>
      </c>
      <c r="C128" s="184"/>
      <c r="D128" s="184" t="n">
        <v>1382800</v>
      </c>
      <c r="E128" s="184" t="n">
        <v>850900</v>
      </c>
      <c r="F128" s="181"/>
      <c r="G128" s="182" t="n">
        <f aca="false">SUM(B128:F128)</f>
        <v>3137800</v>
      </c>
      <c r="H128" s="183"/>
      <c r="I128" s="23"/>
      <c r="J128" s="24"/>
      <c r="K128" s="23"/>
      <c r="L128" s="23"/>
    </row>
    <row r="129" customFormat="false" ht="15.95" hidden="false" customHeight="true" outlineLevel="0" collapsed="false">
      <c r="A129" s="180" t="s">
        <v>41</v>
      </c>
      <c r="B129" s="184" t="n">
        <v>717900</v>
      </c>
      <c r="C129" s="184"/>
      <c r="D129" s="184" t="n">
        <v>783200</v>
      </c>
      <c r="E129" s="184" t="n">
        <v>174000</v>
      </c>
      <c r="F129" s="181"/>
      <c r="G129" s="182" t="n">
        <f aca="false">SUM(B129:F129)</f>
        <v>1675100</v>
      </c>
      <c r="H129" s="183"/>
      <c r="I129" s="23"/>
      <c r="J129" s="24"/>
      <c r="K129" s="23"/>
      <c r="L129" s="23"/>
    </row>
    <row r="130" customFormat="false" ht="15.95" hidden="false" customHeight="true" outlineLevel="0" collapsed="false">
      <c r="A130" s="180" t="s">
        <v>50</v>
      </c>
      <c r="B130" s="184" t="n">
        <v>314200</v>
      </c>
      <c r="C130" s="184"/>
      <c r="D130" s="184" t="n">
        <v>435100</v>
      </c>
      <c r="E130" s="184" t="n">
        <v>169200</v>
      </c>
      <c r="F130" s="181"/>
      <c r="G130" s="182" t="n">
        <f aca="false">SUM(B130:F130)</f>
        <v>918500</v>
      </c>
      <c r="H130" s="183"/>
      <c r="I130" s="23"/>
      <c r="J130" s="24"/>
      <c r="K130" s="23"/>
      <c r="L130" s="23"/>
    </row>
    <row r="131" customFormat="false" ht="15.95" hidden="false" customHeight="true" outlineLevel="0" collapsed="false">
      <c r="A131" s="180" t="s">
        <v>55</v>
      </c>
      <c r="B131" s="184" t="n">
        <v>435100</v>
      </c>
      <c r="C131" s="184"/>
      <c r="D131" s="184" t="n">
        <v>193400</v>
      </c>
      <c r="E131" s="184" t="n">
        <v>265900</v>
      </c>
      <c r="F131" s="181"/>
      <c r="G131" s="182" t="n">
        <f aca="false">SUM(B131:F131)</f>
        <v>894400</v>
      </c>
      <c r="H131" s="183"/>
      <c r="I131" s="23"/>
      <c r="J131" s="24"/>
      <c r="K131" s="23"/>
      <c r="L131" s="23"/>
    </row>
    <row r="132" customFormat="false" ht="15.95" hidden="false" customHeight="true" outlineLevel="0" collapsed="false">
      <c r="A132" s="180" t="s">
        <v>45</v>
      </c>
      <c r="B132" s="184" t="n">
        <v>778400</v>
      </c>
      <c r="C132" s="184"/>
      <c r="D132" s="181" t="n">
        <v>270700</v>
      </c>
      <c r="E132" s="181" t="n">
        <v>439900</v>
      </c>
      <c r="F132" s="181"/>
      <c r="G132" s="182" t="n">
        <f aca="false">SUM(B132:F132)</f>
        <v>1489000</v>
      </c>
      <c r="H132" s="183"/>
      <c r="I132" s="23"/>
      <c r="J132" s="24"/>
      <c r="K132" s="23"/>
      <c r="L132" s="23"/>
    </row>
    <row r="133" customFormat="false" ht="15.95" hidden="false" customHeight="true" outlineLevel="0" collapsed="false">
      <c r="A133" s="180" t="s">
        <v>94</v>
      </c>
      <c r="B133" s="184" t="n">
        <v>754200</v>
      </c>
      <c r="C133" s="184"/>
      <c r="D133" s="181" t="n">
        <v>493100</v>
      </c>
      <c r="E133" s="181" t="n">
        <v>652700</v>
      </c>
      <c r="F133" s="181"/>
      <c r="G133" s="182" t="n">
        <f aca="false">SUM(B133:F133)</f>
        <v>1900000</v>
      </c>
      <c r="H133" s="183"/>
      <c r="I133" s="23"/>
      <c r="J133" s="24"/>
      <c r="K133" s="23"/>
      <c r="L133" s="23"/>
    </row>
    <row r="134" customFormat="false" ht="15.95" hidden="false" customHeight="true" outlineLevel="0" collapsed="false">
      <c r="A134" s="180"/>
      <c r="B134" s="184"/>
      <c r="C134" s="181"/>
      <c r="D134" s="181"/>
      <c r="E134" s="181"/>
      <c r="F134" s="181"/>
      <c r="G134" s="182" t="n">
        <f aca="false">SUM(B134:F134)</f>
        <v>0</v>
      </c>
      <c r="H134" s="183"/>
      <c r="I134" s="23"/>
      <c r="J134" s="24"/>
      <c r="K134" s="23"/>
      <c r="L134" s="23"/>
    </row>
    <row r="135" customFormat="false" ht="15.95" hidden="false" customHeight="true" outlineLevel="0" collapsed="false">
      <c r="A135" s="180"/>
      <c r="B135" s="181"/>
      <c r="C135" s="181"/>
      <c r="D135" s="181"/>
      <c r="E135" s="181"/>
      <c r="F135" s="181"/>
      <c r="G135" s="182" t="n">
        <f aca="false">SUM(B135:F135)</f>
        <v>0</v>
      </c>
      <c r="H135" s="183"/>
      <c r="I135" s="23"/>
      <c r="J135" s="24"/>
      <c r="K135" s="23"/>
      <c r="L135" s="23"/>
    </row>
    <row r="136" customFormat="false" ht="15.95" hidden="false" customHeight="true" outlineLevel="0" collapsed="false">
      <c r="A136" s="180"/>
      <c r="B136" s="181"/>
      <c r="C136" s="181"/>
      <c r="D136" s="181"/>
      <c r="E136" s="181"/>
      <c r="F136" s="181"/>
      <c r="G136" s="182" t="n">
        <f aca="false">SUM(B136:F136)</f>
        <v>0</v>
      </c>
      <c r="H136" s="183"/>
      <c r="I136" s="23"/>
      <c r="J136" s="24"/>
      <c r="K136" s="23"/>
      <c r="L136" s="23"/>
    </row>
    <row r="137" customFormat="false" ht="15.95" hidden="false" customHeight="true" outlineLevel="0" collapsed="false">
      <c r="A137" s="180"/>
      <c r="B137" s="184"/>
      <c r="C137" s="181"/>
      <c r="D137" s="181"/>
      <c r="E137" s="181"/>
      <c r="F137" s="181"/>
      <c r="G137" s="182"/>
      <c r="H137" s="183"/>
      <c r="I137" s="23"/>
      <c r="J137" s="24"/>
      <c r="K137" s="23"/>
      <c r="L137" s="23"/>
    </row>
    <row r="138" customFormat="false" ht="15.95" hidden="false" customHeight="true" outlineLevel="0" collapsed="false">
      <c r="A138" s="180"/>
      <c r="B138" s="181"/>
      <c r="C138" s="181"/>
      <c r="D138" s="185"/>
      <c r="E138" s="185"/>
      <c r="F138" s="181"/>
      <c r="G138" s="182"/>
      <c r="H138" s="183"/>
      <c r="I138" s="23"/>
      <c r="J138" s="24"/>
      <c r="K138" s="23"/>
      <c r="L138" s="23"/>
    </row>
    <row r="139" customFormat="false" ht="15.95" hidden="false" customHeight="true" outlineLevel="0" collapsed="false">
      <c r="A139" s="180"/>
      <c r="B139" s="181"/>
      <c r="C139" s="181"/>
      <c r="D139" s="181"/>
      <c r="E139" s="181"/>
      <c r="F139" s="181"/>
      <c r="G139" s="182"/>
      <c r="H139" s="183"/>
      <c r="I139" s="23"/>
      <c r="J139" s="24"/>
      <c r="K139" s="23"/>
      <c r="L139" s="23"/>
    </row>
    <row r="140" customFormat="false" ht="15.95" hidden="false" customHeight="true" outlineLevel="0" collapsed="false">
      <c r="A140" s="180"/>
      <c r="B140" s="181"/>
      <c r="C140" s="181"/>
      <c r="D140" s="181"/>
      <c r="E140" s="181"/>
      <c r="F140" s="181"/>
      <c r="G140" s="182"/>
      <c r="H140" s="183"/>
      <c r="I140" s="23"/>
      <c r="J140" s="24"/>
      <c r="K140" s="23"/>
      <c r="L140" s="23"/>
    </row>
    <row r="141" customFormat="false" ht="15.95" hidden="false" customHeight="true" outlineLevel="0" collapsed="false">
      <c r="A141" s="180"/>
      <c r="B141" s="181"/>
      <c r="C141" s="181"/>
      <c r="D141" s="181"/>
      <c r="E141" s="181"/>
      <c r="F141" s="181"/>
      <c r="G141" s="182"/>
      <c r="H141" s="183"/>
      <c r="I141" s="23"/>
      <c r="J141" s="24"/>
      <c r="K141" s="23"/>
      <c r="L141" s="23"/>
    </row>
    <row r="142" customFormat="false" ht="15.95" hidden="false" customHeight="true" outlineLevel="0" collapsed="false">
      <c r="A142" s="180"/>
      <c r="B142" s="181"/>
      <c r="C142" s="181"/>
      <c r="D142" s="181"/>
      <c r="E142" s="181"/>
      <c r="F142" s="181"/>
      <c r="G142" s="182"/>
      <c r="H142" s="183"/>
      <c r="I142" s="23"/>
      <c r="J142" s="24"/>
      <c r="K142" s="23"/>
      <c r="L142" s="23"/>
    </row>
    <row r="143" customFormat="false" ht="15.95" hidden="false" customHeight="true" outlineLevel="0" collapsed="false">
      <c r="A143" s="180"/>
      <c r="B143" s="181"/>
      <c r="C143" s="181"/>
      <c r="D143" s="181"/>
      <c r="E143" s="181"/>
      <c r="F143" s="181"/>
      <c r="G143" s="182"/>
      <c r="H143" s="183"/>
      <c r="I143" s="23"/>
      <c r="J143" s="24"/>
      <c r="K143" s="23"/>
      <c r="L143" s="23"/>
    </row>
    <row r="144" customFormat="false" ht="15.95" hidden="false" customHeight="true" outlineLevel="0" collapsed="false">
      <c r="A144" s="180"/>
      <c r="B144" s="181"/>
      <c r="C144" s="181"/>
      <c r="D144" s="181"/>
      <c r="E144" s="181"/>
      <c r="F144" s="181"/>
      <c r="G144" s="182"/>
      <c r="H144" s="183"/>
      <c r="I144" s="23"/>
      <c r="J144" s="24"/>
      <c r="K144" s="23"/>
      <c r="L144" s="23"/>
    </row>
    <row r="145" customFormat="false" ht="15.95" hidden="false" customHeight="true" outlineLevel="0" collapsed="false">
      <c r="A145" s="180"/>
      <c r="B145" s="181"/>
      <c r="C145" s="181"/>
      <c r="D145" s="181"/>
      <c r="E145" s="185"/>
      <c r="F145" s="181"/>
      <c r="G145" s="178"/>
      <c r="H145" s="179"/>
      <c r="I145" s="23"/>
      <c r="J145" s="24"/>
      <c r="K145" s="23"/>
      <c r="L145" s="23"/>
    </row>
    <row r="146" customFormat="false" ht="15.95" hidden="false" customHeight="true" outlineLevel="0" collapsed="false">
      <c r="A146" s="177"/>
      <c r="B146" s="186"/>
      <c r="C146" s="187"/>
      <c r="D146" s="187"/>
      <c r="E146" s="187"/>
      <c r="F146" s="186"/>
      <c r="G146" s="178"/>
      <c r="H146" s="179"/>
      <c r="I146" s="23"/>
      <c r="J146" s="24"/>
      <c r="K146" s="23"/>
      <c r="L146" s="23"/>
    </row>
    <row r="147" customFormat="false" ht="15.95" hidden="false" customHeight="true" outlineLevel="0" collapsed="false">
      <c r="A147" s="177"/>
      <c r="B147" s="186"/>
      <c r="C147" s="187"/>
      <c r="D147" s="187"/>
      <c r="E147" s="187"/>
      <c r="F147" s="186"/>
      <c r="G147" s="182"/>
      <c r="H147" s="183"/>
      <c r="I147" s="23"/>
      <c r="J147" s="24"/>
      <c r="K147" s="23"/>
      <c r="L147" s="23"/>
    </row>
    <row r="148" customFormat="false" ht="15.95" hidden="false" customHeight="true" outlineLevel="0" collapsed="false">
      <c r="A148" s="177"/>
      <c r="B148" s="186"/>
      <c r="C148" s="186"/>
      <c r="D148" s="187"/>
      <c r="E148" s="187"/>
      <c r="F148" s="186"/>
      <c r="G148" s="182"/>
      <c r="H148" s="183"/>
      <c r="I148" s="23"/>
      <c r="J148" s="24"/>
      <c r="K148" s="23"/>
      <c r="L148" s="23"/>
    </row>
    <row r="149" customFormat="false" ht="15.95" hidden="false" customHeight="true" outlineLevel="0" collapsed="false">
      <c r="A149" s="177"/>
      <c r="B149" s="186"/>
      <c r="C149" s="186"/>
      <c r="D149" s="187"/>
      <c r="E149" s="187"/>
      <c r="F149" s="186"/>
      <c r="G149" s="182"/>
      <c r="H149" s="183"/>
      <c r="I149" s="23"/>
      <c r="J149" s="24"/>
      <c r="K149" s="23"/>
      <c r="L149" s="23"/>
    </row>
    <row r="150" customFormat="false" ht="15.95" hidden="false" customHeight="true" outlineLevel="0" collapsed="false">
      <c r="A150" s="177"/>
      <c r="B150" s="186"/>
      <c r="C150" s="186"/>
      <c r="D150" s="187"/>
      <c r="E150" s="187"/>
      <c r="F150" s="186"/>
      <c r="G150" s="182"/>
      <c r="H150" s="183"/>
      <c r="I150" s="23"/>
      <c r="J150" s="24"/>
      <c r="K150" s="23"/>
      <c r="L150" s="23"/>
    </row>
    <row r="151" customFormat="false" ht="15.95" hidden="false" customHeight="true" outlineLevel="0" collapsed="false">
      <c r="A151" s="177" t="s">
        <v>93</v>
      </c>
      <c r="B151" s="188"/>
      <c r="C151" s="188"/>
      <c r="D151" s="188"/>
      <c r="E151" s="188"/>
      <c r="F151" s="188"/>
      <c r="G151" s="182" t="n">
        <f aca="false">SUM(G126:G150)</f>
        <v>15114800</v>
      </c>
      <c r="H151" s="183"/>
      <c r="I151" s="23"/>
      <c r="J151" s="24"/>
      <c r="K151" s="23"/>
      <c r="L151" s="23"/>
    </row>
    <row r="152" customFormat="false" ht="15.95" hidden="false" customHeight="true" outlineLevel="0" collapsed="false">
      <c r="A152" s="189"/>
      <c r="B152" s="138"/>
      <c r="C152" s="138"/>
      <c r="D152" s="138"/>
      <c r="E152" s="138"/>
      <c r="F152" s="138"/>
      <c r="G152" s="190"/>
      <c r="H152" s="139"/>
      <c r="I152" s="23"/>
      <c r="J152" s="24"/>
      <c r="K152" s="23"/>
      <c r="L152" s="23"/>
    </row>
    <row r="153" customFormat="false" ht="15.95" hidden="false" customHeight="true" outlineLevel="0" collapsed="false">
      <c r="A153" s="191"/>
      <c r="B153" s="192"/>
      <c r="C153" s="192"/>
      <c r="D153" s="192"/>
      <c r="E153" s="193"/>
      <c r="F153" s="193"/>
      <c r="G153" s="194"/>
      <c r="H153" s="195"/>
      <c r="I153" s="23"/>
      <c r="J153" s="24"/>
      <c r="K153" s="23"/>
      <c r="L153" s="23"/>
    </row>
    <row r="154" customFormat="false" ht="15.95" hidden="false" customHeight="true" outlineLevel="0" collapsed="false">
      <c r="A154" s="196"/>
      <c r="B154" s="192"/>
      <c r="C154" s="192"/>
      <c r="D154" s="192"/>
      <c r="E154" s="192"/>
      <c r="F154" s="138"/>
      <c r="G154" s="49"/>
      <c r="H154" s="22"/>
      <c r="I154" s="23"/>
      <c r="J154" s="24"/>
      <c r="K154" s="23"/>
      <c r="L154" s="23"/>
    </row>
    <row r="155" customFormat="false" ht="15.95" hidden="false" customHeight="true" outlineLevel="0" collapsed="false">
      <c r="A155" s="196"/>
      <c r="B155" s="192"/>
      <c r="C155" s="192"/>
      <c r="D155" s="192"/>
      <c r="E155" s="193"/>
      <c r="F155" s="138"/>
      <c r="G155" s="194"/>
      <c r="H155" s="195"/>
      <c r="I155" s="23"/>
      <c r="J155" s="24"/>
      <c r="K155" s="23"/>
      <c r="L155" s="23"/>
    </row>
    <row r="156" customFormat="false" ht="15.95" hidden="false" customHeight="true" outlineLevel="0" collapsed="false">
      <c r="A156" s="196"/>
      <c r="B156" s="192"/>
      <c r="C156" s="192"/>
      <c r="D156" s="192"/>
      <c r="E156" s="193"/>
      <c r="F156" s="193"/>
      <c r="G156" s="49"/>
      <c r="H156" s="22"/>
      <c r="I156" s="23"/>
      <c r="J156" s="24"/>
      <c r="K156" s="23"/>
      <c r="L156" s="23"/>
    </row>
    <row r="157" customFormat="false" ht="15.95" hidden="false" customHeight="true" outlineLevel="0" collapsed="false">
      <c r="A157" s="196"/>
      <c r="B157" s="192"/>
      <c r="C157" s="197"/>
      <c r="D157" s="192"/>
      <c r="E157" s="193"/>
      <c r="F157" s="138"/>
      <c r="G157" s="194"/>
      <c r="H157" s="195"/>
      <c r="I157" s="23"/>
      <c r="J157" s="24"/>
      <c r="K157" s="23"/>
      <c r="L157" s="23"/>
    </row>
    <row r="158" customFormat="false" ht="15.95" hidden="false" customHeight="true" outlineLevel="0" collapsed="false">
      <c r="A158" s="196"/>
      <c r="B158" s="192"/>
      <c r="C158" s="197"/>
      <c r="D158" s="192"/>
      <c r="E158" s="196"/>
      <c r="F158" s="193"/>
      <c r="G158" s="49"/>
      <c r="H158" s="22"/>
    </row>
    <row r="159" customFormat="false" ht="15.95" hidden="false" customHeight="true" outlineLevel="0" collapsed="false">
      <c r="A159" s="196"/>
      <c r="B159" s="192"/>
      <c r="C159" s="197"/>
      <c r="D159" s="192"/>
      <c r="E159" s="196"/>
      <c r="F159" s="193"/>
      <c r="G159" s="49"/>
      <c r="H159" s="22"/>
    </row>
    <row r="160" customFormat="false" ht="15.95" hidden="false" customHeight="true" outlineLevel="0" collapsed="false">
      <c r="A160" s="196"/>
      <c r="B160" s="192"/>
      <c r="C160" s="197"/>
      <c r="D160" s="192"/>
      <c r="E160" s="196"/>
      <c r="F160" s="193"/>
      <c r="G160" s="49"/>
      <c r="H160" s="22"/>
    </row>
    <row r="161" customFormat="false" ht="15.95" hidden="false" customHeight="true" outlineLevel="0" collapsed="false">
      <c r="A161" s="196"/>
      <c r="B161" s="22"/>
      <c r="C161" s="198"/>
      <c r="D161" s="47"/>
      <c r="E161" s="199"/>
      <c r="F161" s="47"/>
      <c r="G161" s="200"/>
      <c r="H161" s="124"/>
    </row>
    <row r="162" customFormat="false" ht="15.95" hidden="false" customHeight="true" outlineLevel="0" collapsed="false">
      <c r="A162" s="201"/>
      <c r="B162" s="138"/>
      <c r="C162" s="198"/>
      <c r="D162" s="138"/>
      <c r="E162" s="196"/>
      <c r="F162" s="138"/>
      <c r="G162" s="190"/>
      <c r="H162" s="139"/>
    </row>
    <row r="163" customFormat="false" ht="15.95" hidden="false" customHeight="true" outlineLevel="0" collapsed="false">
      <c r="A163" s="201"/>
      <c r="B163" s="138"/>
      <c r="C163" s="198"/>
      <c r="D163" s="138"/>
      <c r="E163" s="138"/>
      <c r="F163" s="138"/>
      <c r="G163" s="190"/>
      <c r="H163" s="139"/>
    </row>
    <row r="164" customFormat="false" ht="15.95" hidden="false" customHeight="true" outlineLevel="0" collapsed="false">
      <c r="A164" s="201"/>
      <c r="B164" s="138"/>
      <c r="C164" s="198"/>
      <c r="D164" s="138"/>
      <c r="E164" s="138"/>
      <c r="F164" s="138"/>
      <c r="G164" s="190"/>
      <c r="H164" s="139"/>
    </row>
    <row r="165" customFormat="false" ht="15.95" hidden="false" customHeight="true" outlineLevel="0" collapsed="false">
      <c r="A165" s="199"/>
      <c r="C165" s="174"/>
    </row>
    <row r="166" customFormat="false" ht="15.95" hidden="false" customHeight="true" outlineLevel="0" collapsed="false">
      <c r="A166" s="199"/>
      <c r="C166" s="174"/>
    </row>
    <row r="167" customFormat="false" ht="15.95" hidden="false" customHeight="true" outlineLevel="0" collapsed="false">
      <c r="A167" s="199"/>
      <c r="C167" s="174"/>
    </row>
    <row r="168" customFormat="false" ht="15.95" hidden="false" customHeight="true" outlineLevel="0" collapsed="false">
      <c r="A168" s="199"/>
      <c r="C168" s="174"/>
    </row>
    <row r="169" customFormat="false" ht="15.95" hidden="false" customHeight="true" outlineLevel="0" collapsed="false">
      <c r="A169" s="199"/>
      <c r="C169" s="174"/>
    </row>
    <row r="170" customFormat="false" ht="15.95" hidden="false" customHeight="true" outlineLevel="0" collapsed="false">
      <c r="A170" s="199"/>
      <c r="C170" s="174"/>
    </row>
    <row r="171" customFormat="false" ht="15.95" hidden="false" customHeight="true" outlineLevel="0" collapsed="false">
      <c r="A171" s="199"/>
      <c r="C171" s="174"/>
    </row>
    <row r="172" customFormat="false" ht="15.95" hidden="false" customHeight="true" outlineLevel="0" collapsed="false">
      <c r="A172" s="174"/>
      <c r="C172" s="174"/>
    </row>
    <row r="173" customFormat="false" ht="15.95" hidden="false" customHeight="true" outlineLevel="0" collapsed="false">
      <c r="A173" s="174"/>
      <c r="C173" s="174"/>
    </row>
    <row r="174" customFormat="false" ht="15.95" hidden="false" customHeight="true" outlineLevel="0" collapsed="false">
      <c r="C174" s="174"/>
    </row>
    <row r="175" customFormat="false" ht="15.95" hidden="false" customHeight="true" outlineLevel="0" collapsed="false">
      <c r="C175" s="174"/>
    </row>
    <row r="176" customFormat="false" ht="15.95" hidden="false" customHeight="true" outlineLevel="0" collapsed="false">
      <c r="C176" s="174"/>
    </row>
  </sheetData>
  <mergeCells count="112">
    <mergeCell ref="A1:G1"/>
    <mergeCell ref="G5:G7"/>
    <mergeCell ref="B6:C6"/>
    <mergeCell ref="E6:F6"/>
    <mergeCell ref="B7:C7"/>
    <mergeCell ref="E7:F7"/>
    <mergeCell ref="B8:E8"/>
    <mergeCell ref="G9:G11"/>
    <mergeCell ref="B10:C10"/>
    <mergeCell ref="E10:F10"/>
    <mergeCell ref="B11:C11"/>
    <mergeCell ref="E11:F11"/>
    <mergeCell ref="B12:E12"/>
    <mergeCell ref="G19:G21"/>
    <mergeCell ref="B20:C20"/>
    <mergeCell ref="E20:F20"/>
    <mergeCell ref="B21:C21"/>
    <mergeCell ref="E21:F21"/>
    <mergeCell ref="B22:E22"/>
    <mergeCell ref="G23:G25"/>
    <mergeCell ref="B24:C24"/>
    <mergeCell ref="E24:F24"/>
    <mergeCell ref="B25:C25"/>
    <mergeCell ref="E25:F25"/>
    <mergeCell ref="B26:E26"/>
    <mergeCell ref="G27:G29"/>
    <mergeCell ref="B28:C28"/>
    <mergeCell ref="E28:F28"/>
    <mergeCell ref="B29:C29"/>
    <mergeCell ref="E29:F29"/>
    <mergeCell ref="B30:E30"/>
    <mergeCell ref="G31:G33"/>
    <mergeCell ref="B32:C32"/>
    <mergeCell ref="E32:F32"/>
    <mergeCell ref="B33:C33"/>
    <mergeCell ref="E33:F33"/>
    <mergeCell ref="B34:E34"/>
    <mergeCell ref="B36:C36"/>
    <mergeCell ref="E36:F36"/>
    <mergeCell ref="G36:G38"/>
    <mergeCell ref="B37:C37"/>
    <mergeCell ref="E37:F37"/>
    <mergeCell ref="B38:E38"/>
    <mergeCell ref="G39:G41"/>
    <mergeCell ref="B40:C40"/>
    <mergeCell ref="E40:F40"/>
    <mergeCell ref="B41:C41"/>
    <mergeCell ref="E41:F41"/>
    <mergeCell ref="B42:E42"/>
    <mergeCell ref="B48:C48"/>
    <mergeCell ref="E48:F48"/>
    <mergeCell ref="B49:C49"/>
    <mergeCell ref="E49:F49"/>
    <mergeCell ref="B50:E50"/>
    <mergeCell ref="G51:G53"/>
    <mergeCell ref="B52:C52"/>
    <mergeCell ref="E52:F52"/>
    <mergeCell ref="B53:C53"/>
    <mergeCell ref="E53:F53"/>
    <mergeCell ref="B54:E54"/>
    <mergeCell ref="G55:G57"/>
    <mergeCell ref="B56:C56"/>
    <mergeCell ref="E56:F56"/>
    <mergeCell ref="B57:C57"/>
    <mergeCell ref="E57:F57"/>
    <mergeCell ref="B58:E58"/>
    <mergeCell ref="G59:G61"/>
    <mergeCell ref="B60:C60"/>
    <mergeCell ref="E60:F60"/>
    <mergeCell ref="B61:C61"/>
    <mergeCell ref="E61:F61"/>
    <mergeCell ref="B62:E62"/>
    <mergeCell ref="G65:G67"/>
    <mergeCell ref="B66:C66"/>
    <mergeCell ref="E66:F66"/>
    <mergeCell ref="B67:C67"/>
    <mergeCell ref="E67:F67"/>
    <mergeCell ref="B68:E68"/>
    <mergeCell ref="G69:G71"/>
    <mergeCell ref="B70:C70"/>
    <mergeCell ref="E70:F70"/>
    <mergeCell ref="B71:C71"/>
    <mergeCell ref="E71:F71"/>
    <mergeCell ref="B72:E72"/>
    <mergeCell ref="D76:E76"/>
    <mergeCell ref="F76:G76"/>
    <mergeCell ref="D77:E77"/>
    <mergeCell ref="F77:G77"/>
    <mergeCell ref="D78:E78"/>
    <mergeCell ref="F78:G78"/>
    <mergeCell ref="D79:E79"/>
    <mergeCell ref="F79:G79"/>
    <mergeCell ref="D80:E80"/>
    <mergeCell ref="F80:G80"/>
    <mergeCell ref="D81:E81"/>
    <mergeCell ref="F81:G81"/>
    <mergeCell ref="D82:E82"/>
    <mergeCell ref="F82:G82"/>
    <mergeCell ref="D83:E83"/>
    <mergeCell ref="F83:G83"/>
    <mergeCell ref="D84:E84"/>
    <mergeCell ref="F84:G84"/>
    <mergeCell ref="D85:E85"/>
    <mergeCell ref="F85:G85"/>
    <mergeCell ref="D86:E86"/>
    <mergeCell ref="F86:G86"/>
    <mergeCell ref="A98:B98"/>
    <mergeCell ref="B99:E99"/>
    <mergeCell ref="B122:E122"/>
    <mergeCell ref="A124:B124"/>
    <mergeCell ref="B125:E125"/>
    <mergeCell ref="B151:E151"/>
  </mergeCells>
  <printOptions headings="false" gridLines="false" gridLinesSet="true" horizontalCentered="false" verticalCentered="false"/>
  <pageMargins left="0.0777777777777778" right="0.208333333333333" top="0.747916666666667" bottom="0.747916666666667" header="0.511805555555555" footer="0.511805555555555"/>
  <pageSetup paperSize="9" scale="7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6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S50" activeCellId="0" sqref="S50"/>
    </sheetView>
  </sheetViews>
  <sheetFormatPr defaultRowHeight="13.5" zeroHeight="false" outlineLevelRow="0" outlineLevelCol="0"/>
  <cols>
    <col collapsed="false" customWidth="true" hidden="false" outlineLevel="0" max="1" min="1" style="0" width="8.58"/>
    <col collapsed="false" customWidth="true" hidden="false" outlineLevel="0" max="3" min="2" style="0" width="9.55"/>
    <col collapsed="false" customWidth="true" hidden="false" outlineLevel="0" max="1025" min="4" style="0" width="8.58"/>
  </cols>
  <sheetData>
    <row r="1" customFormat="false" ht="13.5" hidden="false" customHeight="false" outlineLevel="0" collapsed="false">
      <c r="A1" s="80"/>
      <c r="B1" s="80"/>
      <c r="C1" s="80"/>
      <c r="D1" s="80"/>
      <c r="E1" s="80"/>
      <c r="F1" s="80"/>
      <c r="G1" s="80"/>
      <c r="H1" s="80"/>
      <c r="I1" s="80"/>
      <c r="J1" s="80"/>
      <c r="L1" s="80"/>
      <c r="N1" s="80"/>
      <c r="P1" s="80"/>
      <c r="R1" s="80"/>
      <c r="T1" s="80"/>
      <c r="V1" s="80"/>
      <c r="X1" s="80"/>
    </row>
    <row r="7" customFormat="false" ht="13.5" hidden="false" customHeight="false" outlineLevel="0" collapsed="false"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</row>
    <row r="8" customFormat="false" ht="13.5" hidden="false" customHeight="false" outlineLevel="0" collapsed="false"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</row>
    <row r="9" customFormat="false" ht="13.5" hidden="false" customHeight="false" outlineLevel="0" collapsed="false"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</row>
    <row r="14" customFormat="false" ht="13.5" hidden="false" customHeight="false" outlineLevel="0" collapsed="false"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</row>
    <row r="15" customFormat="false" ht="13.5" hidden="false" customHeight="false" outlineLevel="0" collapsed="false">
      <c r="B15" s="205"/>
      <c r="C15" s="205"/>
      <c r="D15" s="205"/>
      <c r="E15" s="205"/>
    </row>
    <row r="21" customFormat="false" ht="13.5" hidden="false" customHeight="false" outlineLevel="0" collapsed="false">
      <c r="B21" s="202"/>
      <c r="C21" s="202"/>
      <c r="D21" s="202"/>
      <c r="E21" s="202"/>
      <c r="F21" s="202"/>
      <c r="G21" s="202"/>
      <c r="H21" s="202"/>
      <c r="I21" s="202"/>
    </row>
    <row r="22" customFormat="false" ht="13.5" hidden="false" customHeight="false" outlineLevel="0" collapsed="false">
      <c r="B22" s="205"/>
      <c r="C22" s="205"/>
      <c r="D22" s="205"/>
    </row>
    <row r="28" customFormat="false" ht="13.5" hidden="false" customHeight="false" outlineLevel="0" collapsed="false">
      <c r="B28" s="202"/>
      <c r="C28" s="202"/>
      <c r="D28" s="202"/>
      <c r="E28" s="202"/>
      <c r="F28" s="202"/>
      <c r="G28" s="202"/>
      <c r="H28" s="202"/>
      <c r="I28" s="202"/>
    </row>
    <row r="29" customFormat="false" ht="13.5" hidden="false" customHeight="false" outlineLevel="0" collapsed="false">
      <c r="B29" s="205"/>
      <c r="C29" s="205"/>
      <c r="D29" s="205"/>
      <c r="E29" s="205"/>
      <c r="F29" s="205"/>
      <c r="G29" s="205"/>
    </row>
    <row r="31" customFormat="false" ht="13.5" hidden="false" customHeight="false" outlineLevel="0" collapsed="false">
      <c r="A31" s="80"/>
    </row>
    <row r="36" customFormat="false" ht="13.5" hidden="false" customHeight="false" outlineLevel="0" collapsed="false">
      <c r="L36" s="8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B11" colorId="64" zoomScale="100" zoomScaleNormal="100" zoomScalePageLayoutView="100" workbookViewId="0">
      <selection pane="topLeft" activeCell="B38" activeCellId="0" sqref="B38"/>
    </sheetView>
  </sheetViews>
  <sheetFormatPr defaultRowHeight="13.5" zeroHeight="false" outlineLevelRow="0" outlineLevelCol="0"/>
  <cols>
    <col collapsed="false" customWidth="true" hidden="false" outlineLevel="0" max="1" min="1" style="0" width="8.58"/>
    <col collapsed="false" customWidth="true" hidden="false" outlineLevel="0" max="2" min="2" style="0" width="9.55"/>
    <col collapsed="false" customWidth="true" hidden="false" outlineLevel="0" max="24" min="3" style="0" width="8.58"/>
    <col collapsed="false" customWidth="true" hidden="false" outlineLevel="0" max="25" min="25" style="0" width="9.55"/>
    <col collapsed="false" customWidth="true" hidden="false" outlineLevel="0" max="1025" min="26" style="0" width="8.58"/>
  </cols>
  <sheetData>
    <row r="1" customFormat="false" ht="13.5" hidden="false" customHeight="false" outlineLevel="0" collapsed="false">
      <c r="A1" s="80" t="s">
        <v>97</v>
      </c>
      <c r="C1" s="80" t="s">
        <v>98</v>
      </c>
      <c r="D1" s="80" t="s">
        <v>99</v>
      </c>
      <c r="F1" s="80" t="s">
        <v>100</v>
      </c>
      <c r="H1" s="80" t="s">
        <v>101</v>
      </c>
      <c r="J1" s="80" t="s">
        <v>102</v>
      </c>
      <c r="L1" s="80" t="s">
        <v>103</v>
      </c>
      <c r="N1" s="80" t="s">
        <v>104</v>
      </c>
      <c r="P1" s="80" t="s">
        <v>105</v>
      </c>
      <c r="R1" s="80" t="s">
        <v>106</v>
      </c>
      <c r="T1" s="80" t="s">
        <v>107</v>
      </c>
      <c r="V1" s="80" t="s">
        <v>108</v>
      </c>
    </row>
    <row r="2" customFormat="false" ht="13.5" hidden="false" customHeight="false" outlineLevel="0" collapsed="false">
      <c r="L2" s="0" t="n">
        <v>5</v>
      </c>
      <c r="M2" s="0" t="n">
        <v>11100</v>
      </c>
      <c r="N2" s="0" t="n">
        <v>5</v>
      </c>
      <c r="O2" s="0" t="n">
        <v>52000</v>
      </c>
      <c r="P2" s="0" t="n">
        <v>5</v>
      </c>
      <c r="Q2" s="0" t="n">
        <v>8000</v>
      </c>
    </row>
    <row r="3" customFormat="false" ht="13.5" hidden="false" customHeight="false" outlineLevel="0" collapsed="false">
      <c r="A3" s="0" t="n">
        <v>0</v>
      </c>
      <c r="B3" s="0" t="n">
        <v>36100</v>
      </c>
      <c r="F3" s="0" t="n">
        <v>6</v>
      </c>
      <c r="G3" s="0" t="n">
        <v>7300</v>
      </c>
      <c r="J3" s="0" t="n">
        <v>6</v>
      </c>
      <c r="K3" s="0" t="n">
        <v>39200</v>
      </c>
      <c r="L3" s="0" t="n">
        <v>5</v>
      </c>
      <c r="M3" s="0" t="n">
        <v>8400</v>
      </c>
      <c r="N3" s="0" t="n">
        <v>4</v>
      </c>
      <c r="O3" s="0" t="n">
        <v>8400</v>
      </c>
      <c r="P3" s="0" t="n">
        <v>5</v>
      </c>
      <c r="Q3" s="0" t="n">
        <v>16900</v>
      </c>
      <c r="T3" s="0" t="n">
        <v>3</v>
      </c>
    </row>
    <row r="4" customFormat="false" ht="13.5" hidden="false" customHeight="false" outlineLevel="0" collapsed="false">
      <c r="A4" s="0" t="n">
        <v>0</v>
      </c>
      <c r="B4" s="0" t="n">
        <v>125800</v>
      </c>
      <c r="F4" s="0" t="n">
        <v>6</v>
      </c>
      <c r="J4" s="0" t="n">
        <v>3.5</v>
      </c>
      <c r="L4" s="0" t="n">
        <v>4.5</v>
      </c>
      <c r="P4" s="0" t="n">
        <v>4</v>
      </c>
    </row>
    <row r="5" customFormat="false" ht="13.5" hidden="false" customHeight="false" outlineLevel="0" collapsed="false">
      <c r="A5" s="0" t="n">
        <v>0</v>
      </c>
      <c r="B5" s="0" t="n">
        <v>67000</v>
      </c>
      <c r="D5" s="0" t="n">
        <v>6</v>
      </c>
      <c r="E5" s="0" t="n">
        <v>18700</v>
      </c>
      <c r="F5" s="0" t="n">
        <v>8</v>
      </c>
      <c r="G5" s="0" t="n">
        <v>32700</v>
      </c>
      <c r="J5" s="0" t="n">
        <v>5.5</v>
      </c>
      <c r="K5" s="0" t="n">
        <v>14000</v>
      </c>
      <c r="P5" s="0" t="n">
        <v>7</v>
      </c>
      <c r="Q5" s="0" t="n">
        <v>21600</v>
      </c>
      <c r="R5" s="0" t="n">
        <v>3</v>
      </c>
      <c r="S5" s="0" t="n">
        <v>82000</v>
      </c>
    </row>
    <row r="6" customFormat="false" ht="13.5" hidden="false" customHeight="false" outlineLevel="0" collapsed="false">
      <c r="A6" s="0" t="n">
        <v>0</v>
      </c>
      <c r="B6" s="0" t="n">
        <v>55500</v>
      </c>
      <c r="D6" s="0" t="n">
        <v>7</v>
      </c>
      <c r="E6" s="0" t="n">
        <v>8600</v>
      </c>
      <c r="T6" s="0" t="n">
        <v>7</v>
      </c>
      <c r="U6" s="0" t="n">
        <v>8600</v>
      </c>
    </row>
    <row r="8" customFormat="false" ht="13.5" hidden="false" customHeight="false" outlineLevel="0" collapsed="false">
      <c r="A8" s="0" t="n">
        <v>0</v>
      </c>
      <c r="C8" s="0" t="n">
        <v>0</v>
      </c>
      <c r="D8" s="0" t="n">
        <v>5.5</v>
      </c>
      <c r="E8" s="0" t="n">
        <v>84000</v>
      </c>
      <c r="F8" s="0" t="n">
        <v>6</v>
      </c>
      <c r="G8" s="0" t="n">
        <v>11000</v>
      </c>
      <c r="J8" s="0" t="n">
        <v>5</v>
      </c>
      <c r="P8" s="0" t="n">
        <v>4.5</v>
      </c>
      <c r="T8" s="0" t="n">
        <v>5.5</v>
      </c>
      <c r="U8" s="0" t="n">
        <v>8000</v>
      </c>
    </row>
    <row r="9" customFormat="false" ht="13.5" hidden="false" customHeight="false" outlineLevel="0" collapsed="false">
      <c r="A9" s="0" t="n">
        <v>0</v>
      </c>
      <c r="B9" s="0" t="n">
        <v>28200</v>
      </c>
      <c r="C9" s="0" t="n">
        <v>0</v>
      </c>
      <c r="D9" s="0" t="n">
        <v>5</v>
      </c>
      <c r="E9" s="0" t="n">
        <v>8000</v>
      </c>
      <c r="F9" s="0" t="n">
        <v>7</v>
      </c>
      <c r="G9" s="0" t="n">
        <v>28200</v>
      </c>
      <c r="L9" s="0" t="n">
        <v>2</v>
      </c>
      <c r="N9" s="0" t="n">
        <v>4.5</v>
      </c>
      <c r="P9" s="0" t="n">
        <v>6.5</v>
      </c>
      <c r="Q9" s="0" t="n">
        <v>18000</v>
      </c>
    </row>
    <row r="10" customFormat="false" ht="13.5" hidden="false" customHeight="false" outlineLevel="0" collapsed="false">
      <c r="A10" s="0" t="n">
        <v>0</v>
      </c>
      <c r="B10" s="0" t="n">
        <v>123300</v>
      </c>
      <c r="C10" s="0" t="n">
        <v>0</v>
      </c>
      <c r="D10" s="0" t="n">
        <v>7.5</v>
      </c>
      <c r="E10" s="0" t="n">
        <v>21200</v>
      </c>
      <c r="F10" s="0" t="n">
        <v>6</v>
      </c>
      <c r="G10" s="0" t="n">
        <v>65100</v>
      </c>
      <c r="J10" s="0" t="n">
        <v>5</v>
      </c>
      <c r="K10" s="0" t="n">
        <v>4000</v>
      </c>
      <c r="L10" s="0" t="n">
        <v>5</v>
      </c>
      <c r="P10" s="0" t="n">
        <v>4.5</v>
      </c>
    </row>
    <row r="11" customFormat="false" ht="13.5" hidden="false" customHeight="false" outlineLevel="0" collapsed="false">
      <c r="A11" s="0" t="n">
        <v>0</v>
      </c>
      <c r="B11" s="0" t="n">
        <v>229800</v>
      </c>
      <c r="C11" s="0" t="n">
        <v>0</v>
      </c>
      <c r="D11" s="0" t="n">
        <v>8.5</v>
      </c>
      <c r="E11" s="0" t="n">
        <v>72300</v>
      </c>
      <c r="F11" s="0" t="n">
        <v>9</v>
      </c>
      <c r="G11" s="0" t="n">
        <v>48300</v>
      </c>
      <c r="J11" s="0" t="n">
        <v>6</v>
      </c>
      <c r="K11" s="0" t="n">
        <v>13500</v>
      </c>
      <c r="L11" s="0" t="n">
        <v>3.5</v>
      </c>
      <c r="M11" s="0" t="n">
        <v>14400</v>
      </c>
      <c r="N11" s="0" t="n">
        <v>4</v>
      </c>
      <c r="O11" s="0" t="n">
        <v>86500</v>
      </c>
      <c r="P11" s="0" t="n">
        <v>7</v>
      </c>
      <c r="Q11" s="0" t="n">
        <v>19500</v>
      </c>
      <c r="R11" s="0" t="n">
        <v>5</v>
      </c>
    </row>
    <row r="12" customFormat="false" ht="13.5" hidden="false" customHeight="false" outlineLevel="0" collapsed="false">
      <c r="A12" s="0" t="n">
        <v>0</v>
      </c>
      <c r="B12" s="0" t="n">
        <v>109600</v>
      </c>
      <c r="C12" s="0" t="n">
        <v>0</v>
      </c>
      <c r="F12" s="0" t="n">
        <v>6</v>
      </c>
      <c r="G12" s="0" t="n">
        <v>13600</v>
      </c>
      <c r="J12" s="0" t="n">
        <v>3.5</v>
      </c>
      <c r="K12" s="0" t="n">
        <v>37000</v>
      </c>
      <c r="N12" s="0" t="n">
        <v>4</v>
      </c>
      <c r="O12" s="0" t="n">
        <v>14000</v>
      </c>
      <c r="R12" s="0" t="n">
        <v>5</v>
      </c>
      <c r="S12" s="0" t="n">
        <v>17200</v>
      </c>
      <c r="T12" s="0" t="n">
        <v>5.5</v>
      </c>
    </row>
    <row r="13" customFormat="false" ht="13.5" hidden="false" customHeight="false" outlineLevel="0" collapsed="false">
      <c r="A13" s="0" t="n">
        <v>0</v>
      </c>
      <c r="B13" s="0" t="n">
        <v>20000</v>
      </c>
      <c r="R13" s="0" t="n">
        <v>4.5</v>
      </c>
      <c r="S13" s="0" t="n">
        <v>20000</v>
      </c>
    </row>
    <row r="15" customFormat="false" ht="13.5" hidden="false" customHeight="false" outlineLevel="0" collapsed="false">
      <c r="A15" s="80" t="s">
        <v>109</v>
      </c>
      <c r="C15" s="0" t="n">
        <v>0</v>
      </c>
      <c r="D15" s="0" t="n">
        <v>5.5</v>
      </c>
      <c r="E15" s="0" t="n">
        <v>71600</v>
      </c>
      <c r="F15" s="0" t="n">
        <v>6</v>
      </c>
      <c r="G15" s="0" t="n">
        <v>40000</v>
      </c>
      <c r="L15" s="0" t="n">
        <v>5</v>
      </c>
      <c r="P15" s="0" t="n">
        <v>5</v>
      </c>
    </row>
    <row r="16" customFormat="false" ht="13.5" hidden="false" customHeight="false" outlineLevel="0" collapsed="false">
      <c r="A16" s="0" t="n">
        <v>0</v>
      </c>
      <c r="B16" s="0" t="n">
        <v>45700</v>
      </c>
      <c r="C16" s="0" t="n">
        <v>0</v>
      </c>
      <c r="D16" s="0" t="n">
        <v>4</v>
      </c>
      <c r="E16" s="0" t="n">
        <v>11300</v>
      </c>
      <c r="F16" s="0" t="n">
        <v>5</v>
      </c>
      <c r="J16" s="0" t="n">
        <v>5</v>
      </c>
      <c r="P16" s="0" t="n">
        <v>4</v>
      </c>
      <c r="Q16" s="0" t="n">
        <v>11300</v>
      </c>
      <c r="V16" s="0" t="n">
        <v>5</v>
      </c>
    </row>
    <row r="17" customFormat="false" ht="13.5" hidden="false" customHeight="false" outlineLevel="0" collapsed="false">
      <c r="A17" s="0" t="n">
        <v>0</v>
      </c>
      <c r="B17" s="0" t="n">
        <v>130000</v>
      </c>
      <c r="C17" s="0" t="n">
        <v>0</v>
      </c>
      <c r="D17" s="0" t="n">
        <v>6.5</v>
      </c>
      <c r="E17" s="0" t="n">
        <v>22000</v>
      </c>
      <c r="F17" s="0" t="n">
        <v>7.5</v>
      </c>
      <c r="G17" s="0" t="n">
        <v>22000</v>
      </c>
      <c r="J17" s="0" t="n">
        <v>3</v>
      </c>
      <c r="L17" s="0" t="n">
        <v>5</v>
      </c>
      <c r="M17" s="0" t="n">
        <v>40900</v>
      </c>
      <c r="N17" s="0" t="n">
        <v>3</v>
      </c>
      <c r="O17" s="0" t="n">
        <v>7600</v>
      </c>
      <c r="P17" s="0" t="n">
        <v>6</v>
      </c>
      <c r="Q17" s="0" t="n">
        <v>7600</v>
      </c>
      <c r="V17" s="0" t="n">
        <v>7.5</v>
      </c>
      <c r="W17" s="0" t="n">
        <v>7600</v>
      </c>
    </row>
    <row r="18" customFormat="false" ht="13.5" hidden="false" customHeight="false" outlineLevel="0" collapsed="false">
      <c r="A18" s="0" t="n">
        <v>0</v>
      </c>
      <c r="B18" s="0" t="n">
        <v>50800</v>
      </c>
      <c r="C18" s="0" t="n">
        <v>0</v>
      </c>
      <c r="F18" s="0" t="n">
        <v>7</v>
      </c>
      <c r="G18" s="0" t="n">
        <v>26600</v>
      </c>
      <c r="H18" s="0" t="n">
        <v>6</v>
      </c>
      <c r="J18" s="0" t="n">
        <v>6</v>
      </c>
      <c r="L18" s="0" t="n">
        <v>5</v>
      </c>
      <c r="M18" s="0" t="n">
        <v>51500</v>
      </c>
      <c r="V18" s="0" t="n">
        <v>2.5</v>
      </c>
    </row>
    <row r="19" customFormat="false" ht="13.5" hidden="false" customHeight="false" outlineLevel="0" collapsed="false">
      <c r="A19" s="0" t="n">
        <v>0</v>
      </c>
      <c r="B19" s="0" t="n">
        <v>113500</v>
      </c>
      <c r="C19" s="0" t="n">
        <v>0</v>
      </c>
      <c r="F19" s="0" t="n">
        <v>6</v>
      </c>
      <c r="G19" s="0" t="n">
        <v>17000</v>
      </c>
      <c r="J19" s="0" t="n">
        <v>6</v>
      </c>
      <c r="K19" s="0" t="n">
        <v>8800</v>
      </c>
      <c r="N19" s="0" t="n">
        <v>4</v>
      </c>
      <c r="O19" s="0" t="n">
        <v>8800</v>
      </c>
      <c r="P19" s="0" t="n">
        <v>5</v>
      </c>
      <c r="Q19" s="0" t="n">
        <v>7800</v>
      </c>
      <c r="T19" s="0" t="n">
        <v>5.5</v>
      </c>
    </row>
    <row r="20" customFormat="false" ht="13.5" hidden="false" customHeight="false" outlineLevel="0" collapsed="false">
      <c r="J20" s="0" t="n">
        <v>5.5</v>
      </c>
      <c r="K20" s="0" t="n">
        <v>62700</v>
      </c>
      <c r="R20" s="0" t="n">
        <v>5</v>
      </c>
      <c r="S20" s="0" t="n">
        <v>67500</v>
      </c>
      <c r="T20" s="0" t="n">
        <v>6</v>
      </c>
      <c r="U20" s="0" t="n">
        <v>105700</v>
      </c>
    </row>
    <row r="22" customFormat="false" ht="13.5" hidden="false" customHeight="false" outlineLevel="0" collapsed="false">
      <c r="A22" s="0" t="n">
        <v>0</v>
      </c>
      <c r="B22" s="0" t="n">
        <v>45000</v>
      </c>
      <c r="C22" s="80" t="s">
        <v>109</v>
      </c>
      <c r="D22" s="0" t="n">
        <v>4</v>
      </c>
      <c r="E22" s="0" t="n">
        <v>8400</v>
      </c>
      <c r="F22" s="0" t="n">
        <v>6</v>
      </c>
      <c r="G22" s="0" t="n">
        <v>56300</v>
      </c>
      <c r="H22" s="0" t="n">
        <v>6</v>
      </c>
      <c r="I22" s="0" t="n">
        <v>18800</v>
      </c>
      <c r="J22" s="80" t="s">
        <v>109</v>
      </c>
      <c r="L22" s="0" t="n">
        <v>5</v>
      </c>
      <c r="M22" s="0" t="n">
        <v>11300</v>
      </c>
      <c r="N22" s="0" t="n">
        <v>5.5</v>
      </c>
      <c r="O22" s="0" t="n">
        <v>140000</v>
      </c>
      <c r="P22" s="0" t="n">
        <v>4</v>
      </c>
      <c r="Q22" s="0" t="n">
        <v>21200</v>
      </c>
    </row>
    <row r="23" customFormat="false" ht="13.5" hidden="false" customHeight="false" outlineLevel="0" collapsed="false">
      <c r="A23" s="0" t="n">
        <v>0</v>
      </c>
      <c r="B23" s="0" t="n">
        <v>181500</v>
      </c>
      <c r="C23" s="0" t="n">
        <v>0</v>
      </c>
      <c r="D23" s="0" t="n">
        <v>4.5</v>
      </c>
      <c r="E23" s="0" t="n">
        <v>14000</v>
      </c>
      <c r="F23" s="0" t="n">
        <v>5</v>
      </c>
      <c r="G23" s="0" t="n">
        <v>35500</v>
      </c>
      <c r="J23" s="80" t="n">
        <v>3.5</v>
      </c>
      <c r="L23" s="0" t="n">
        <v>4.5</v>
      </c>
      <c r="P23" s="0" t="n">
        <v>5</v>
      </c>
      <c r="Q23" s="0" t="n">
        <v>8000</v>
      </c>
    </row>
    <row r="24" customFormat="false" ht="13.5" hidden="false" customHeight="false" outlineLevel="0" collapsed="false">
      <c r="A24" s="0" t="n">
        <v>0</v>
      </c>
      <c r="B24" s="0" t="n">
        <v>108800</v>
      </c>
      <c r="C24" s="0" t="n">
        <v>0</v>
      </c>
      <c r="D24" s="0" t="n">
        <v>7.5</v>
      </c>
      <c r="E24" s="0" t="n">
        <v>48300</v>
      </c>
      <c r="F24" s="0" t="n">
        <v>6</v>
      </c>
      <c r="H24" s="0" t="n">
        <v>6</v>
      </c>
      <c r="J24" s="80" t="n">
        <v>5</v>
      </c>
      <c r="K24" s="80" t="n">
        <v>8300</v>
      </c>
      <c r="L24" s="0" t="n">
        <v>5</v>
      </c>
      <c r="N24" s="0" t="n">
        <v>4</v>
      </c>
      <c r="O24" s="0" t="n">
        <v>16600</v>
      </c>
      <c r="P24" s="0" t="n">
        <v>7</v>
      </c>
      <c r="Q24" s="0" t="n">
        <v>8300</v>
      </c>
    </row>
    <row r="25" customFormat="false" ht="13.5" hidden="false" customHeight="false" outlineLevel="0" collapsed="false">
      <c r="A25" s="0" t="n">
        <v>0</v>
      </c>
      <c r="B25" s="0" t="n">
        <v>105300</v>
      </c>
      <c r="C25" s="0" t="n">
        <v>0</v>
      </c>
      <c r="D25" s="0" t="n">
        <v>6</v>
      </c>
      <c r="E25" s="0" t="n">
        <v>56700</v>
      </c>
      <c r="F25" s="0" t="n">
        <v>7</v>
      </c>
      <c r="G25" s="0" t="n">
        <v>73000</v>
      </c>
      <c r="J25" s="80" t="n">
        <v>6.5</v>
      </c>
      <c r="K25" s="80" t="n">
        <v>10800</v>
      </c>
      <c r="L25" s="80" t="n">
        <v>5.5</v>
      </c>
      <c r="M25" s="80" t="n">
        <v>10800</v>
      </c>
      <c r="P25" s="0" t="n">
        <v>6</v>
      </c>
      <c r="Q25" s="0" t="n">
        <v>11700</v>
      </c>
    </row>
    <row r="26" customFormat="false" ht="13.5" hidden="false" customHeight="false" outlineLevel="0" collapsed="false">
      <c r="A26" s="0" t="n">
        <v>0</v>
      </c>
      <c r="B26" s="0" t="n">
        <v>92000</v>
      </c>
      <c r="C26" s="0" t="n">
        <v>0</v>
      </c>
      <c r="D26" s="0" t="n">
        <v>6.5</v>
      </c>
      <c r="E26" s="0" t="n">
        <v>12300</v>
      </c>
      <c r="F26" s="0" t="n">
        <v>7.5</v>
      </c>
      <c r="G26" s="0" t="n">
        <v>76700</v>
      </c>
      <c r="H26" s="0" t="n">
        <v>6</v>
      </c>
      <c r="I26" s="0" t="n">
        <v>17700</v>
      </c>
      <c r="N26" s="0" t="n">
        <v>4</v>
      </c>
      <c r="O26" s="0" t="n">
        <v>12300</v>
      </c>
      <c r="T26" s="0" t="n">
        <v>6</v>
      </c>
      <c r="U26" s="0" t="n">
        <v>22200</v>
      </c>
    </row>
    <row r="27" customFormat="false" ht="13.5" hidden="false" customHeight="false" outlineLevel="0" collapsed="false">
      <c r="C27" s="0" t="n">
        <v>0</v>
      </c>
      <c r="P27" s="0" t="n">
        <v>5</v>
      </c>
      <c r="Q27" s="0" t="n">
        <v>34700</v>
      </c>
    </row>
    <row r="29" customFormat="false" ht="13.5" hidden="false" customHeight="false" outlineLevel="0" collapsed="false">
      <c r="A29" s="0" t="n">
        <v>0</v>
      </c>
      <c r="B29" s="0" t="n">
        <v>92000</v>
      </c>
      <c r="C29" s="0" t="n">
        <v>0</v>
      </c>
      <c r="D29" s="0" t="n">
        <v>4.5</v>
      </c>
      <c r="E29" s="0" t="n">
        <v>42600</v>
      </c>
      <c r="F29" s="0" t="n">
        <v>5</v>
      </c>
      <c r="H29" s="0" t="n">
        <v>5</v>
      </c>
      <c r="I29" s="0" t="n">
        <v>41000</v>
      </c>
      <c r="J29" s="0" t="n">
        <v>6</v>
      </c>
      <c r="K29" s="0" t="n">
        <v>13300</v>
      </c>
      <c r="P29" s="0" t="n">
        <v>4</v>
      </c>
    </row>
    <row r="30" customFormat="false" ht="13.5" hidden="false" customHeight="false" outlineLevel="0" collapsed="false">
      <c r="A30" s="0" t="n">
        <v>0</v>
      </c>
      <c r="B30" s="0" t="n">
        <v>300500</v>
      </c>
      <c r="C30" s="0" t="n">
        <v>0</v>
      </c>
      <c r="D30" s="0" t="n">
        <v>5.5</v>
      </c>
      <c r="E30" s="0" t="n">
        <v>44500</v>
      </c>
      <c r="F30" s="0" t="n">
        <v>6</v>
      </c>
      <c r="G30" s="0" t="n">
        <v>6500</v>
      </c>
      <c r="H30" s="0" t="n">
        <v>6</v>
      </c>
      <c r="I30" s="0" t="n">
        <v>17800</v>
      </c>
      <c r="J30" s="0" t="n">
        <v>5</v>
      </c>
      <c r="K30" s="0" t="n">
        <v>15500</v>
      </c>
      <c r="N30" s="0" t="n">
        <v>3.5</v>
      </c>
      <c r="O30" s="0" t="n">
        <v>15500</v>
      </c>
      <c r="P30" s="0" t="n">
        <v>3.5</v>
      </c>
    </row>
    <row r="31" customFormat="false" ht="13.5" hidden="false" customHeight="false" outlineLevel="0" collapsed="false">
      <c r="A31" s="0" t="n">
        <v>0</v>
      </c>
      <c r="B31" s="0" t="n">
        <v>129000</v>
      </c>
      <c r="C31" s="0" t="n">
        <v>0</v>
      </c>
      <c r="D31" s="0" t="n">
        <v>5.5</v>
      </c>
      <c r="E31" s="0" t="n">
        <v>152500</v>
      </c>
      <c r="F31" s="0" t="n">
        <v>7.5</v>
      </c>
      <c r="G31" s="0" t="n">
        <v>51500</v>
      </c>
      <c r="H31" s="0" t="n">
        <v>6</v>
      </c>
      <c r="I31" s="0" t="n">
        <v>51000</v>
      </c>
      <c r="J31" s="0" t="n">
        <v>6.5</v>
      </c>
      <c r="L31" s="0" t="n">
        <v>6</v>
      </c>
      <c r="M31" s="0" t="n">
        <v>17000</v>
      </c>
      <c r="P31" s="0" t="n">
        <v>7.5</v>
      </c>
    </row>
    <row r="32" customFormat="false" ht="13.5" hidden="false" customHeight="false" outlineLevel="0" collapsed="false">
      <c r="Y32" s="0" t="n">
        <v>26723800</v>
      </c>
    </row>
    <row r="33" customFormat="false" ht="13.5" hidden="false" customHeight="false" outlineLevel="0" collapsed="false">
      <c r="B33" s="0" t="n">
        <v>52500</v>
      </c>
      <c r="E33" s="0" t="n">
        <v>45000</v>
      </c>
      <c r="G33" s="0" t="n">
        <v>71000</v>
      </c>
      <c r="K33" s="0" t="n">
        <v>8000</v>
      </c>
      <c r="M33" s="0" t="n">
        <v>8000</v>
      </c>
      <c r="O33" s="0" t="n">
        <v>51000</v>
      </c>
    </row>
    <row r="34" customFormat="false" ht="13.5" hidden="false" customHeight="false" outlineLevel="0" collapsed="false">
      <c r="A34" s="0" t="n">
        <v>22</v>
      </c>
      <c r="B34" s="0" t="n">
        <f aca="false">SUM(B2:B31)</f>
        <v>2189400</v>
      </c>
      <c r="C34" s="0" t="n">
        <v>18</v>
      </c>
      <c r="D34" s="0" t="n">
        <v>106</v>
      </c>
      <c r="E34" s="0" t="n">
        <f aca="false">SUM(E2:E31)</f>
        <v>697000</v>
      </c>
      <c r="F34" s="0" t="n">
        <v>143</v>
      </c>
      <c r="G34" s="0" t="n">
        <f aca="false">SUM(G2:G31)</f>
        <v>611300</v>
      </c>
      <c r="H34" s="0" t="n">
        <f aca="false">SUM(H2:H31)</f>
        <v>41</v>
      </c>
      <c r="I34" s="0" t="n">
        <f aca="false">SUM(I2:I31)</f>
        <v>146300</v>
      </c>
      <c r="J34" s="0" t="n">
        <v>97</v>
      </c>
      <c r="K34" s="0" t="n">
        <f aca="false">SUM(K2:K31)</f>
        <v>227100</v>
      </c>
      <c r="L34" s="0" t="n">
        <v>70.5</v>
      </c>
      <c r="M34" s="0" t="n">
        <f aca="false">SUM(M2:M31)</f>
        <v>165400</v>
      </c>
      <c r="N34" s="0" t="n">
        <v>49.5</v>
      </c>
      <c r="O34" s="0" t="n">
        <f aca="false">SUM(O2:O31)</f>
        <v>361700</v>
      </c>
      <c r="P34" s="0" t="n">
        <v>110</v>
      </c>
      <c r="Q34" s="0" t="n">
        <f aca="false">SUM(Q2:Q31)</f>
        <v>194600</v>
      </c>
      <c r="R34" s="0" t="n">
        <f aca="false">SUM(R2:R31)</f>
        <v>22.5</v>
      </c>
      <c r="S34" s="0" t="n">
        <f aca="false">SUM(S2:S31)</f>
        <v>186700</v>
      </c>
      <c r="T34" s="0" t="n">
        <f aca="false">SUM(T2:T31)</f>
        <v>38.5</v>
      </c>
      <c r="U34" s="0" t="n">
        <f aca="false">SUM(U2:U31)</f>
        <v>144500</v>
      </c>
      <c r="V34" s="0" t="n">
        <f aca="false">SUM(V2:V31)</f>
        <v>15</v>
      </c>
      <c r="W34" s="0" t="n">
        <f aca="false">SUM(W2:W31)</f>
        <v>7600</v>
      </c>
      <c r="Y34" s="0" t="e">
        <f aca="false">SUM(W35+W34+U34+U35+S34+R35+Q35+Q34+O35+O34+M35+M34+K34+K35+I35+I34+G35+G34+E34+E35+K39:L39)</f>
        <v>#VALUE!</v>
      </c>
    </row>
    <row r="35" customFormat="false" ht="13.5" hidden="false" customHeight="false" outlineLevel="0" collapsed="false">
      <c r="B35" s="0" t="n">
        <v>4000000</v>
      </c>
      <c r="C35" s="0" t="n">
        <v>3272700</v>
      </c>
      <c r="E35" s="0" t="n">
        <v>2438000</v>
      </c>
      <c r="G35" s="0" t="n">
        <v>3432000</v>
      </c>
      <c r="I35" s="0" t="n">
        <v>1025000</v>
      </c>
      <c r="K35" s="0" t="n">
        <v>1940000</v>
      </c>
      <c r="M35" s="0" t="n">
        <v>1269000</v>
      </c>
      <c r="O35" s="0" t="n">
        <v>1287000</v>
      </c>
      <c r="Q35" s="0" t="n">
        <v>2310000</v>
      </c>
      <c r="R35" s="0" t="n">
        <v>517500</v>
      </c>
      <c r="U35" s="0" t="n">
        <v>962500</v>
      </c>
      <c r="W35" s="0" t="n">
        <v>37500</v>
      </c>
    </row>
    <row r="37" customFormat="false" ht="13.5" hidden="false" customHeight="false" outlineLevel="0" collapsed="false">
      <c r="B37" s="0" t="n">
        <f aca="false">SUM(B34+B33+C35+B35+E35+E34+E33+G33+G34+G35+I35+I34+K34+K33+K35+M33+M34+M35+O35+O34+O33+Q34+Q35+R35+S34+U35+U34+W34+W35)</f>
        <v>27658300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2014-10-27T08:11:45Z</dcterms:created>
  <dc:creator>USER</dc:creator>
  <dc:description/>
  <dc:language>ko-KR</dc:language>
  <cp:lastModifiedBy/>
  <cp:lastPrinted>2022-12-06T11:44:59Z</cp:lastPrinted>
  <dcterms:modified xsi:type="dcterms:W3CDTF">2023-01-06T18:04:08Z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