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adu\OneDrive\바탕 화면\DHY bar\마감자료\아레나\202212\"/>
    </mc:Choice>
  </mc:AlternateContent>
  <xr:revisionPtr revIDLastSave="0" documentId="13_ncr:1_{8B821FD6-14BF-4DA5-8615-C592D8227E7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Sheet1!$A$4:$G$80</definedName>
    <definedName name="_xlnm.Print_Area" localSheetId="0">Sheet1!$A$1:$G$187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E10" i="1"/>
  <c r="E38" i="1"/>
  <c r="B115" i="1"/>
  <c r="H106" i="1"/>
  <c r="H101" i="1"/>
  <c r="H97" i="1"/>
  <c r="H93" i="1"/>
  <c r="H89" i="1"/>
  <c r="H50" i="1"/>
  <c r="H46" i="1"/>
  <c r="H42" i="1"/>
  <c r="H38" i="1"/>
  <c r="H34" i="1"/>
  <c r="H30" i="1"/>
  <c r="H26" i="1"/>
  <c r="H22" i="1"/>
  <c r="H18" i="1"/>
  <c r="H14" i="1"/>
  <c r="H10" i="1"/>
  <c r="H104" i="1" s="1"/>
  <c r="H6" i="1"/>
  <c r="E97" i="1"/>
  <c r="K11" i="1" l="1"/>
  <c r="J9" i="1" l="1"/>
  <c r="K9" i="1" s="1"/>
  <c r="J13" i="1"/>
  <c r="J17" i="1"/>
  <c r="J21" i="1"/>
  <c r="J25" i="1"/>
  <c r="J29" i="1"/>
  <c r="J33" i="1"/>
  <c r="J37" i="1"/>
  <c r="J41" i="1"/>
  <c r="J45" i="1"/>
  <c r="J53" i="1" l="1"/>
  <c r="J49" i="1"/>
  <c r="J57" i="1"/>
  <c r="J61" i="1"/>
  <c r="J65" i="1"/>
  <c r="J69" i="1"/>
  <c r="B112" i="1" l="1"/>
  <c r="E78" i="1"/>
  <c r="K88" i="1" l="1"/>
  <c r="E26" i="1" l="1"/>
  <c r="L102" i="1"/>
  <c r="K102" i="1"/>
  <c r="E101" i="1"/>
  <c r="L100" i="1"/>
  <c r="M102" i="1" s="1"/>
  <c r="D100" i="1" s="1"/>
  <c r="K100" i="1"/>
  <c r="G177" i="1" l="1"/>
  <c r="G176" i="1"/>
  <c r="G175" i="1"/>
  <c r="G174" i="1"/>
  <c r="G173" i="1"/>
  <c r="G172" i="1"/>
  <c r="G171" i="1"/>
  <c r="G170" i="1"/>
  <c r="E74" i="1" l="1"/>
  <c r="E70" i="1"/>
  <c r="E66" i="1"/>
  <c r="E62" i="1"/>
  <c r="E58" i="1"/>
  <c r="E54" i="1"/>
  <c r="E50" i="1"/>
  <c r="E46" i="1"/>
  <c r="E42" i="1"/>
  <c r="E6" i="1"/>
  <c r="E14" i="1"/>
  <c r="E22" i="1"/>
  <c r="E30" i="1"/>
  <c r="E34" i="1"/>
  <c r="E93" i="1" l="1"/>
  <c r="E89" i="1"/>
  <c r="G165" i="1" l="1"/>
  <c r="K7" i="1" l="1"/>
  <c r="K5" i="1"/>
  <c r="L9" i="1"/>
  <c r="L5" i="1"/>
  <c r="L79" i="1" l="1"/>
  <c r="K79" i="1"/>
  <c r="J77" i="1"/>
  <c r="K77" i="1" s="1"/>
  <c r="L75" i="1"/>
  <c r="K75" i="1"/>
  <c r="J73" i="1"/>
  <c r="K73" i="1" s="1"/>
  <c r="L71" i="1"/>
  <c r="K71" i="1"/>
  <c r="K69" i="1"/>
  <c r="L67" i="1"/>
  <c r="K67" i="1"/>
  <c r="K65" i="1"/>
  <c r="L63" i="1"/>
  <c r="K63" i="1"/>
  <c r="K61" i="1"/>
  <c r="L59" i="1"/>
  <c r="K59" i="1"/>
  <c r="K57" i="1"/>
  <c r="L55" i="1"/>
  <c r="K55" i="1"/>
  <c r="K53" i="1"/>
  <c r="L51" i="1"/>
  <c r="K51" i="1"/>
  <c r="K49" i="1"/>
  <c r="L47" i="1"/>
  <c r="K47" i="1"/>
  <c r="K45" i="1"/>
  <c r="L43" i="1"/>
  <c r="K43" i="1"/>
  <c r="K41" i="1"/>
  <c r="L39" i="1"/>
  <c r="K39" i="1"/>
  <c r="K37" i="1"/>
  <c r="L35" i="1"/>
  <c r="K35" i="1"/>
  <c r="K33" i="1"/>
  <c r="L31" i="1"/>
  <c r="K31" i="1"/>
  <c r="L29" i="1"/>
  <c r="L27" i="1"/>
  <c r="K27" i="1"/>
  <c r="K25" i="1"/>
  <c r="L23" i="1"/>
  <c r="K23" i="1"/>
  <c r="K21" i="1"/>
  <c r="L19" i="1"/>
  <c r="K19" i="1"/>
  <c r="K17" i="1"/>
  <c r="L15" i="1"/>
  <c r="K15" i="1"/>
  <c r="K13" i="1"/>
  <c r="L11" i="1"/>
  <c r="K29" i="1" l="1"/>
  <c r="M31" i="1"/>
  <c r="D29" i="1" s="1"/>
  <c r="L77" i="1"/>
  <c r="M79" i="1" s="1"/>
  <c r="D77" i="1" s="1"/>
  <c r="L73" i="1"/>
  <c r="M75" i="1" s="1"/>
  <c r="D73" i="1" s="1"/>
  <c r="L69" i="1"/>
  <c r="M71" i="1" s="1"/>
  <c r="D69" i="1" s="1"/>
  <c r="L65" i="1"/>
  <c r="M67" i="1" s="1"/>
  <c r="D65" i="1" s="1"/>
  <c r="L61" i="1"/>
  <c r="M63" i="1" s="1"/>
  <c r="D61" i="1" s="1"/>
  <c r="L57" i="1"/>
  <c r="M59" i="1" s="1"/>
  <c r="D57" i="1" s="1"/>
  <c r="L53" i="1"/>
  <c r="M55" i="1" s="1"/>
  <c r="D53" i="1" s="1"/>
  <c r="L49" i="1"/>
  <c r="M51" i="1" s="1"/>
  <c r="D49" i="1" s="1"/>
  <c r="L45" i="1"/>
  <c r="M47" i="1" s="1"/>
  <c r="D45" i="1" s="1"/>
  <c r="L41" i="1"/>
  <c r="M43" i="1" s="1"/>
  <c r="L37" i="1"/>
  <c r="M39" i="1" s="1"/>
  <c r="D37" i="1" s="1"/>
  <c r="L33" i="1"/>
  <c r="M35" i="1" s="1"/>
  <c r="D33" i="1" s="1"/>
  <c r="L25" i="1"/>
  <c r="M27" i="1" s="1"/>
  <c r="D25" i="1" s="1"/>
  <c r="L21" i="1"/>
  <c r="M23" i="1" s="1"/>
  <c r="D21" i="1" s="1"/>
  <c r="L17" i="1"/>
  <c r="M19" i="1" s="1"/>
  <c r="L13" i="1"/>
  <c r="M15" i="1" s="1"/>
  <c r="D13" i="1" s="1"/>
  <c r="M11" i="1"/>
  <c r="D9" i="1" s="1"/>
  <c r="J114" i="1" l="1"/>
  <c r="J113" i="1"/>
  <c r="L98" i="1" l="1"/>
  <c r="K98" i="1"/>
  <c r="L96" i="1"/>
  <c r="L94" i="1"/>
  <c r="K94" i="1"/>
  <c r="K92" i="1"/>
  <c r="L92" i="1"/>
  <c r="L90" i="1"/>
  <c r="K90" i="1"/>
  <c r="D41" i="1"/>
  <c r="D17" i="1"/>
  <c r="L7" i="1"/>
  <c r="M98" i="1" l="1"/>
  <c r="D96" i="1" s="1"/>
  <c r="M94" i="1"/>
  <c r="D92" i="1" s="1"/>
  <c r="M7" i="1"/>
  <c r="D5" i="1" s="1"/>
  <c r="K96" i="1"/>
  <c r="L88" i="1"/>
  <c r="M90" i="1" s="1"/>
  <c r="D88" i="1" s="1"/>
  <c r="B110" i="1" l="1"/>
  <c r="W34" i="3"/>
  <c r="V34" i="3"/>
  <c r="U34" i="3"/>
  <c r="T34" i="3"/>
  <c r="S34" i="3"/>
  <c r="R34" i="3"/>
  <c r="Q34" i="3"/>
  <c r="O34" i="3"/>
  <c r="M34" i="3"/>
  <c r="K34" i="3"/>
  <c r="I34" i="3"/>
  <c r="H34" i="3"/>
  <c r="G34" i="3"/>
  <c r="E34" i="3"/>
  <c r="B34" i="3"/>
  <c r="G186" i="1"/>
  <c r="G185" i="1"/>
  <c r="G184" i="1"/>
  <c r="G183" i="1"/>
  <c r="G182" i="1"/>
  <c r="G181" i="1"/>
  <c r="G180" i="1"/>
  <c r="G179" i="1"/>
  <c r="G178" i="1"/>
  <c r="E18" i="1"/>
  <c r="B111" i="1" s="1"/>
  <c r="F119" i="1" l="1"/>
  <c r="G187" i="1"/>
  <c r="B37" i="3"/>
  <c r="Y34" i="3"/>
</calcChain>
</file>

<file path=xl/sharedStrings.xml><?xml version="1.0" encoding="utf-8"?>
<sst xmlns="http://schemas.openxmlformats.org/spreadsheetml/2006/main" count="368" uniqueCount="194">
  <si>
    <t>인센티브</t>
  </si>
  <si>
    <t>남직원</t>
  </si>
  <si>
    <t>예은</t>
  </si>
  <si>
    <t>계좌번호</t>
  </si>
  <si>
    <t>계좌번호</t>
  </si>
  <si>
    <t>근무시간</t>
  </si>
  <si>
    <t>이름</t>
  </si>
  <si>
    <t>날짜</t>
  </si>
  <si>
    <t>하늘</t>
  </si>
  <si>
    <t>다은</t>
  </si>
  <si>
    <t>-</t>
  </si>
  <si>
    <t>카드 지출</t>
  </si>
  <si>
    <t>현금가불</t>
  </si>
  <si>
    <t>현금가불</t>
  </si>
  <si>
    <t>인건비 %</t>
  </si>
  <si>
    <t>현금 가불</t>
  </si>
  <si>
    <t>현금 가불</t>
  </si>
  <si>
    <t>핸드폰번호</t>
  </si>
  <si>
    <t>유진</t>
  </si>
  <si>
    <t>가   불</t>
  </si>
  <si>
    <t>당일 시재</t>
  </si>
  <si>
    <t>유나</t>
  </si>
  <si>
    <t>월  급</t>
  </si>
  <si>
    <t>지유</t>
  </si>
  <si>
    <t>실지급액</t>
  </si>
  <si>
    <t>예진</t>
  </si>
  <si>
    <t>성  명</t>
  </si>
  <si>
    <t>카드 매출</t>
  </si>
  <si>
    <t>여직원</t>
  </si>
  <si>
    <t>가불 총액</t>
  </si>
  <si>
    <t>현금 매출</t>
  </si>
  <si>
    <t>지현</t>
  </si>
  <si>
    <t>시급</t>
  </si>
  <si>
    <t>지급예정액</t>
  </si>
  <si>
    <t>지급예정액</t>
  </si>
  <si>
    <t>지급예정액</t>
  </si>
  <si>
    <t>지아</t>
  </si>
  <si>
    <t>주방 합계</t>
  </si>
  <si>
    <t>이월 시재</t>
  </si>
  <si>
    <t>주류 합계</t>
  </si>
  <si>
    <t>정민</t>
  </si>
  <si>
    <t>은영</t>
  </si>
  <si>
    <t>기타지출</t>
  </si>
  <si>
    <t>시연</t>
  </si>
  <si>
    <t>온라인가불</t>
  </si>
  <si>
    <t>온라인가불</t>
  </si>
  <si>
    <t>매출 합계</t>
  </si>
  <si>
    <t>합계</t>
  </si>
  <si>
    <t>합계</t>
  </si>
  <si>
    <t>사장님 출금</t>
  </si>
  <si>
    <t>개인별 가불내역</t>
  </si>
  <si>
    <t>주민등록번호</t>
  </si>
  <si>
    <t>급    여</t>
  </si>
  <si>
    <t>비    고</t>
  </si>
  <si>
    <t>날짜별 가불내역</t>
  </si>
  <si>
    <t>온라인 가불</t>
  </si>
  <si>
    <t>세금 3.3%</t>
  </si>
  <si>
    <t>사장님 서비스</t>
  </si>
  <si>
    <t>만근/출근일</t>
  </si>
  <si>
    <t>가   불</t>
    <phoneticPr fontId="11" type="noConversion"/>
  </si>
  <si>
    <t>주민등록번호</t>
    <phoneticPr fontId="11" type="noConversion"/>
  </si>
  <si>
    <t>이지</t>
    <phoneticPr fontId="11" type="noConversion"/>
  </si>
  <si>
    <t>이성민</t>
    <phoneticPr fontId="11" type="noConversion"/>
  </si>
  <si>
    <t>김태환</t>
    <phoneticPr fontId="11" type="noConversion"/>
  </si>
  <si>
    <t>941228-1082914</t>
    <phoneticPr fontId="11" type="noConversion"/>
  </si>
  <si>
    <t>940823-1078229</t>
  </si>
  <si>
    <t>880705-2478612</t>
  </si>
  <si>
    <t>농협은행 301-0282-237921 임수정</t>
    <phoneticPr fontId="11" type="noConversion"/>
  </si>
  <si>
    <t>카카오뱅크 3333-10-5319509 이성민</t>
    <phoneticPr fontId="11" type="noConversion"/>
  </si>
  <si>
    <t>우리은행 1002-045-575826 김태환</t>
    <phoneticPr fontId="11" type="noConversion"/>
  </si>
  <si>
    <t>16/16</t>
    <phoneticPr fontId="11" type="noConversion"/>
  </si>
  <si>
    <t>100원단위 절삭</t>
    <phoneticPr fontId="11" type="noConversion"/>
  </si>
  <si>
    <t>010-7299-8500</t>
    <phoneticPr fontId="11" type="noConversion"/>
  </si>
  <si>
    <t>010-7799-6922</t>
    <phoneticPr fontId="11" type="noConversion"/>
  </si>
  <si>
    <t>010-2329-5285</t>
    <phoneticPr fontId="11" type="noConversion"/>
  </si>
  <si>
    <t>가불</t>
    <phoneticPr fontId="11" type="noConversion"/>
  </si>
  <si>
    <t>0110-7669-7415</t>
    <phoneticPr fontId="11" type="noConversion"/>
  </si>
  <si>
    <t>인건비 총액</t>
    <phoneticPr fontId="11" type="noConversion"/>
  </si>
  <si>
    <t>000202-4279716</t>
  </si>
  <si>
    <t>유나</t>
    <phoneticPr fontId="11" type="noConversion"/>
  </si>
  <si>
    <t>하리</t>
    <phoneticPr fontId="11" type="noConversion"/>
  </si>
  <si>
    <t>소담</t>
    <phoneticPr fontId="11" type="noConversion"/>
  </si>
  <si>
    <t>유미</t>
    <phoneticPr fontId="11" type="noConversion"/>
  </si>
  <si>
    <t>지수</t>
    <phoneticPr fontId="11" type="noConversion"/>
  </si>
  <si>
    <t>인사팀</t>
    <phoneticPr fontId="11" type="noConversion"/>
  </si>
  <si>
    <t>하리</t>
    <phoneticPr fontId="11" type="noConversion"/>
  </si>
  <si>
    <t>소담</t>
    <phoneticPr fontId="11" type="noConversion"/>
  </si>
  <si>
    <t>유나</t>
    <phoneticPr fontId="11" type="noConversion"/>
  </si>
  <si>
    <t>유미</t>
    <phoneticPr fontId="11" type="noConversion"/>
  </si>
  <si>
    <t>지수</t>
    <phoneticPr fontId="11" type="noConversion"/>
  </si>
  <si>
    <t>루나</t>
    <phoneticPr fontId="11" type="noConversion"/>
  </si>
  <si>
    <t>남직원 차명</t>
    <phoneticPr fontId="11" type="noConversion"/>
  </si>
  <si>
    <t>941228-1082914</t>
    <phoneticPr fontId="11" type="noConversion"/>
  </si>
  <si>
    <t>인센티브</t>
    <phoneticPr fontId="11" type="noConversion"/>
  </si>
  <si>
    <t>카카오뱅크 3333-10-5319509 이성민</t>
    <phoneticPr fontId="11" type="noConversion"/>
  </si>
  <si>
    <t>실장차명계좌</t>
    <phoneticPr fontId="11" type="noConversion"/>
  </si>
  <si>
    <t>신한은행 110-376-600523 황민아</t>
    <phoneticPr fontId="11" type="noConversion"/>
  </si>
  <si>
    <t>010-3613-7842</t>
    <phoneticPr fontId="11" type="noConversion"/>
  </si>
  <si>
    <t>010-3447-9409</t>
    <phoneticPr fontId="11" type="noConversion"/>
  </si>
  <si>
    <t>010-9371-0940</t>
    <phoneticPr fontId="11" type="noConversion"/>
  </si>
  <si>
    <t>010-3127-5830</t>
    <phoneticPr fontId="11" type="noConversion"/>
  </si>
  <si>
    <t>010-4263-8907</t>
    <phoneticPr fontId="11" type="noConversion"/>
  </si>
  <si>
    <t>010-5319-2206</t>
    <phoneticPr fontId="11" type="noConversion"/>
  </si>
  <si>
    <t>010-2460-0144</t>
    <phoneticPr fontId="11" type="noConversion"/>
  </si>
  <si>
    <t>940928-2561920</t>
  </si>
  <si>
    <t>990905-2184217</t>
  </si>
  <si>
    <t>010816-4323510</t>
  </si>
  <si>
    <t>남직원 차명계좌</t>
    <phoneticPr fontId="11" type="noConversion"/>
  </si>
  <si>
    <t>001118-4030412</t>
  </si>
  <si>
    <t>030710-4173311</t>
  </si>
  <si>
    <t>토스뱅크 1000-1270-1162 국유진</t>
    <phoneticPr fontId="11" type="noConversion"/>
  </si>
  <si>
    <t>국민은행 044201-04-261527 김민</t>
    <phoneticPr fontId="11" type="noConversion"/>
  </si>
  <si>
    <t>농협은행 302-0179-5031-11 이향민</t>
    <phoneticPr fontId="11" type="noConversion"/>
  </si>
  <si>
    <t>신한은행 110-487-716090 이연지</t>
    <phoneticPr fontId="11" type="noConversion"/>
  </si>
  <si>
    <t>농협은행 352-1058-4509-53 진혜인</t>
    <phoneticPr fontId="11" type="noConversion"/>
  </si>
  <si>
    <t>85</t>
    <phoneticPr fontId="11" type="noConversion"/>
  </si>
  <si>
    <t>2022년 12월 아레나 급여정산</t>
    <phoneticPr fontId="11" type="noConversion"/>
  </si>
  <si>
    <t>유진</t>
    <phoneticPr fontId="11" type="noConversion"/>
  </si>
  <si>
    <t>가을</t>
    <phoneticPr fontId="11" type="noConversion"/>
  </si>
  <si>
    <t>나은</t>
    <phoneticPr fontId="11" type="noConversion"/>
  </si>
  <si>
    <t>남직원 영민</t>
    <phoneticPr fontId="11" type="noConversion"/>
  </si>
  <si>
    <t>31/31</t>
    <phoneticPr fontId="11" type="noConversion"/>
  </si>
  <si>
    <t>31/30</t>
    <phoneticPr fontId="11" type="noConversion"/>
  </si>
  <si>
    <t>0/0</t>
    <phoneticPr fontId="11" type="noConversion"/>
  </si>
  <si>
    <t>송영민</t>
    <phoneticPr fontId="11" type="noConversion"/>
  </si>
  <si>
    <t>농협은행 302-1196-3795-31 송영민</t>
    <phoneticPr fontId="11" type="noConversion"/>
  </si>
  <si>
    <t>010313-3409913</t>
  </si>
  <si>
    <t>010-7669-7415</t>
  </si>
  <si>
    <t>혜빈</t>
    <phoneticPr fontId="11" type="noConversion"/>
  </si>
  <si>
    <t>980601-2735131</t>
  </si>
  <si>
    <t>카카오뱅크 3333-07-7452836 김해민</t>
    <phoneticPr fontId="11" type="noConversion"/>
  </si>
  <si>
    <t>010416-4047016</t>
  </si>
  <si>
    <t>카카오뱅크 3333-23-1816672 현가은</t>
    <phoneticPr fontId="11" type="noConversion"/>
  </si>
  <si>
    <t>010-2402-8158</t>
    <phoneticPr fontId="11" type="noConversion"/>
  </si>
  <si>
    <t>010-5524-5149</t>
    <phoneticPr fontId="11" type="noConversion"/>
  </si>
  <si>
    <t>010-2361-9055</t>
    <phoneticPr fontId="11" type="noConversion"/>
  </si>
  <si>
    <t>국민은행 352-6020-1179756 임희</t>
    <phoneticPr fontId="11" type="noConversion"/>
  </si>
  <si>
    <t>981217-2560318</t>
    <phoneticPr fontId="11" type="noConversion"/>
  </si>
  <si>
    <t>91.5</t>
    <phoneticPr fontId="11" type="noConversion"/>
  </si>
  <si>
    <t>87.5</t>
    <phoneticPr fontId="11" type="noConversion"/>
  </si>
  <si>
    <t>11.5</t>
    <phoneticPr fontId="11" type="noConversion"/>
  </si>
  <si>
    <t>75.5</t>
    <phoneticPr fontId="11" type="noConversion"/>
  </si>
  <si>
    <t>고은</t>
    <phoneticPr fontId="11" type="noConversion"/>
  </si>
  <si>
    <t>하나은행 493-910151-19507 김정수</t>
    <phoneticPr fontId="11" type="noConversion"/>
  </si>
  <si>
    <t>980606-2169222</t>
  </si>
  <si>
    <t>010-2370-8740</t>
    <phoneticPr fontId="11" type="noConversion"/>
  </si>
  <si>
    <t>E101</t>
  </si>
  <si>
    <t>E97</t>
  </si>
  <si>
    <t>E93</t>
  </si>
  <si>
    <t>E89</t>
  </si>
  <si>
    <t>E74</t>
  </si>
  <si>
    <t>E70</t>
  </si>
  <si>
    <t>E66</t>
  </si>
  <si>
    <t>E62</t>
  </si>
  <si>
    <t>E58</t>
  </si>
  <si>
    <t>E54</t>
  </si>
  <si>
    <t>E50</t>
  </si>
  <si>
    <t>E46</t>
  </si>
  <si>
    <t>E42</t>
  </si>
  <si>
    <t>E38</t>
  </si>
  <si>
    <t>E34</t>
  </si>
  <si>
    <t>E30</t>
  </si>
  <si>
    <t>E26</t>
  </si>
  <si>
    <t>E22</t>
  </si>
  <si>
    <t>E18</t>
  </si>
  <si>
    <t>E14</t>
  </si>
  <si>
    <t>E10</t>
  </si>
  <si>
    <t>E6</t>
  </si>
  <si>
    <t>E78</t>
  </si>
  <si>
    <t>E50</t>
    <phoneticPr fontId="11" type="noConversion"/>
  </si>
  <si>
    <t>B97</t>
  </si>
  <si>
    <t>B93</t>
  </si>
  <si>
    <t>B89</t>
  </si>
  <si>
    <t>B74</t>
  </si>
  <si>
    <t>B70</t>
  </si>
  <si>
    <t>B66</t>
  </si>
  <si>
    <t>B62</t>
  </si>
  <si>
    <t>B58</t>
  </si>
  <si>
    <t>B54</t>
  </si>
  <si>
    <t>B50</t>
  </si>
  <si>
    <t>B46</t>
  </si>
  <si>
    <t>B42</t>
  </si>
  <si>
    <t>B38</t>
  </si>
  <si>
    <t>B34</t>
  </si>
  <si>
    <t>B30</t>
  </si>
  <si>
    <t>B26</t>
  </si>
  <si>
    <t>B22</t>
  </si>
  <si>
    <t>B18</t>
  </si>
  <si>
    <t>B14</t>
  </si>
  <si>
    <t>B10</t>
  </si>
  <si>
    <t>B6</t>
  </si>
  <si>
    <t>B101</t>
  </si>
  <si>
    <t>B78</t>
  </si>
  <si>
    <t>B78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</si>
</sst>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_ "/>
    <numFmt numFmtId="178" formatCode="0.0%"/>
    <numFmt numFmtId="179" formatCode="&quot;₩&quot;#,##0_);[Red]\(&quot;₩&quot;#,##0\)"/>
    <numFmt numFmtId="180" formatCode="000,000"/>
  </numFmts>
  <fonts count="13" x14ac:knownFonts="1">
    <font>
      <sz val="11"/>
      <color rgb="FF000000"/>
      <name val="돋움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11"/>
      <color rgb="FF000000"/>
      <name val="굴림체"/>
      <family val="3"/>
      <charset val="129"/>
    </font>
    <font>
      <sz val="11"/>
      <color rgb="FFFF0000"/>
      <name val="돋움"/>
      <family val="3"/>
      <charset val="129"/>
    </font>
    <font>
      <b/>
      <sz val="18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sz val="11"/>
      <color rgb="FFFF0000"/>
      <name val="맑은 고딕"/>
      <family val="3"/>
      <charset val="129"/>
    </font>
    <font>
      <b/>
      <sz val="16"/>
      <color rgb="FF000000"/>
      <name val="굴림체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7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41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5" fillId="4" borderId="0" xfId="0" applyFont="1" applyFill="1">
      <alignment vertical="center"/>
    </xf>
    <xf numFmtId="0" fontId="0" fillId="5" borderId="0" xfId="0" applyFill="1">
      <alignment vertical="center"/>
    </xf>
    <xf numFmtId="37" fontId="3" fillId="2" borderId="11" xfId="0" applyNumberFormat="1" applyFont="1" applyFill="1" applyBorder="1" applyAlignment="1">
      <alignment horizontal="center" vertical="center"/>
    </xf>
    <xf numFmtId="0" fontId="4" fillId="0" borderId="12" xfId="0" applyFont="1" applyBorder="1">
      <alignment vertical="center"/>
    </xf>
    <xf numFmtId="49" fontId="3" fillId="2" borderId="11" xfId="0" applyNumberFormat="1" applyFont="1" applyFill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8" fontId="3" fillId="0" borderId="16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37" fontId="3" fillId="0" borderId="17" xfId="0" applyNumberFormat="1" applyFont="1" applyBorder="1">
      <alignment vertical="center"/>
    </xf>
    <xf numFmtId="38" fontId="3" fillId="2" borderId="18" xfId="0" applyNumberFormat="1" applyFont="1" applyFill="1" applyBorder="1" applyAlignment="1">
      <alignment horizontal="center" vertical="center"/>
    </xf>
    <xf numFmtId="37" fontId="3" fillId="2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38" fontId="0" fillId="0" borderId="0" xfId="0" applyNumberFormat="1">
      <alignment vertical="center"/>
    </xf>
    <xf numFmtId="37" fontId="3" fillId="2" borderId="21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37" fontId="3" fillId="0" borderId="0" xfId="0" applyNumberFormat="1" applyFont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8" fontId="3" fillId="2" borderId="8" xfId="0" applyNumberFormat="1" applyFont="1" applyFill="1" applyBorder="1" applyAlignment="1">
      <alignment horizontal="center" vertical="center"/>
    </xf>
    <xf numFmtId="37" fontId="3" fillId="2" borderId="4" xfId="0" applyNumberFormat="1" applyFont="1" applyFill="1" applyBorder="1" applyAlignment="1">
      <alignment horizontal="center" vertical="center"/>
    </xf>
    <xf numFmtId="38" fontId="3" fillId="2" borderId="25" xfId="0" applyNumberFormat="1" applyFont="1" applyFill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9" fontId="4" fillId="0" borderId="12" xfId="0" applyNumberFormat="1" applyFont="1" applyBorder="1">
      <alignment vertical="center"/>
    </xf>
    <xf numFmtId="179" fontId="3" fillId="0" borderId="6" xfId="0" applyNumberFormat="1" applyFont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79" fontId="4" fillId="0" borderId="0" xfId="0" applyNumberFormat="1" applyFont="1">
      <alignment vertical="center"/>
    </xf>
    <xf numFmtId="179" fontId="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1" fontId="0" fillId="0" borderId="0" xfId="0" applyNumberFormat="1">
      <alignment vertical="center"/>
    </xf>
    <xf numFmtId="0" fontId="3" fillId="0" borderId="27" xfId="0" applyFont="1" applyBorder="1" applyAlignment="1">
      <alignment horizontal="center" vertical="center"/>
    </xf>
    <xf numFmtId="37" fontId="0" fillId="0" borderId="0" xfId="0" applyNumberFormat="1">
      <alignment vertical="center"/>
    </xf>
    <xf numFmtId="179" fontId="3" fillId="0" borderId="28" xfId="0" applyNumberFormat="1" applyFont="1" applyBorder="1" applyAlignment="1">
      <alignment horizontal="center" vertical="center"/>
    </xf>
    <xf numFmtId="37" fontId="3" fillId="0" borderId="13" xfId="0" applyNumberFormat="1" applyFont="1" applyBorder="1">
      <alignment vertical="center"/>
    </xf>
    <xf numFmtId="179" fontId="10" fillId="0" borderId="0" xfId="1" applyNumberFormat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37" fontId="3" fillId="0" borderId="29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38" fontId="3" fillId="0" borderId="0" xfId="0" applyNumberFormat="1" applyFont="1" applyAlignment="1">
      <alignment horizontal="right" vertical="center" wrapText="1"/>
    </xf>
    <xf numFmtId="3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49" fontId="7" fillId="2" borderId="11" xfId="0" applyNumberFormat="1" applyFont="1" applyFill="1" applyBorder="1" applyAlignment="1">
      <alignment horizontal="center" vertical="center"/>
    </xf>
    <xf numFmtId="37" fontId="7" fillId="2" borderId="11" xfId="0" applyNumberFormat="1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41" fontId="10" fillId="0" borderId="0" xfId="1" applyNumberForma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38" fontId="0" fillId="0" borderId="11" xfId="0" applyNumberFormat="1" applyBorder="1" applyAlignment="1">
      <alignment horizontal="right" vertical="center"/>
    </xf>
    <xf numFmtId="38" fontId="0" fillId="0" borderId="11" xfId="0" applyNumberFormat="1" applyBorder="1">
      <alignment vertical="center"/>
    </xf>
    <xf numFmtId="177" fontId="4" fillId="0" borderId="11" xfId="0" applyNumberFormat="1" applyFont="1" applyBorder="1">
      <alignment vertical="center"/>
    </xf>
    <xf numFmtId="38" fontId="4" fillId="0" borderId="11" xfId="0" applyNumberFormat="1" applyFont="1" applyBorder="1">
      <alignment vertical="center"/>
    </xf>
    <xf numFmtId="38" fontId="4" fillId="0" borderId="11" xfId="0" applyNumberFormat="1" applyFont="1" applyBorder="1" applyAlignment="1">
      <alignment horizontal="right" vertical="center"/>
    </xf>
    <xf numFmtId="14" fontId="4" fillId="0" borderId="33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179" fontId="4" fillId="0" borderId="34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 wrapText="1"/>
    </xf>
    <xf numFmtId="38" fontId="4" fillId="0" borderId="11" xfId="0" applyNumberFormat="1" applyFont="1" applyBorder="1" applyAlignment="1">
      <alignment horizontal="left" vertical="center"/>
    </xf>
    <xf numFmtId="41" fontId="10" fillId="0" borderId="11" xfId="1" applyNumberFormat="1" applyBorder="1">
      <alignment vertical="center"/>
    </xf>
    <xf numFmtId="179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177" fontId="4" fillId="0" borderId="11" xfId="0" applyNumberFormat="1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center" vertical="center" wrapText="1"/>
    </xf>
    <xf numFmtId="179" fontId="0" fillId="0" borderId="11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180" fontId="0" fillId="0" borderId="11" xfId="0" applyNumberFormat="1" applyBorder="1">
      <alignment vertical="center"/>
    </xf>
    <xf numFmtId="38" fontId="7" fillId="2" borderId="11" xfId="0" applyNumberFormat="1" applyFont="1" applyFill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179" fontId="3" fillId="0" borderId="37" xfId="0" applyNumberFormat="1" applyFont="1" applyBorder="1" applyAlignment="1">
      <alignment horizontal="center" vertical="center"/>
    </xf>
    <xf numFmtId="38" fontId="3" fillId="0" borderId="30" xfId="0" applyNumberFormat="1" applyFont="1" applyBorder="1" applyAlignment="1">
      <alignment horizontal="center" vertical="center"/>
    </xf>
    <xf numFmtId="38" fontId="3" fillId="0" borderId="24" xfId="0" applyNumberFormat="1" applyFon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8" fontId="4" fillId="0" borderId="11" xfId="0" applyNumberFormat="1" applyFont="1" applyBorder="1" applyAlignment="1">
      <alignment horizontal="center" vertical="center"/>
    </xf>
    <xf numFmtId="41" fontId="7" fillId="0" borderId="0" xfId="0" applyNumberFormat="1" applyFont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1" fontId="10" fillId="0" borderId="0" xfId="18">
      <alignment vertical="center"/>
    </xf>
    <xf numFmtId="38" fontId="7" fillId="0" borderId="0" xfId="0" applyNumberFormat="1" applyFont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49" fontId="3" fillId="2" borderId="0" xfId="2" applyNumberFormat="1" applyFont="1" applyFill="1" applyAlignment="1">
      <alignment horizontal="center" vertical="center"/>
    </xf>
    <xf numFmtId="38" fontId="10" fillId="0" borderId="11" xfId="0" applyNumberFormat="1" applyFont="1" applyBorder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37" fontId="3" fillId="6" borderId="11" xfId="0" applyNumberFormat="1" applyFont="1" applyFill="1" applyBorder="1" applyAlignment="1">
      <alignment horizontal="center" vertical="center"/>
    </xf>
    <xf numFmtId="0" fontId="3" fillId="0" borderId="41" xfId="2" applyFont="1" applyBorder="1" applyAlignment="1">
      <alignment horizontal="center" vertical="center"/>
    </xf>
    <xf numFmtId="0" fontId="3" fillId="0" borderId="42" xfId="2" applyFont="1" applyBorder="1" applyAlignment="1">
      <alignment horizontal="center" vertical="center"/>
    </xf>
    <xf numFmtId="49" fontId="3" fillId="2" borderId="52" xfId="2" applyNumberFormat="1" applyFont="1" applyFill="1" applyBorder="1" applyAlignment="1">
      <alignment horizontal="center" vertical="center"/>
    </xf>
    <xf numFmtId="49" fontId="3" fillId="2" borderId="53" xfId="2" applyNumberFormat="1" applyFont="1" applyFill="1" applyBorder="1" applyAlignment="1">
      <alignment horizontal="center" vertical="center"/>
    </xf>
    <xf numFmtId="49" fontId="3" fillId="2" borderId="26" xfId="2" applyNumberFormat="1" applyFont="1" applyFill="1" applyBorder="1" applyAlignment="1">
      <alignment horizontal="center" vertical="center"/>
    </xf>
    <xf numFmtId="179" fontId="3" fillId="0" borderId="37" xfId="0" applyNumberFormat="1" applyFont="1" applyBorder="1" applyAlignment="1">
      <alignment horizontal="center" vertical="center"/>
    </xf>
    <xf numFmtId="179" fontId="3" fillId="0" borderId="44" xfId="0" applyNumberFormat="1" applyFont="1" applyBorder="1" applyAlignment="1">
      <alignment horizontal="center" vertical="center"/>
    </xf>
    <xf numFmtId="179" fontId="3" fillId="0" borderId="45" xfId="0" applyNumberFormat="1" applyFont="1" applyBorder="1" applyAlignment="1">
      <alignment horizontal="center" vertical="center"/>
    </xf>
    <xf numFmtId="38" fontId="7" fillId="0" borderId="22" xfId="0" applyNumberFormat="1" applyFont="1" applyBorder="1" applyAlignment="1">
      <alignment horizontal="center" vertical="center"/>
    </xf>
    <xf numFmtId="38" fontId="7" fillId="0" borderId="54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48" xfId="0" applyNumberFormat="1" applyFont="1" applyBorder="1" applyAlignment="1">
      <alignment horizontal="center" vertical="center"/>
    </xf>
    <xf numFmtId="0" fontId="10" fillId="0" borderId="22" xfId="2" applyBorder="1" applyAlignment="1">
      <alignment horizontal="center" vertical="center"/>
    </xf>
    <xf numFmtId="0" fontId="10" fillId="0" borderId="48" xfId="2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28" xfId="0" applyNumberFormat="1" applyFont="1" applyFill="1" applyBorder="1" applyAlignment="1">
      <alignment horizontal="center" vertical="center"/>
    </xf>
    <xf numFmtId="179" fontId="3" fillId="0" borderId="38" xfId="0" applyNumberFormat="1" applyFont="1" applyBorder="1" applyAlignment="1">
      <alignment horizontal="center" vertical="center"/>
    </xf>
    <xf numFmtId="179" fontId="3" fillId="0" borderId="39" xfId="0" applyNumberFormat="1" applyFont="1" applyBorder="1" applyAlignment="1">
      <alignment horizontal="center" vertical="center"/>
    </xf>
    <xf numFmtId="179" fontId="3" fillId="0" borderId="40" xfId="0" applyNumberFormat="1" applyFont="1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3" fontId="3" fillId="0" borderId="46" xfId="0" applyNumberFormat="1" applyFont="1" applyBorder="1" applyAlignment="1">
      <alignment horizontal="center" vertical="center"/>
    </xf>
    <xf numFmtId="3" fontId="3" fillId="0" borderId="47" xfId="0" applyNumberFormat="1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3" fillId="0" borderId="48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43" xfId="2" applyFont="1" applyBorder="1" applyAlignment="1">
      <alignment horizontal="center" vertical="center"/>
    </xf>
    <xf numFmtId="0" fontId="3" fillId="0" borderId="28" xfId="2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10" fontId="3" fillId="0" borderId="24" xfId="0" applyNumberFormat="1" applyFont="1" applyBorder="1" applyAlignment="1">
      <alignment horizontal="center" vertical="center"/>
    </xf>
    <xf numFmtId="38" fontId="3" fillId="0" borderId="11" xfId="0" applyNumberFormat="1" applyFont="1" applyBorder="1" applyAlignment="1">
      <alignment horizontal="center" vertical="center"/>
    </xf>
    <xf numFmtId="38" fontId="3" fillId="0" borderId="24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37" fontId="3" fillId="6" borderId="14" xfId="0" applyNumberFormat="1" applyFont="1" applyFill="1" applyBorder="1" applyAlignment="1">
      <alignment horizontal="center" vertical="center"/>
    </xf>
    <xf numFmtId="37" fontId="3" fillId="6" borderId="11" xfId="0" applyNumberFormat="1" applyFont="1" applyFill="1" applyBorder="1" applyAlignment="1">
      <alignment horizontal="center" vertical="center"/>
    </xf>
    <xf numFmtId="37" fontId="3" fillId="0" borderId="22" xfId="0" applyNumberFormat="1" applyFont="1" applyBorder="1" applyAlignment="1">
      <alignment horizontal="center" vertical="center"/>
    </xf>
    <xf numFmtId="37" fontId="3" fillId="0" borderId="48" xfId="0" applyNumberFormat="1" applyFon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7" fontId="3" fillId="0" borderId="15" xfId="0" applyNumberFormat="1" applyFont="1" applyBorder="1" applyAlignment="1">
      <alignment horizontal="center" vertical="center"/>
    </xf>
    <xf numFmtId="37" fontId="3" fillId="0" borderId="19" xfId="0" applyNumberFormat="1" applyFont="1" applyBorder="1" applyAlignment="1">
      <alignment horizontal="center" vertical="center"/>
    </xf>
    <xf numFmtId="37" fontId="3" fillId="9" borderId="14" xfId="0" applyNumberFormat="1" applyFont="1" applyFill="1" applyBorder="1" applyAlignment="1">
      <alignment horizontal="center" vertical="center"/>
    </xf>
    <xf numFmtId="37" fontId="3" fillId="9" borderId="11" xfId="0" applyNumberFormat="1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37" fontId="3" fillId="0" borderId="14" xfId="0" applyNumberFormat="1" applyFont="1" applyBorder="1" applyAlignment="1">
      <alignment horizontal="center" vertical="center"/>
    </xf>
    <xf numFmtId="37" fontId="3" fillId="0" borderId="1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1" fontId="4" fillId="0" borderId="52" xfId="1" applyNumberFormat="1" applyFont="1" applyBorder="1" applyAlignment="1">
      <alignment horizontal="center" vertical="center"/>
    </xf>
    <xf numFmtId="41" fontId="4" fillId="0" borderId="26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8" fontId="4" fillId="0" borderId="1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38" fontId="3" fillId="0" borderId="19" xfId="0" applyNumberFormat="1" applyFont="1" applyBorder="1" applyAlignment="1">
      <alignment horizontal="center" vertical="center"/>
    </xf>
    <xf numFmtId="38" fontId="3" fillId="0" borderId="30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8" fontId="3" fillId="0" borderId="22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38" fontId="3" fillId="0" borderId="54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78" fontId="3" fillId="0" borderId="41" xfId="0" applyNumberFormat="1" applyFont="1" applyBorder="1" applyAlignment="1">
      <alignment horizontal="center" vertical="center"/>
    </xf>
    <xf numFmtId="178" fontId="3" fillId="0" borderId="42" xfId="0" applyNumberFormat="1" applyFont="1" applyBorder="1" applyAlignment="1">
      <alignment horizontal="center" vertical="center"/>
    </xf>
    <xf numFmtId="0" fontId="3" fillId="0" borderId="56" xfId="2" applyFont="1" applyBorder="1" applyAlignment="1">
      <alignment horizontal="center" vertical="center"/>
    </xf>
    <xf numFmtId="0" fontId="10" fillId="0" borderId="42" xfId="2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37" fontId="3" fillId="6" borderId="4" xfId="0" applyNumberFormat="1" applyFont="1" applyFill="1" applyBorder="1" applyAlignment="1">
      <alignment horizontal="center" vertical="center"/>
    </xf>
    <xf numFmtId="37" fontId="3" fillId="12" borderId="4" xfId="0" applyNumberFormat="1" applyFont="1" applyFill="1" applyBorder="1" applyAlignment="1">
      <alignment horizontal="center" vertical="center"/>
    </xf>
    <xf numFmtId="177" fontId="3" fillId="6" borderId="7" xfId="0" applyNumberFormat="1" applyFont="1" applyFill="1" applyBorder="1" applyAlignment="1">
      <alignment horizontal="center" vertical="center"/>
    </xf>
    <xf numFmtId="179" fontId="4" fillId="0" borderId="0" xfId="0" applyNumberFormat="1" applyFont="1" applyBorder="1">
      <alignment vertical="center"/>
    </xf>
    <xf numFmtId="179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38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10" fillId="0" borderId="0" xfId="0" applyFont="1">
      <alignment vertical="center"/>
    </xf>
  </cellXfs>
  <cellStyles count="27">
    <cellStyle name="쉼표 [0]" xfId="1" builtinId="6"/>
    <cellStyle name="쉼표 [0] 2" xfId="5" xr:uid="{00000000-0005-0000-0000-000001000000}"/>
    <cellStyle name="쉼표 [0] 2 2" xfId="18" xr:uid="{00000000-0005-0000-0000-000002000000}"/>
    <cellStyle name="쉼표 [0] 3" xfId="7" xr:uid="{00000000-0005-0000-0000-000003000000}"/>
    <cellStyle name="쉼표 [0] 3 2" xfId="15" xr:uid="{00000000-0005-0000-0000-000004000000}"/>
    <cellStyle name="쉼표 [0] 3 3" xfId="21" xr:uid="{00000000-0005-0000-0000-000005000000}"/>
    <cellStyle name="통화 [0] 2" xfId="8" xr:uid="{00000000-0005-0000-0000-000006000000}"/>
    <cellStyle name="통화 [0] 2 2" xfId="22" xr:uid="{00000000-0005-0000-0000-000007000000}"/>
    <cellStyle name="표준" xfId="0" builtinId="0"/>
    <cellStyle name="표준 2" xfId="2" xr:uid="{00000000-0005-0000-0000-000009000000}"/>
    <cellStyle name="표준 2 2" xfId="9" xr:uid="{00000000-0005-0000-0000-00000A000000}"/>
    <cellStyle name="표준 2 2 2" xfId="16" xr:uid="{00000000-0005-0000-0000-00000B000000}"/>
    <cellStyle name="표준 2 2 3" xfId="23" xr:uid="{00000000-0005-0000-0000-00000C000000}"/>
    <cellStyle name="표준 3" xfId="4" xr:uid="{00000000-0005-0000-0000-00000D000000}"/>
    <cellStyle name="표준 3 2" xfId="17" xr:uid="{00000000-0005-0000-0000-00000E000000}"/>
    <cellStyle name="표준 4" xfId="3" xr:uid="{00000000-0005-0000-0000-00000F000000}"/>
    <cellStyle name="표준 4 2" xfId="10" xr:uid="{00000000-0005-0000-0000-000010000000}"/>
    <cellStyle name="표준 4 2 2" xfId="12" xr:uid="{00000000-0005-0000-0000-000011000000}"/>
    <cellStyle name="표준 4 2 2 2" xfId="26" xr:uid="{00000000-0005-0000-0000-000012000000}"/>
    <cellStyle name="표준 4 2 3" xfId="24" xr:uid="{00000000-0005-0000-0000-000013000000}"/>
    <cellStyle name="표준 4 3" xfId="11" xr:uid="{00000000-0005-0000-0000-000014000000}"/>
    <cellStyle name="표준 4 3 2" xfId="25" xr:uid="{00000000-0005-0000-0000-000015000000}"/>
    <cellStyle name="표준 4 4" xfId="13" xr:uid="{00000000-0005-0000-0000-000016000000}"/>
    <cellStyle name="표준 4 5" xfId="19" xr:uid="{00000000-0005-0000-0000-000017000000}"/>
    <cellStyle name="표준 5" xfId="6" xr:uid="{00000000-0005-0000-0000-000018000000}"/>
    <cellStyle name="표준 5 2" xfId="14" xr:uid="{00000000-0005-0000-0000-000019000000}"/>
    <cellStyle name="표준 5 3" xfId="20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tabSelected="1" topLeftCell="A87" zoomScale="85" zoomScaleNormal="85" workbookViewId="0">
      <selection activeCell="F112" sqref="F112:G112"/>
    </sheetView>
  </sheetViews>
  <sheetFormatPr defaultRowHeight="13.5" x14ac:dyDescent="0.15"/>
  <cols>
    <col min="1" max="1" width="12.44140625" customWidth="1"/>
    <col min="2" max="4" width="14.21875" bestFit="1" customWidth="1"/>
    <col min="5" max="6" width="13.77734375" customWidth="1"/>
    <col min="7" max="9" width="15.77734375" style="49" customWidth="1"/>
    <col min="10" max="10" width="12.109375" customWidth="1"/>
    <col min="11" max="11" width="12.88671875" customWidth="1"/>
    <col min="12" max="12" width="12.6640625" bestFit="1" customWidth="1"/>
    <col min="13" max="13" width="17.44140625" customWidth="1"/>
    <col min="14" max="16" width="9.44140625" bestFit="1" customWidth="1"/>
    <col min="18" max="18" width="9.44140625" bestFit="1" customWidth="1"/>
  </cols>
  <sheetData>
    <row r="1" spans="1:14" ht="15.95" customHeight="1" x14ac:dyDescent="0.15">
      <c r="A1" s="189" t="s">
        <v>116</v>
      </c>
      <c r="B1" s="189"/>
      <c r="C1" s="189"/>
      <c r="D1" s="189"/>
      <c r="E1" s="189"/>
      <c r="F1" s="189"/>
      <c r="G1" s="189"/>
      <c r="H1" s="122"/>
      <c r="I1" s="122"/>
      <c r="J1" s="12"/>
    </row>
    <row r="2" spans="1:14" ht="15.95" customHeight="1" x14ac:dyDescent="0.15">
      <c r="A2" s="39"/>
      <c r="B2" s="39"/>
      <c r="C2" s="39"/>
      <c r="D2" s="39"/>
      <c r="E2" s="73"/>
      <c r="F2" s="39"/>
      <c r="G2" s="44"/>
      <c r="H2" s="44"/>
      <c r="I2" s="44"/>
      <c r="J2" s="12"/>
    </row>
    <row r="3" spans="1:14" ht="15.95" customHeight="1" thickBot="1" x14ac:dyDescent="0.2">
      <c r="A3" s="20" t="s">
        <v>28</v>
      </c>
      <c r="B3" s="20"/>
      <c r="C3" s="20"/>
      <c r="D3" s="20"/>
      <c r="E3" s="20"/>
      <c r="F3" s="20">
        <v>313</v>
      </c>
      <c r="G3" s="45"/>
      <c r="H3" s="205"/>
      <c r="I3" s="205"/>
      <c r="J3" s="12"/>
    </row>
    <row r="4" spans="1:14" s="1" customFormat="1" ht="15.95" customHeight="1" thickBot="1" x14ac:dyDescent="0.2">
      <c r="A4" s="3" t="s">
        <v>26</v>
      </c>
      <c r="B4" s="5" t="s">
        <v>32</v>
      </c>
      <c r="C4" s="4" t="s">
        <v>5</v>
      </c>
      <c r="D4" s="5" t="s">
        <v>56</v>
      </c>
      <c r="E4" s="5" t="s">
        <v>52</v>
      </c>
      <c r="F4" s="32" t="s">
        <v>0</v>
      </c>
      <c r="G4" s="46" t="s">
        <v>53</v>
      </c>
      <c r="H4" s="206"/>
      <c r="I4" s="206"/>
      <c r="J4" s="115"/>
      <c r="K4" s="115"/>
      <c r="L4" s="115"/>
    </row>
    <row r="5" spans="1:14" s="1" customFormat="1" ht="15.95" customHeight="1" thickBot="1" x14ac:dyDescent="0.2">
      <c r="A5" s="117" t="s">
        <v>61</v>
      </c>
      <c r="B5" s="30">
        <v>800</v>
      </c>
      <c r="C5" s="2" t="s">
        <v>70</v>
      </c>
      <c r="D5" s="34">
        <f>M7</f>
        <v>484143</v>
      </c>
      <c r="E5" s="31">
        <v>7736000</v>
      </c>
      <c r="F5" s="34">
        <v>6450800</v>
      </c>
      <c r="G5" s="129" t="s">
        <v>71</v>
      </c>
      <c r="H5" s="206"/>
      <c r="I5" s="206"/>
      <c r="J5" s="115">
        <v>8000000</v>
      </c>
      <c r="K5" s="115">
        <f>J5*0.967</f>
        <v>7736000</v>
      </c>
      <c r="L5" s="115">
        <f>J5*0.033</f>
        <v>264000</v>
      </c>
      <c r="M5" s="115"/>
    </row>
    <row r="6" spans="1:14" s="1" customFormat="1" ht="15.95" customHeight="1" thickBot="1" x14ac:dyDescent="0.2">
      <c r="A6" s="54" t="s">
        <v>59</v>
      </c>
      <c r="B6" s="146"/>
      <c r="C6" s="190"/>
      <c r="D6" s="9" t="s">
        <v>33</v>
      </c>
      <c r="E6" s="146">
        <f>SUM(E5-B6+F5)</f>
        <v>14186800</v>
      </c>
      <c r="F6" s="147"/>
      <c r="G6" s="130"/>
      <c r="H6" s="206">
        <f>INT((E5+F5-B6)/100)*100</f>
        <v>14186800</v>
      </c>
      <c r="I6" s="206"/>
      <c r="J6" s="115"/>
      <c r="K6" s="115"/>
      <c r="L6" s="115"/>
      <c r="M6" s="115"/>
    </row>
    <row r="7" spans="1:14" s="1" customFormat="1" ht="15.95" customHeight="1" thickBot="1" x14ac:dyDescent="0.2">
      <c r="A7" s="10" t="s">
        <v>17</v>
      </c>
      <c r="B7" s="194" t="s">
        <v>72</v>
      </c>
      <c r="C7" s="195"/>
      <c r="D7" s="8" t="s">
        <v>60</v>
      </c>
      <c r="E7" s="191" t="s">
        <v>66</v>
      </c>
      <c r="F7" s="192"/>
      <c r="G7" s="131"/>
      <c r="H7" s="206"/>
      <c r="I7" s="206"/>
      <c r="J7" s="115">
        <v>6671000</v>
      </c>
      <c r="K7" s="115">
        <f>J7*0.967</f>
        <v>6450857</v>
      </c>
      <c r="L7" s="115">
        <f>J7*0.033</f>
        <v>220143</v>
      </c>
      <c r="M7" s="115">
        <f>L5+L7</f>
        <v>484143</v>
      </c>
    </row>
    <row r="8" spans="1:14" s="1" customFormat="1" ht="15.95" customHeight="1" thickBot="1" x14ac:dyDescent="0.2">
      <c r="A8" s="7" t="s">
        <v>3</v>
      </c>
      <c r="B8" s="138" t="s">
        <v>67</v>
      </c>
      <c r="C8" s="139"/>
      <c r="D8" s="139"/>
      <c r="E8" s="140"/>
      <c r="F8" s="32" t="s">
        <v>0</v>
      </c>
      <c r="G8" s="47"/>
      <c r="H8" s="206"/>
      <c r="I8" s="206"/>
      <c r="J8" s="115"/>
      <c r="K8" s="115"/>
      <c r="L8" s="115"/>
    </row>
    <row r="9" spans="1:14" ht="15.95" customHeight="1" thickBot="1" x14ac:dyDescent="0.2">
      <c r="A9" s="97" t="s">
        <v>85</v>
      </c>
      <c r="B9" s="40">
        <v>45000</v>
      </c>
      <c r="C9" s="105" t="s">
        <v>138</v>
      </c>
      <c r="D9" s="34">
        <f>M11</f>
        <v>142477.5</v>
      </c>
      <c r="E9" s="202">
        <v>3981600</v>
      </c>
      <c r="F9" s="202">
        <v>193400</v>
      </c>
      <c r="G9" s="141" t="s">
        <v>95</v>
      </c>
      <c r="H9" s="206"/>
      <c r="I9" s="206"/>
      <c r="J9" s="115">
        <f>B9*C9</f>
        <v>4117500</v>
      </c>
      <c r="K9" s="115">
        <f>J9*0.967</f>
        <v>3981622.5</v>
      </c>
      <c r="L9" s="115">
        <f>J9*0.033</f>
        <v>135877.5</v>
      </c>
      <c r="M9" s="115"/>
      <c r="N9" s="1"/>
    </row>
    <row r="10" spans="1:14" ht="15.95" customHeight="1" thickBot="1" x14ac:dyDescent="0.2">
      <c r="A10" s="54" t="s">
        <v>19</v>
      </c>
      <c r="B10" s="146">
        <v>2850000</v>
      </c>
      <c r="C10" s="190"/>
      <c r="D10" s="106" t="s">
        <v>33</v>
      </c>
      <c r="E10" s="146">
        <f>E9+F9-B10</f>
        <v>1325000</v>
      </c>
      <c r="F10" s="147"/>
      <c r="G10" s="142"/>
      <c r="H10" s="206">
        <f>INT((E9+F9-B10)/100)*100</f>
        <v>1325000</v>
      </c>
      <c r="I10" s="206"/>
      <c r="J10" s="115"/>
      <c r="K10" s="115"/>
      <c r="L10" s="115"/>
      <c r="M10" s="115"/>
      <c r="N10" s="1"/>
    </row>
    <row r="11" spans="1:14" ht="15.95" customHeight="1" thickBot="1" x14ac:dyDescent="0.2">
      <c r="A11" s="54" t="s">
        <v>17</v>
      </c>
      <c r="B11" s="194" t="s">
        <v>97</v>
      </c>
      <c r="C11" s="195"/>
      <c r="D11" s="64" t="s">
        <v>51</v>
      </c>
      <c r="E11" s="200" t="s">
        <v>92</v>
      </c>
      <c r="F11" s="201"/>
      <c r="G11" s="143"/>
      <c r="H11" s="206"/>
      <c r="I11" s="206"/>
      <c r="J11" s="115">
        <v>200000</v>
      </c>
      <c r="K11" s="115">
        <f>J11*0.967</f>
        <v>193400</v>
      </c>
      <c r="L11" s="115">
        <f>J11*0.033</f>
        <v>6600</v>
      </c>
      <c r="M11" s="115">
        <f>L9+L11</f>
        <v>142477.5</v>
      </c>
      <c r="N11" s="1"/>
    </row>
    <row r="12" spans="1:14" ht="15.95" customHeight="1" thickBot="1" x14ac:dyDescent="0.2">
      <c r="A12" s="101" t="s">
        <v>3</v>
      </c>
      <c r="B12" s="126" t="s">
        <v>94</v>
      </c>
      <c r="C12" s="127"/>
      <c r="D12" s="127"/>
      <c r="E12" s="128"/>
      <c r="F12" s="32" t="s">
        <v>93</v>
      </c>
      <c r="G12" s="56"/>
      <c r="H12" s="206"/>
      <c r="I12" s="206"/>
      <c r="J12" s="115"/>
      <c r="K12" s="115"/>
      <c r="L12" s="115"/>
      <c r="M12" s="1"/>
      <c r="N12" s="1"/>
    </row>
    <row r="13" spans="1:14" ht="15.95" customHeight="1" thickBot="1" x14ac:dyDescent="0.2">
      <c r="A13" s="97" t="s">
        <v>86</v>
      </c>
      <c r="B13" s="40">
        <v>38000</v>
      </c>
      <c r="C13" s="105" t="s">
        <v>115</v>
      </c>
      <c r="D13" s="34">
        <f>M15</f>
        <v>136290</v>
      </c>
      <c r="E13" s="202">
        <v>3123400</v>
      </c>
      <c r="F13" s="202">
        <v>870300</v>
      </c>
      <c r="G13" s="141" t="s">
        <v>71</v>
      </c>
      <c r="H13" s="206"/>
      <c r="I13" s="206"/>
      <c r="J13" s="115">
        <f>B13*C13</f>
        <v>3230000</v>
      </c>
      <c r="K13" s="115">
        <f>J13*0.967</f>
        <v>3123410</v>
      </c>
      <c r="L13" s="115">
        <f>J13*0.033</f>
        <v>106590</v>
      </c>
      <c r="M13" s="115"/>
      <c r="N13" s="1"/>
    </row>
    <row r="14" spans="1:14" ht="15.95" customHeight="1" thickBot="1" x14ac:dyDescent="0.2">
      <c r="A14" s="54" t="s">
        <v>19</v>
      </c>
      <c r="B14" s="146">
        <v>2350000</v>
      </c>
      <c r="C14" s="190"/>
      <c r="D14" s="106" t="s">
        <v>33</v>
      </c>
      <c r="E14" s="146">
        <f>SUM(E13-B14+F13)</f>
        <v>1643700</v>
      </c>
      <c r="F14" s="147"/>
      <c r="G14" s="142"/>
      <c r="H14" s="206">
        <f>INT((E13+F13-B14)/100)*100</f>
        <v>1643700</v>
      </c>
      <c r="I14" s="206"/>
      <c r="J14" s="115"/>
      <c r="K14" s="115"/>
      <c r="L14" s="115"/>
      <c r="M14" s="115"/>
      <c r="N14" s="1"/>
    </row>
    <row r="15" spans="1:14" ht="15.95" customHeight="1" thickBot="1" x14ac:dyDescent="0.2">
      <c r="A15" s="54" t="s">
        <v>17</v>
      </c>
      <c r="B15" s="198" t="s">
        <v>98</v>
      </c>
      <c r="C15" s="199"/>
      <c r="D15" s="64" t="s">
        <v>51</v>
      </c>
      <c r="E15" s="124" t="s">
        <v>104</v>
      </c>
      <c r="F15" s="199"/>
      <c r="G15" s="143"/>
      <c r="H15" s="206"/>
      <c r="I15" s="206"/>
      <c r="J15" s="115">
        <v>900000</v>
      </c>
      <c r="K15" s="115">
        <f>J15*0.967</f>
        <v>870300</v>
      </c>
      <c r="L15" s="115">
        <f>J15*0.033</f>
        <v>29700</v>
      </c>
      <c r="M15" s="115">
        <f>L13+L15</f>
        <v>136290</v>
      </c>
      <c r="N15" s="1"/>
    </row>
    <row r="16" spans="1:14" ht="15.95" customHeight="1" thickBot="1" x14ac:dyDescent="0.2">
      <c r="A16" s="101" t="s">
        <v>3</v>
      </c>
      <c r="B16" s="150" t="s">
        <v>96</v>
      </c>
      <c r="C16" s="151"/>
      <c r="D16" s="151"/>
      <c r="E16" s="152"/>
      <c r="F16" s="32" t="s">
        <v>0</v>
      </c>
      <c r="G16" s="56"/>
      <c r="H16" s="206"/>
      <c r="I16" s="206"/>
      <c r="J16" s="115"/>
      <c r="K16" s="115"/>
      <c r="L16" s="115"/>
      <c r="M16" s="1"/>
      <c r="N16" s="1"/>
    </row>
    <row r="17" spans="1:14" ht="15.95" customHeight="1" thickBot="1" x14ac:dyDescent="0.2">
      <c r="A17" s="97" t="s">
        <v>87</v>
      </c>
      <c r="B17" s="40">
        <v>40000</v>
      </c>
      <c r="C17" s="105" t="s">
        <v>139</v>
      </c>
      <c r="D17" s="34">
        <f>M19</f>
        <v>128700</v>
      </c>
      <c r="E17" s="203">
        <v>3384500</v>
      </c>
      <c r="F17" s="203">
        <v>386800</v>
      </c>
      <c r="G17" s="141" t="s">
        <v>71</v>
      </c>
      <c r="H17" s="206"/>
      <c r="I17" s="206"/>
      <c r="J17" s="115">
        <f>B17*C17</f>
        <v>3500000</v>
      </c>
      <c r="K17" s="115">
        <f>J17*0.967</f>
        <v>3384500</v>
      </c>
      <c r="L17" s="115">
        <f>J17*0.033</f>
        <v>115500</v>
      </c>
      <c r="M17" s="115"/>
      <c r="N17" s="1"/>
    </row>
    <row r="18" spans="1:14" ht="15.95" customHeight="1" thickBot="1" x14ac:dyDescent="0.2">
      <c r="A18" s="54" t="s">
        <v>19</v>
      </c>
      <c r="B18" s="144">
        <v>2800000</v>
      </c>
      <c r="C18" s="145"/>
      <c r="D18" s="98" t="s">
        <v>33</v>
      </c>
      <c r="E18" s="146">
        <f>SUM(E17-B18+F17)</f>
        <v>971300</v>
      </c>
      <c r="F18" s="147"/>
      <c r="G18" s="142"/>
      <c r="H18" s="206">
        <f>INT((E17+F17-B18)/100)*100</f>
        <v>971300</v>
      </c>
      <c r="I18" s="206"/>
      <c r="J18" s="115"/>
      <c r="K18" s="115"/>
      <c r="L18" s="115"/>
      <c r="M18" s="115"/>
      <c r="N18" s="1"/>
    </row>
    <row r="19" spans="1:14" ht="15.95" customHeight="1" thickBot="1" x14ac:dyDescent="0.2">
      <c r="A19" s="10" t="s">
        <v>17</v>
      </c>
      <c r="B19" s="194" t="s">
        <v>99</v>
      </c>
      <c r="C19" s="195"/>
      <c r="D19" s="8" t="s">
        <v>51</v>
      </c>
      <c r="E19" s="196" t="s">
        <v>78</v>
      </c>
      <c r="F19" s="197"/>
      <c r="G19" s="143"/>
      <c r="H19" s="206"/>
      <c r="I19" s="206"/>
      <c r="J19" s="115">
        <v>400000</v>
      </c>
      <c r="K19" s="115">
        <f>J19*0.967</f>
        <v>386800</v>
      </c>
      <c r="L19" s="115">
        <f>J19*0.033</f>
        <v>13200</v>
      </c>
      <c r="M19" s="115">
        <f>L17+L19</f>
        <v>128700</v>
      </c>
      <c r="N19" s="1"/>
    </row>
    <row r="20" spans="1:14" ht="15.95" customHeight="1" thickBot="1" x14ac:dyDescent="0.2">
      <c r="A20" s="101" t="s">
        <v>3</v>
      </c>
      <c r="B20" s="138" t="s">
        <v>114</v>
      </c>
      <c r="C20" s="139"/>
      <c r="D20" s="139"/>
      <c r="E20" s="140"/>
      <c r="F20" s="32" t="s">
        <v>0</v>
      </c>
      <c r="G20" s="56"/>
      <c r="H20" s="206"/>
      <c r="I20" s="206"/>
      <c r="J20" s="115"/>
      <c r="K20" s="115"/>
      <c r="L20" s="115"/>
      <c r="M20" s="1"/>
      <c r="N20" s="1"/>
    </row>
    <row r="21" spans="1:14" ht="15.95" customHeight="1" thickBot="1" x14ac:dyDescent="0.2">
      <c r="A21" s="97" t="s">
        <v>88</v>
      </c>
      <c r="B21" s="42">
        <v>38000</v>
      </c>
      <c r="C21" s="21" t="s">
        <v>140</v>
      </c>
      <c r="D21" s="34">
        <f>M23</f>
        <v>14421</v>
      </c>
      <c r="E21" s="123">
        <v>422500</v>
      </c>
      <c r="F21" s="204"/>
      <c r="G21" s="141" t="s">
        <v>71</v>
      </c>
      <c r="H21" s="206"/>
      <c r="I21" s="206"/>
      <c r="J21" s="115">
        <f>B21*C21</f>
        <v>437000</v>
      </c>
      <c r="K21" s="115">
        <f>J21*0.967</f>
        <v>422579</v>
      </c>
      <c r="L21" s="115">
        <f>J21*0.033</f>
        <v>14421</v>
      </c>
      <c r="M21" s="115"/>
      <c r="N21" s="1"/>
    </row>
    <row r="22" spans="1:14" ht="15.95" customHeight="1" thickBot="1" x14ac:dyDescent="0.2">
      <c r="A22" s="6" t="s">
        <v>19</v>
      </c>
      <c r="B22" s="187">
        <v>400000</v>
      </c>
      <c r="C22" s="193"/>
      <c r="D22" s="98" t="s">
        <v>33</v>
      </c>
      <c r="E22" s="146">
        <f>SUM(E21-B22+F21)</f>
        <v>22500</v>
      </c>
      <c r="F22" s="147"/>
      <c r="G22" s="142"/>
      <c r="H22" s="206">
        <f>INT((E21+F21-B22)/100)*100</f>
        <v>22500</v>
      </c>
      <c r="I22" s="206"/>
      <c r="J22" s="115"/>
      <c r="K22" s="115"/>
      <c r="L22" s="115"/>
      <c r="M22" s="115"/>
      <c r="N22" s="1"/>
    </row>
    <row r="23" spans="1:14" ht="15.95" customHeight="1" thickBot="1" x14ac:dyDescent="0.2">
      <c r="A23" s="54" t="s">
        <v>17</v>
      </c>
      <c r="B23" s="136" t="s">
        <v>100</v>
      </c>
      <c r="C23" s="137"/>
      <c r="D23" s="8" t="s">
        <v>51</v>
      </c>
      <c r="E23" s="124" t="s">
        <v>105</v>
      </c>
      <c r="F23" s="125"/>
      <c r="G23" s="143"/>
      <c r="H23" s="206"/>
      <c r="I23" s="206"/>
      <c r="J23" s="115"/>
      <c r="K23" s="115">
        <f>J23*0.967</f>
        <v>0</v>
      </c>
      <c r="L23" s="115">
        <f>J23*0.033</f>
        <v>0</v>
      </c>
      <c r="M23" s="115">
        <f>L21+L23</f>
        <v>14421</v>
      </c>
      <c r="N23" s="1"/>
    </row>
    <row r="24" spans="1:14" ht="15.95" customHeight="1" thickBot="1" x14ac:dyDescent="0.2">
      <c r="A24" s="101" t="s">
        <v>3</v>
      </c>
      <c r="B24" s="126" t="s">
        <v>113</v>
      </c>
      <c r="C24" s="127"/>
      <c r="D24" s="127"/>
      <c r="E24" s="128"/>
      <c r="F24" s="32" t="s">
        <v>0</v>
      </c>
      <c r="G24" s="56"/>
      <c r="H24" s="206"/>
      <c r="I24" s="206"/>
      <c r="J24" s="115"/>
      <c r="K24" s="115"/>
      <c r="L24" s="115"/>
      <c r="M24" s="1"/>
      <c r="N24" s="1"/>
    </row>
    <row r="25" spans="1:14" ht="15.95" customHeight="1" thickBot="1" x14ac:dyDescent="0.2">
      <c r="A25" s="97" t="s">
        <v>118</v>
      </c>
      <c r="B25" s="40">
        <v>37000</v>
      </c>
      <c r="C25" s="21" t="s">
        <v>141</v>
      </c>
      <c r="D25" s="34">
        <f>M27</f>
        <v>92185.5</v>
      </c>
      <c r="E25" s="202">
        <v>2701300</v>
      </c>
      <c r="F25" s="202"/>
      <c r="G25" s="141" t="s">
        <v>71</v>
      </c>
      <c r="H25" s="206"/>
      <c r="I25" s="206"/>
      <c r="J25" s="115">
        <f>B25*C25</f>
        <v>2793500</v>
      </c>
      <c r="K25" s="115">
        <f>J25*0.967</f>
        <v>2701314.5</v>
      </c>
      <c r="L25" s="115">
        <f>J25*0.033</f>
        <v>92185.5</v>
      </c>
      <c r="M25" s="115"/>
      <c r="N25" s="1"/>
    </row>
    <row r="26" spans="1:14" ht="15.95" customHeight="1" thickBot="1" x14ac:dyDescent="0.2">
      <c r="A26" s="54" t="s">
        <v>19</v>
      </c>
      <c r="B26" s="144">
        <v>2200000</v>
      </c>
      <c r="C26" s="145"/>
      <c r="D26" s="98" t="s">
        <v>33</v>
      </c>
      <c r="E26" s="146">
        <f>SUM(E25-B26+F25)</f>
        <v>501300</v>
      </c>
      <c r="F26" s="147"/>
      <c r="G26" s="142"/>
      <c r="H26" s="206">
        <f>INT((E25+F25-B26)/100)*100</f>
        <v>501300</v>
      </c>
      <c r="I26" s="206"/>
      <c r="J26" s="115"/>
      <c r="K26" s="115"/>
      <c r="L26" s="115"/>
      <c r="M26" s="115"/>
      <c r="N26" s="1"/>
    </row>
    <row r="27" spans="1:14" ht="16.5" customHeight="1" thickBot="1" x14ac:dyDescent="0.2">
      <c r="A27" s="10" t="s">
        <v>17</v>
      </c>
      <c r="B27" s="136" t="s">
        <v>134</v>
      </c>
      <c r="C27" s="137"/>
      <c r="D27" s="8" t="s">
        <v>51</v>
      </c>
      <c r="E27" s="124" t="s">
        <v>129</v>
      </c>
      <c r="F27" s="125"/>
      <c r="G27" s="143"/>
      <c r="H27" s="206"/>
      <c r="I27" s="206"/>
      <c r="J27" s="115"/>
      <c r="K27" s="115">
        <f>J27*0.967</f>
        <v>0</v>
      </c>
      <c r="L27" s="115">
        <f>J27*0.033</f>
        <v>0</v>
      </c>
      <c r="M27" s="115">
        <f>L25+L27</f>
        <v>92185.5</v>
      </c>
      <c r="N27" s="1"/>
    </row>
    <row r="28" spans="1:14" ht="15.95" customHeight="1" thickBot="1" x14ac:dyDescent="0.2">
      <c r="A28" s="101" t="s">
        <v>3</v>
      </c>
      <c r="B28" s="126" t="s">
        <v>130</v>
      </c>
      <c r="C28" s="127"/>
      <c r="D28" s="127"/>
      <c r="E28" s="128"/>
      <c r="F28" s="32" t="s">
        <v>0</v>
      </c>
      <c r="G28" s="56"/>
      <c r="H28" s="206"/>
      <c r="I28" s="206"/>
      <c r="J28" s="115"/>
      <c r="K28" s="115"/>
      <c r="L28" s="115"/>
      <c r="M28" s="1"/>
      <c r="N28" s="1"/>
    </row>
    <row r="29" spans="1:14" ht="15.95" customHeight="1" thickBot="1" x14ac:dyDescent="0.2">
      <c r="A29" s="97" t="s">
        <v>89</v>
      </c>
      <c r="B29" s="40">
        <v>45000</v>
      </c>
      <c r="C29" s="62">
        <v>62.5</v>
      </c>
      <c r="D29" s="34">
        <f>M31</f>
        <v>92812.5</v>
      </c>
      <c r="E29" s="202">
        <v>2719600</v>
      </c>
      <c r="F29" s="202"/>
      <c r="G29" s="141" t="s">
        <v>71</v>
      </c>
      <c r="H29" s="206"/>
      <c r="I29" s="206"/>
      <c r="J29" s="115">
        <f>B29*C29</f>
        <v>2812500</v>
      </c>
      <c r="K29" s="115">
        <f>J29*0.967</f>
        <v>2719687.5</v>
      </c>
      <c r="L29" s="115">
        <f>J29*0.033</f>
        <v>92812.5</v>
      </c>
      <c r="M29" s="115"/>
      <c r="N29" s="1"/>
    </row>
    <row r="30" spans="1:14" ht="15.95" customHeight="1" thickBot="1" x14ac:dyDescent="0.2">
      <c r="A30" s="54" t="s">
        <v>19</v>
      </c>
      <c r="B30" s="144">
        <v>2600000</v>
      </c>
      <c r="C30" s="145"/>
      <c r="D30" s="98" t="s">
        <v>33</v>
      </c>
      <c r="E30" s="146">
        <f>SUM(E29-B30+F29)</f>
        <v>119600</v>
      </c>
      <c r="F30" s="147"/>
      <c r="G30" s="142"/>
      <c r="H30" s="206">
        <f>INT((E29+F29-B30)/100)*100</f>
        <v>119600</v>
      </c>
      <c r="I30" s="206"/>
      <c r="J30" s="115"/>
      <c r="K30" s="115"/>
      <c r="L30" s="115"/>
      <c r="M30" s="115"/>
      <c r="N30" s="1"/>
    </row>
    <row r="31" spans="1:14" ht="15.95" customHeight="1" thickBot="1" x14ac:dyDescent="0.2">
      <c r="A31" s="10" t="s">
        <v>17</v>
      </c>
      <c r="B31" s="136" t="s">
        <v>101</v>
      </c>
      <c r="C31" s="137"/>
      <c r="D31" s="8" t="s">
        <v>51</v>
      </c>
      <c r="E31" s="124" t="s">
        <v>106</v>
      </c>
      <c r="F31" s="125"/>
      <c r="G31" s="143"/>
      <c r="H31" s="206"/>
      <c r="I31" s="206"/>
      <c r="J31" s="115"/>
      <c r="K31" s="115">
        <f>J31*0.967</f>
        <v>0</v>
      </c>
      <c r="L31" s="115">
        <f>J31*0.033</f>
        <v>0</v>
      </c>
      <c r="M31" s="115">
        <f>L29+L31</f>
        <v>92812.5</v>
      </c>
      <c r="N31" s="1"/>
    </row>
    <row r="32" spans="1:14" ht="15.95" customHeight="1" thickBot="1" x14ac:dyDescent="0.2">
      <c r="A32" s="101" t="s">
        <v>3</v>
      </c>
      <c r="B32" s="126" t="s">
        <v>112</v>
      </c>
      <c r="C32" s="127"/>
      <c r="D32" s="127"/>
      <c r="E32" s="128"/>
      <c r="F32" s="32" t="s">
        <v>0</v>
      </c>
      <c r="G32" s="56"/>
      <c r="H32" s="206"/>
      <c r="I32" s="206"/>
      <c r="J32" s="115"/>
      <c r="K32" s="115"/>
      <c r="L32" s="115"/>
      <c r="M32" s="1"/>
      <c r="N32" s="1"/>
    </row>
    <row r="33" spans="1:14" ht="15.95" customHeight="1" thickBot="1" x14ac:dyDescent="0.2">
      <c r="A33" s="97" t="s">
        <v>119</v>
      </c>
      <c r="B33" s="40">
        <v>38000</v>
      </c>
      <c r="C33" s="62">
        <v>43.5</v>
      </c>
      <c r="D33" s="34">
        <f>M35</f>
        <v>61149</v>
      </c>
      <c r="E33" s="203">
        <v>1598400</v>
      </c>
      <c r="F33" s="203">
        <v>193400</v>
      </c>
      <c r="G33" s="141" t="s">
        <v>107</v>
      </c>
      <c r="H33" s="206"/>
      <c r="I33" s="206"/>
      <c r="J33" s="115">
        <f>B33*C33</f>
        <v>1653000</v>
      </c>
      <c r="K33" s="115">
        <f>J33*0.967</f>
        <v>1598451</v>
      </c>
      <c r="L33" s="115">
        <f>J33*0.033</f>
        <v>54549</v>
      </c>
      <c r="M33" s="115"/>
      <c r="N33" s="1"/>
    </row>
    <row r="34" spans="1:14" ht="15.95" customHeight="1" thickBot="1" x14ac:dyDescent="0.2">
      <c r="A34" s="54" t="s">
        <v>19</v>
      </c>
      <c r="B34" s="144">
        <v>1500000</v>
      </c>
      <c r="C34" s="145"/>
      <c r="D34" s="98" t="s">
        <v>33</v>
      </c>
      <c r="E34" s="146">
        <f>SUM(E33-B34+F33)</f>
        <v>291800</v>
      </c>
      <c r="F34" s="147"/>
      <c r="G34" s="142"/>
      <c r="H34" s="206">
        <f>INT((E33+F33-B34)/100)*100</f>
        <v>291800</v>
      </c>
      <c r="I34" s="206"/>
      <c r="J34" s="115"/>
      <c r="K34" s="115"/>
      <c r="L34" s="115"/>
      <c r="M34" s="115"/>
      <c r="N34" s="1"/>
    </row>
    <row r="35" spans="1:14" ht="15.95" customHeight="1" thickBot="1" x14ac:dyDescent="0.2">
      <c r="A35" s="10" t="s">
        <v>17</v>
      </c>
      <c r="B35" s="136" t="s">
        <v>133</v>
      </c>
      <c r="C35" s="137"/>
      <c r="D35" s="8" t="s">
        <v>51</v>
      </c>
      <c r="E35" s="124" t="s">
        <v>131</v>
      </c>
      <c r="F35" s="125"/>
      <c r="G35" s="143"/>
      <c r="H35" s="206"/>
      <c r="I35" s="206"/>
      <c r="J35" s="115">
        <v>200000</v>
      </c>
      <c r="K35" s="115">
        <f>J35*0.967</f>
        <v>193400</v>
      </c>
      <c r="L35" s="115">
        <f>J35*0.033</f>
        <v>6600</v>
      </c>
      <c r="M35" s="115">
        <f>L33+L35</f>
        <v>61149</v>
      </c>
      <c r="N35" s="1"/>
    </row>
    <row r="36" spans="1:14" ht="15.95" customHeight="1" thickBot="1" x14ac:dyDescent="0.2">
      <c r="A36" s="101" t="s">
        <v>3</v>
      </c>
      <c r="B36" s="138" t="s">
        <v>132</v>
      </c>
      <c r="C36" s="139"/>
      <c r="D36" s="139"/>
      <c r="E36" s="140"/>
      <c r="F36" s="32" t="s">
        <v>0</v>
      </c>
      <c r="G36" s="56"/>
      <c r="H36" s="206"/>
      <c r="I36" s="206"/>
      <c r="J36" s="115"/>
      <c r="K36" s="115"/>
      <c r="L36" s="115"/>
      <c r="M36" s="1"/>
      <c r="N36" s="1"/>
    </row>
    <row r="37" spans="1:14" ht="15.95" customHeight="1" thickBot="1" x14ac:dyDescent="0.2">
      <c r="A37" s="97" t="s">
        <v>90</v>
      </c>
      <c r="B37" s="40">
        <v>38000</v>
      </c>
      <c r="C37" s="62">
        <v>105</v>
      </c>
      <c r="D37" s="34">
        <f>M39</f>
        <v>131670</v>
      </c>
      <c r="E37" s="202">
        <v>3858300</v>
      </c>
      <c r="F37" s="202"/>
      <c r="G37" s="141" t="s">
        <v>71</v>
      </c>
      <c r="H37" s="206"/>
      <c r="I37" s="206"/>
      <c r="J37" s="115">
        <f>B37*C37</f>
        <v>3990000</v>
      </c>
      <c r="K37" s="115">
        <f>J37*0.967</f>
        <v>3858330</v>
      </c>
      <c r="L37" s="115">
        <f>J37*0.033</f>
        <v>131670</v>
      </c>
      <c r="M37" s="115"/>
      <c r="N37" s="1"/>
    </row>
    <row r="38" spans="1:14" ht="15.95" customHeight="1" thickBot="1" x14ac:dyDescent="0.2">
      <c r="A38" s="54" t="s">
        <v>19</v>
      </c>
      <c r="B38" s="144"/>
      <c r="C38" s="145"/>
      <c r="D38" s="98" t="s">
        <v>33</v>
      </c>
      <c r="E38" s="146">
        <f>SUM(E37-B38+F37)</f>
        <v>3858300</v>
      </c>
      <c r="F38" s="147"/>
      <c r="G38" s="142"/>
      <c r="H38" s="206">
        <f>INT((E37+F37-B38)/100)*100</f>
        <v>3858300</v>
      </c>
      <c r="I38" s="206"/>
      <c r="J38" s="115"/>
      <c r="K38" s="115"/>
      <c r="L38" s="115"/>
      <c r="M38" s="115"/>
      <c r="N38" s="1"/>
    </row>
    <row r="39" spans="1:14" ht="15.95" customHeight="1" thickBot="1" x14ac:dyDescent="0.2">
      <c r="A39" s="10" t="s">
        <v>17</v>
      </c>
      <c r="B39" s="136" t="s">
        <v>102</v>
      </c>
      <c r="C39" s="137"/>
      <c r="D39" s="8" t="s">
        <v>51</v>
      </c>
      <c r="E39" s="124" t="s">
        <v>108</v>
      </c>
      <c r="F39" s="125"/>
      <c r="G39" s="143"/>
      <c r="H39" s="206"/>
      <c r="I39" s="206"/>
      <c r="J39" s="115"/>
      <c r="K39" s="115">
        <f>J39*0.967</f>
        <v>0</v>
      </c>
      <c r="L39" s="115">
        <f>J39*0.033</f>
        <v>0</v>
      </c>
      <c r="M39" s="115">
        <f>L37+L39</f>
        <v>131670</v>
      </c>
      <c r="N39" s="1"/>
    </row>
    <row r="40" spans="1:14" ht="15.95" customHeight="1" thickBot="1" x14ac:dyDescent="0.2">
      <c r="A40" s="101" t="s">
        <v>3</v>
      </c>
      <c r="B40" s="126" t="s">
        <v>111</v>
      </c>
      <c r="C40" s="127"/>
      <c r="D40" s="127"/>
      <c r="E40" s="128"/>
      <c r="F40" s="32" t="s">
        <v>0</v>
      </c>
      <c r="G40" s="56"/>
      <c r="H40" s="206"/>
      <c r="I40" s="206"/>
      <c r="J40" s="115"/>
      <c r="K40" s="115"/>
      <c r="L40" s="115"/>
      <c r="M40" s="1"/>
      <c r="N40" s="1"/>
    </row>
    <row r="41" spans="1:14" ht="15.95" customHeight="1" thickBot="1" x14ac:dyDescent="0.2">
      <c r="A41" s="97" t="s">
        <v>117</v>
      </c>
      <c r="B41" s="40">
        <v>30000</v>
      </c>
      <c r="C41" s="62">
        <v>54</v>
      </c>
      <c r="D41" s="34">
        <f>M43</f>
        <v>53460</v>
      </c>
      <c r="E41" s="203">
        <v>1500000</v>
      </c>
      <c r="F41" s="203"/>
      <c r="G41" s="141" t="s">
        <v>71</v>
      </c>
      <c r="H41" s="206"/>
      <c r="I41" s="206"/>
      <c r="J41" s="115">
        <f>B41*C41</f>
        <v>1620000</v>
      </c>
      <c r="K41" s="115">
        <f>J41*0.967</f>
        <v>1566540</v>
      </c>
      <c r="L41" s="115">
        <f>J41*0.033</f>
        <v>53460</v>
      </c>
      <c r="M41" s="115"/>
      <c r="N41" s="1"/>
    </row>
    <row r="42" spans="1:14" ht="15.95" customHeight="1" thickBot="1" x14ac:dyDescent="0.2">
      <c r="A42" s="54" t="s">
        <v>19</v>
      </c>
      <c r="B42" s="144">
        <v>1500000</v>
      </c>
      <c r="C42" s="145"/>
      <c r="D42" s="98" t="s">
        <v>33</v>
      </c>
      <c r="E42" s="146">
        <f>SUM(E41-B42+F41)</f>
        <v>0</v>
      </c>
      <c r="F42" s="147"/>
      <c r="G42" s="142"/>
      <c r="H42" s="206">
        <f>INT((E41+F41-B42)/100)*100</f>
        <v>0</v>
      </c>
      <c r="I42" s="206"/>
      <c r="J42" s="115"/>
      <c r="K42" s="115"/>
      <c r="L42" s="115"/>
      <c r="M42" s="115"/>
      <c r="N42" s="1"/>
    </row>
    <row r="43" spans="1:14" ht="15.95" customHeight="1" thickBot="1" x14ac:dyDescent="0.2">
      <c r="A43" s="10" t="s">
        <v>17</v>
      </c>
      <c r="B43" s="136" t="s">
        <v>103</v>
      </c>
      <c r="C43" s="137"/>
      <c r="D43" s="8" t="s">
        <v>51</v>
      </c>
      <c r="E43" s="124" t="s">
        <v>109</v>
      </c>
      <c r="F43" s="125"/>
      <c r="G43" s="143"/>
      <c r="H43" s="206"/>
      <c r="I43" s="206"/>
      <c r="J43" s="115"/>
      <c r="K43" s="115">
        <f>J43*0.967</f>
        <v>0</v>
      </c>
      <c r="L43" s="115">
        <f>J43*0.033</f>
        <v>0</v>
      </c>
      <c r="M43" s="115">
        <f>L41+L43</f>
        <v>53460</v>
      </c>
      <c r="N43" s="1"/>
    </row>
    <row r="44" spans="1:14" ht="15.95" customHeight="1" thickBot="1" x14ac:dyDescent="0.2">
      <c r="A44" s="101" t="s">
        <v>3</v>
      </c>
      <c r="B44" s="126" t="s">
        <v>110</v>
      </c>
      <c r="C44" s="127"/>
      <c r="D44" s="127"/>
      <c r="E44" s="128"/>
      <c r="F44" s="32" t="s">
        <v>0</v>
      </c>
      <c r="G44" s="56"/>
      <c r="H44" s="206"/>
      <c r="I44" s="206"/>
      <c r="J44" s="115"/>
      <c r="K44" s="115"/>
      <c r="L44" s="115"/>
      <c r="M44" s="1"/>
      <c r="N44" s="1"/>
    </row>
    <row r="45" spans="1:14" ht="15.95" customHeight="1" thickBot="1" x14ac:dyDescent="0.2">
      <c r="A45" s="97" t="s">
        <v>128</v>
      </c>
      <c r="B45" s="40">
        <v>45000</v>
      </c>
      <c r="C45" s="62">
        <v>9.5</v>
      </c>
      <c r="D45" s="34">
        <f>M47</f>
        <v>14107.5</v>
      </c>
      <c r="E45" s="202">
        <v>413300</v>
      </c>
      <c r="F45" s="202"/>
      <c r="G45" s="141" t="s">
        <v>71</v>
      </c>
      <c r="H45" s="206"/>
      <c r="I45" s="206"/>
      <c r="J45" s="115">
        <f>B45*C45</f>
        <v>427500</v>
      </c>
      <c r="K45" s="115">
        <f>J45*0.967</f>
        <v>413392.5</v>
      </c>
      <c r="L45" s="115">
        <f>J45*0.033</f>
        <v>14107.5</v>
      </c>
      <c r="M45" s="115"/>
      <c r="N45" s="1"/>
    </row>
    <row r="46" spans="1:14" ht="15.95" customHeight="1" thickBot="1" x14ac:dyDescent="0.2">
      <c r="A46" s="54" t="s">
        <v>19</v>
      </c>
      <c r="B46" s="144"/>
      <c r="C46" s="145"/>
      <c r="D46" s="98" t="s">
        <v>33</v>
      </c>
      <c r="E46" s="146">
        <f>SUM(E45-B46+F45)</f>
        <v>413300</v>
      </c>
      <c r="F46" s="147"/>
      <c r="G46" s="142"/>
      <c r="H46" s="206">
        <f>INT((E45+F45-B46)/100)*100</f>
        <v>413300</v>
      </c>
      <c r="I46" s="206"/>
      <c r="J46" s="115"/>
      <c r="K46" s="115"/>
      <c r="L46" s="115"/>
      <c r="M46" s="115"/>
      <c r="N46" s="1"/>
    </row>
    <row r="47" spans="1:14" ht="15.95" customHeight="1" thickBot="1" x14ac:dyDescent="0.2">
      <c r="A47" s="10" t="s">
        <v>17</v>
      </c>
      <c r="B47" s="136" t="s">
        <v>135</v>
      </c>
      <c r="C47" s="137"/>
      <c r="D47" s="8" t="s">
        <v>51</v>
      </c>
      <c r="E47" s="124" t="s">
        <v>137</v>
      </c>
      <c r="F47" s="125"/>
      <c r="G47" s="143"/>
      <c r="H47" s="206"/>
      <c r="I47" s="206"/>
      <c r="J47" s="115"/>
      <c r="K47" s="115">
        <f>J47*0.967</f>
        <v>0</v>
      </c>
      <c r="L47" s="115">
        <f>J47*0.033</f>
        <v>0</v>
      </c>
      <c r="M47" s="115">
        <f>L45+L47</f>
        <v>14107.5</v>
      </c>
      <c r="N47" s="1"/>
    </row>
    <row r="48" spans="1:14" ht="15.95" customHeight="1" thickBot="1" x14ac:dyDescent="0.2">
      <c r="A48" s="101" t="s">
        <v>3</v>
      </c>
      <c r="B48" s="126" t="s">
        <v>136</v>
      </c>
      <c r="C48" s="127"/>
      <c r="D48" s="127"/>
      <c r="E48" s="128"/>
      <c r="F48" s="32" t="s">
        <v>0</v>
      </c>
      <c r="G48" s="56"/>
      <c r="H48" s="206"/>
      <c r="I48" s="206"/>
      <c r="J48" s="115"/>
      <c r="K48" s="115"/>
      <c r="L48" s="115"/>
      <c r="M48" s="1"/>
    </row>
    <row r="49" spans="1:13" ht="15.95" customHeight="1" thickBot="1" x14ac:dyDescent="0.2">
      <c r="A49" s="97" t="s">
        <v>142</v>
      </c>
      <c r="B49" s="40">
        <v>40000</v>
      </c>
      <c r="C49" s="62">
        <v>43.5</v>
      </c>
      <c r="D49" s="34">
        <f>M51</f>
        <v>83820</v>
      </c>
      <c r="E49" s="202">
        <v>1682500</v>
      </c>
      <c r="F49" s="202">
        <v>773600</v>
      </c>
      <c r="G49" s="141"/>
      <c r="H49" s="206"/>
      <c r="I49" s="206"/>
      <c r="J49" s="115">
        <f>B49*C49</f>
        <v>1740000</v>
      </c>
      <c r="K49" s="115">
        <f>J49*0.967</f>
        <v>1682580</v>
      </c>
      <c r="L49" s="115">
        <f>J49*0.033</f>
        <v>57420</v>
      </c>
      <c r="M49" s="115"/>
    </row>
    <row r="50" spans="1:13" ht="15.95" customHeight="1" thickBot="1" x14ac:dyDescent="0.2">
      <c r="A50" s="54" t="s">
        <v>19</v>
      </c>
      <c r="B50" s="144"/>
      <c r="C50" s="145"/>
      <c r="D50" s="98" t="s">
        <v>33</v>
      </c>
      <c r="E50" s="146">
        <f>SUM(E49-B50+F49)</f>
        <v>2456100</v>
      </c>
      <c r="F50" s="147"/>
      <c r="G50" s="142"/>
      <c r="H50" s="206">
        <f>INT((E49+F49-B50)/100)*100</f>
        <v>2456100</v>
      </c>
      <c r="I50" s="206"/>
      <c r="J50" s="115"/>
      <c r="K50" s="115"/>
      <c r="L50" s="115"/>
      <c r="M50" s="115"/>
    </row>
    <row r="51" spans="1:13" ht="15.95" customHeight="1" thickBot="1" x14ac:dyDescent="0.2">
      <c r="A51" s="10" t="s">
        <v>17</v>
      </c>
      <c r="B51" s="148" t="s">
        <v>145</v>
      </c>
      <c r="C51" s="149"/>
      <c r="D51" s="8" t="s">
        <v>51</v>
      </c>
      <c r="E51" s="124" t="s">
        <v>144</v>
      </c>
      <c r="F51" s="125"/>
      <c r="G51" s="143"/>
      <c r="H51" s="206"/>
      <c r="I51" s="206"/>
      <c r="J51" s="115">
        <v>800000</v>
      </c>
      <c r="K51" s="115">
        <f>J51*0.967</f>
        <v>773600</v>
      </c>
      <c r="L51" s="115">
        <f>J51*0.033</f>
        <v>26400</v>
      </c>
      <c r="M51" s="115">
        <f>L49+L51</f>
        <v>83820</v>
      </c>
    </row>
    <row r="52" spans="1:13" ht="15.95" customHeight="1" thickBot="1" x14ac:dyDescent="0.2">
      <c r="A52" s="101" t="s">
        <v>3</v>
      </c>
      <c r="B52" s="150" t="s">
        <v>143</v>
      </c>
      <c r="C52" s="151"/>
      <c r="D52" s="151"/>
      <c r="E52" s="152"/>
      <c r="F52" s="32" t="s">
        <v>0</v>
      </c>
      <c r="G52" s="56"/>
      <c r="H52" s="206"/>
      <c r="I52" s="206"/>
      <c r="J52" s="115"/>
      <c r="K52" s="115"/>
      <c r="L52" s="115"/>
      <c r="M52" s="1"/>
    </row>
    <row r="53" spans="1:13" ht="15.95" customHeight="1" thickBot="1" x14ac:dyDescent="0.2">
      <c r="A53" s="97"/>
      <c r="B53" s="40"/>
      <c r="C53" s="62"/>
      <c r="D53" s="34">
        <f>M55</f>
        <v>0</v>
      </c>
      <c r="E53" s="41"/>
      <c r="F53" s="41"/>
      <c r="G53" s="141"/>
      <c r="H53" s="206"/>
      <c r="I53" s="206"/>
      <c r="J53" s="115">
        <f>B53*C53</f>
        <v>0</v>
      </c>
      <c r="K53" s="115">
        <f>J53*0.967</f>
        <v>0</v>
      </c>
      <c r="L53" s="115">
        <f>J53*0.033</f>
        <v>0</v>
      </c>
      <c r="M53" s="115"/>
    </row>
    <row r="54" spans="1:13" ht="15.95" customHeight="1" thickBot="1" x14ac:dyDescent="0.2">
      <c r="A54" s="54" t="s">
        <v>19</v>
      </c>
      <c r="B54" s="144"/>
      <c r="C54" s="145"/>
      <c r="D54" s="98" t="s">
        <v>33</v>
      </c>
      <c r="E54" s="146">
        <f>SUM(E53-B54+F53)</f>
        <v>0</v>
      </c>
      <c r="F54" s="147"/>
      <c r="G54" s="142"/>
      <c r="H54" s="206"/>
      <c r="I54" s="206"/>
      <c r="J54" s="115"/>
      <c r="K54" s="115"/>
      <c r="L54" s="115"/>
      <c r="M54" s="115"/>
    </row>
    <row r="55" spans="1:13" ht="15.95" customHeight="1" thickBot="1" x14ac:dyDescent="0.2">
      <c r="A55" s="10" t="s">
        <v>17</v>
      </c>
      <c r="B55" s="136"/>
      <c r="C55" s="137"/>
      <c r="D55" s="8" t="s">
        <v>51</v>
      </c>
      <c r="E55" s="124"/>
      <c r="F55" s="125"/>
      <c r="G55" s="143"/>
      <c r="H55" s="206"/>
      <c r="I55" s="206"/>
      <c r="J55" s="115"/>
      <c r="K55" s="115">
        <f>J55*0.967</f>
        <v>0</v>
      </c>
      <c r="L55" s="115">
        <f>J55*0.033</f>
        <v>0</v>
      </c>
      <c r="M55" s="115">
        <f>L53+L55</f>
        <v>0</v>
      </c>
    </row>
    <row r="56" spans="1:13" ht="15.95" customHeight="1" thickBot="1" x14ac:dyDescent="0.2">
      <c r="A56" s="101" t="s">
        <v>3</v>
      </c>
      <c r="B56" s="126"/>
      <c r="C56" s="127"/>
      <c r="D56" s="127"/>
      <c r="E56" s="128"/>
      <c r="F56" s="32" t="s">
        <v>0</v>
      </c>
      <c r="G56" s="56"/>
      <c r="H56" s="206"/>
      <c r="I56" s="206"/>
      <c r="J56" s="115"/>
      <c r="K56" s="115"/>
      <c r="L56" s="115"/>
      <c r="M56" s="1"/>
    </row>
    <row r="57" spans="1:13" ht="15.95" customHeight="1" thickBot="1" x14ac:dyDescent="0.2">
      <c r="A57" s="97"/>
      <c r="B57" s="40"/>
      <c r="C57" s="62"/>
      <c r="D57" s="34">
        <f>M59</f>
        <v>0</v>
      </c>
      <c r="E57" s="41"/>
      <c r="F57" s="41"/>
      <c r="G57" s="141"/>
      <c r="H57" s="206"/>
      <c r="I57" s="206"/>
      <c r="J57" s="115">
        <f>B57*C57</f>
        <v>0</v>
      </c>
      <c r="K57" s="115">
        <f>J57*0.967</f>
        <v>0</v>
      </c>
      <c r="L57" s="115">
        <f>J57*0.033</f>
        <v>0</v>
      </c>
      <c r="M57" s="115"/>
    </row>
    <row r="58" spans="1:13" ht="15.95" customHeight="1" thickBot="1" x14ac:dyDescent="0.2">
      <c r="A58" s="54" t="s">
        <v>19</v>
      </c>
      <c r="B58" s="144"/>
      <c r="C58" s="145"/>
      <c r="D58" s="98" t="s">
        <v>33</v>
      </c>
      <c r="E58" s="146">
        <f>SUM(E57-B58+F57)</f>
        <v>0</v>
      </c>
      <c r="F58" s="147"/>
      <c r="G58" s="142"/>
      <c r="H58" s="206"/>
      <c r="I58" s="206"/>
      <c r="J58" s="115"/>
      <c r="K58" s="115"/>
      <c r="L58" s="115"/>
      <c r="M58" s="115"/>
    </row>
    <row r="59" spans="1:13" ht="15.95" customHeight="1" thickBot="1" x14ac:dyDescent="0.2">
      <c r="A59" s="10" t="s">
        <v>17</v>
      </c>
      <c r="B59" s="136"/>
      <c r="C59" s="137"/>
      <c r="D59" s="8" t="s">
        <v>51</v>
      </c>
      <c r="E59" s="124"/>
      <c r="F59" s="125"/>
      <c r="G59" s="143"/>
      <c r="H59" s="206"/>
      <c r="I59" s="206"/>
      <c r="J59" s="115"/>
      <c r="K59" s="115">
        <f>J59*0.967</f>
        <v>0</v>
      </c>
      <c r="L59" s="115">
        <f>J59*0.033</f>
        <v>0</v>
      </c>
      <c r="M59" s="115">
        <f>L57+L59</f>
        <v>0</v>
      </c>
    </row>
    <row r="60" spans="1:13" ht="15.95" customHeight="1" thickBot="1" x14ac:dyDescent="0.2">
      <c r="A60" s="101" t="s">
        <v>3</v>
      </c>
      <c r="B60" s="126"/>
      <c r="C60" s="127"/>
      <c r="D60" s="127"/>
      <c r="E60" s="128"/>
      <c r="F60" s="32" t="s">
        <v>0</v>
      </c>
      <c r="G60" s="56"/>
      <c r="H60" s="206"/>
      <c r="I60" s="206"/>
      <c r="J60" s="115"/>
      <c r="K60" s="115"/>
      <c r="L60" s="115"/>
      <c r="M60" s="1"/>
    </row>
    <row r="61" spans="1:13" ht="15.95" customHeight="1" thickBot="1" x14ac:dyDescent="0.2">
      <c r="A61" s="97"/>
      <c r="B61" s="40"/>
      <c r="C61" s="62"/>
      <c r="D61" s="34">
        <f>M63</f>
        <v>0</v>
      </c>
      <c r="E61" s="41"/>
      <c r="F61" s="41"/>
      <c r="G61" s="141"/>
      <c r="H61" s="206"/>
      <c r="I61" s="206"/>
      <c r="J61" s="115">
        <f>B61*C61</f>
        <v>0</v>
      </c>
      <c r="K61" s="115">
        <f>J61*0.967</f>
        <v>0</v>
      </c>
      <c r="L61" s="115">
        <f>J61*0.033</f>
        <v>0</v>
      </c>
      <c r="M61" s="115"/>
    </row>
    <row r="62" spans="1:13" ht="15.95" customHeight="1" thickBot="1" x14ac:dyDescent="0.2">
      <c r="A62" s="54" t="s">
        <v>19</v>
      </c>
      <c r="B62" s="144"/>
      <c r="C62" s="145"/>
      <c r="D62" s="98" t="s">
        <v>33</v>
      </c>
      <c r="E62" s="146">
        <f>SUM(E61-B62+F61)</f>
        <v>0</v>
      </c>
      <c r="F62" s="147"/>
      <c r="G62" s="142"/>
      <c r="H62" s="206"/>
      <c r="I62" s="206"/>
      <c r="J62" s="115"/>
      <c r="K62" s="115"/>
      <c r="L62" s="115"/>
      <c r="M62" s="115"/>
    </row>
    <row r="63" spans="1:13" ht="15.95" customHeight="1" thickBot="1" x14ac:dyDescent="0.2">
      <c r="A63" s="10" t="s">
        <v>17</v>
      </c>
      <c r="B63" s="148"/>
      <c r="C63" s="149"/>
      <c r="D63" s="8" t="s">
        <v>51</v>
      </c>
      <c r="E63" s="124"/>
      <c r="F63" s="125"/>
      <c r="G63" s="143"/>
      <c r="H63" s="206"/>
      <c r="I63" s="206"/>
      <c r="J63" s="115"/>
      <c r="K63" s="115">
        <f>J63*0.967</f>
        <v>0</v>
      </c>
      <c r="L63" s="115">
        <f>J63*0.033</f>
        <v>0</v>
      </c>
      <c r="M63" s="115">
        <f>L61+L63</f>
        <v>0</v>
      </c>
    </row>
    <row r="64" spans="1:13" ht="15.95" customHeight="1" thickBot="1" x14ac:dyDescent="0.2">
      <c r="A64" s="101" t="s">
        <v>3</v>
      </c>
      <c r="B64" s="150"/>
      <c r="C64" s="151"/>
      <c r="D64" s="151"/>
      <c r="E64" s="152"/>
      <c r="F64" s="32" t="s">
        <v>0</v>
      </c>
      <c r="G64" s="56"/>
      <c r="H64" s="206"/>
      <c r="I64" s="206"/>
      <c r="J64" s="115"/>
      <c r="K64" s="115"/>
      <c r="L64" s="115"/>
      <c r="M64" s="1"/>
    </row>
    <row r="65" spans="1:13" ht="15.95" customHeight="1" thickBot="1" x14ac:dyDescent="0.2">
      <c r="A65" s="97"/>
      <c r="B65" s="40"/>
      <c r="C65" s="62"/>
      <c r="D65" s="34">
        <f>M67</f>
        <v>0</v>
      </c>
      <c r="E65" s="41"/>
      <c r="F65" s="41"/>
      <c r="G65" s="141"/>
      <c r="H65" s="206"/>
      <c r="I65" s="206"/>
      <c r="J65" s="115">
        <f>B65*C65</f>
        <v>0</v>
      </c>
      <c r="K65" s="115">
        <f>J65*0.967</f>
        <v>0</v>
      </c>
      <c r="L65" s="115">
        <f>J65*0.033</f>
        <v>0</v>
      </c>
      <c r="M65" s="115"/>
    </row>
    <row r="66" spans="1:13" ht="15.95" customHeight="1" thickBot="1" x14ac:dyDescent="0.2">
      <c r="A66" s="54" t="s">
        <v>19</v>
      </c>
      <c r="B66" s="144"/>
      <c r="C66" s="145"/>
      <c r="D66" s="98" t="s">
        <v>33</v>
      </c>
      <c r="E66" s="146">
        <f>SUM(E65-B66+F65)</f>
        <v>0</v>
      </c>
      <c r="F66" s="147"/>
      <c r="G66" s="142"/>
      <c r="H66" s="206"/>
      <c r="I66" s="206"/>
      <c r="J66" s="115"/>
      <c r="K66" s="115"/>
      <c r="L66" s="115"/>
      <c r="M66" s="115"/>
    </row>
    <row r="67" spans="1:13" ht="15.95" customHeight="1" thickBot="1" x14ac:dyDescent="0.2">
      <c r="A67" s="10" t="s">
        <v>17</v>
      </c>
      <c r="B67" s="136"/>
      <c r="C67" s="137"/>
      <c r="D67" s="8" t="s">
        <v>51</v>
      </c>
      <c r="E67" s="124"/>
      <c r="F67" s="125"/>
      <c r="G67" s="143"/>
      <c r="H67" s="206"/>
      <c r="I67" s="206"/>
      <c r="J67" s="115"/>
      <c r="K67" s="115">
        <f>J67*0.967</f>
        <v>0</v>
      </c>
      <c r="L67" s="115">
        <f>J67*0.033</f>
        <v>0</v>
      </c>
      <c r="M67" s="115">
        <f>L65+L67</f>
        <v>0</v>
      </c>
    </row>
    <row r="68" spans="1:13" ht="15.95" customHeight="1" thickBot="1" x14ac:dyDescent="0.2">
      <c r="A68" s="101" t="s">
        <v>3</v>
      </c>
      <c r="B68" s="126"/>
      <c r="C68" s="127"/>
      <c r="D68" s="127"/>
      <c r="E68" s="128"/>
      <c r="F68" s="32" t="s">
        <v>0</v>
      </c>
      <c r="G68" s="56"/>
      <c r="H68" s="206"/>
      <c r="I68" s="206"/>
      <c r="J68" s="115"/>
      <c r="K68" s="115"/>
      <c r="L68" s="115"/>
      <c r="M68" s="1"/>
    </row>
    <row r="69" spans="1:13" ht="15.95" customHeight="1" thickBot="1" x14ac:dyDescent="0.2">
      <c r="A69" s="97"/>
      <c r="B69" s="40"/>
      <c r="C69" s="62"/>
      <c r="D69" s="34">
        <f>M71</f>
        <v>0</v>
      </c>
      <c r="E69" s="41"/>
      <c r="F69" s="41"/>
      <c r="G69" s="141"/>
      <c r="H69" s="206"/>
      <c r="I69" s="206"/>
      <c r="J69" s="115">
        <f>B69*C69</f>
        <v>0</v>
      </c>
      <c r="K69" s="115">
        <f>J69*0.967</f>
        <v>0</v>
      </c>
      <c r="L69" s="115">
        <f>J69*0.033</f>
        <v>0</v>
      </c>
      <c r="M69" s="115"/>
    </row>
    <row r="70" spans="1:13" ht="15.95" customHeight="1" thickBot="1" x14ac:dyDescent="0.2">
      <c r="A70" s="54" t="s">
        <v>19</v>
      </c>
      <c r="B70" s="144"/>
      <c r="C70" s="145"/>
      <c r="D70" s="98" t="s">
        <v>33</v>
      </c>
      <c r="E70" s="146">
        <f>SUM(E69-B70+F69)</f>
        <v>0</v>
      </c>
      <c r="F70" s="147"/>
      <c r="G70" s="142"/>
      <c r="H70" s="206"/>
      <c r="I70" s="206"/>
      <c r="J70" s="115"/>
      <c r="K70" s="115"/>
      <c r="L70" s="115"/>
      <c r="M70" s="115"/>
    </row>
    <row r="71" spans="1:13" ht="15.95" customHeight="1" thickBot="1" x14ac:dyDescent="0.2">
      <c r="A71" s="10" t="s">
        <v>17</v>
      </c>
      <c r="B71" s="136"/>
      <c r="C71" s="137"/>
      <c r="D71" s="8" t="s">
        <v>51</v>
      </c>
      <c r="E71" s="124"/>
      <c r="F71" s="125"/>
      <c r="G71" s="143"/>
      <c r="H71" s="206"/>
      <c r="I71" s="206"/>
      <c r="J71" s="115"/>
      <c r="K71" s="115">
        <f>J71*0.967</f>
        <v>0</v>
      </c>
      <c r="L71" s="115">
        <f>J71*0.033</f>
        <v>0</v>
      </c>
      <c r="M71" s="115">
        <f>L69+L71</f>
        <v>0</v>
      </c>
    </row>
    <row r="72" spans="1:13" ht="15.95" customHeight="1" thickBot="1" x14ac:dyDescent="0.2">
      <c r="A72" s="101" t="s">
        <v>3</v>
      </c>
      <c r="B72" s="126"/>
      <c r="C72" s="127"/>
      <c r="D72" s="127"/>
      <c r="E72" s="128"/>
      <c r="F72" s="32" t="s">
        <v>0</v>
      </c>
      <c r="G72" s="56"/>
      <c r="H72" s="206"/>
      <c r="I72" s="206"/>
      <c r="J72" s="115"/>
      <c r="K72" s="115"/>
      <c r="L72" s="115"/>
      <c r="M72" s="1"/>
    </row>
    <row r="73" spans="1:13" ht="15.95" customHeight="1" thickBot="1" x14ac:dyDescent="0.2">
      <c r="A73" s="97"/>
      <c r="B73" s="40"/>
      <c r="C73" s="62"/>
      <c r="D73" s="34">
        <f>M75</f>
        <v>0</v>
      </c>
      <c r="E73" s="41"/>
      <c r="F73" s="41"/>
      <c r="G73" s="141"/>
      <c r="H73" s="206"/>
      <c r="I73" s="206"/>
      <c r="J73" s="115">
        <f>B73*C73</f>
        <v>0</v>
      </c>
      <c r="K73" s="115">
        <f>J73*0.967</f>
        <v>0</v>
      </c>
      <c r="L73" s="115">
        <f>J73*0.033</f>
        <v>0</v>
      </c>
      <c r="M73" s="115"/>
    </row>
    <row r="74" spans="1:13" ht="15.95" customHeight="1" thickBot="1" x14ac:dyDescent="0.2">
      <c r="A74" s="54" t="s">
        <v>19</v>
      </c>
      <c r="B74" s="144"/>
      <c r="C74" s="145"/>
      <c r="D74" s="98" t="s">
        <v>33</v>
      </c>
      <c r="E74" s="146">
        <f>SUM(E73-B74+F73)</f>
        <v>0</v>
      </c>
      <c r="F74" s="147"/>
      <c r="G74" s="142"/>
      <c r="H74" s="206"/>
      <c r="I74" s="206"/>
      <c r="J74" s="115"/>
      <c r="K74" s="115"/>
      <c r="L74" s="115"/>
      <c r="M74" s="115"/>
    </row>
    <row r="75" spans="1:13" ht="15.95" customHeight="1" thickBot="1" x14ac:dyDescent="0.2">
      <c r="A75" s="10" t="s">
        <v>17</v>
      </c>
      <c r="B75" s="136"/>
      <c r="C75" s="137"/>
      <c r="D75" s="8" t="s">
        <v>51</v>
      </c>
      <c r="E75" s="124"/>
      <c r="F75" s="125"/>
      <c r="G75" s="143"/>
      <c r="H75" s="206"/>
      <c r="I75" s="206"/>
      <c r="J75" s="115"/>
      <c r="K75" s="115">
        <f>J75*0.967</f>
        <v>0</v>
      </c>
      <c r="L75" s="115">
        <f>J75*0.033</f>
        <v>0</v>
      </c>
      <c r="M75" s="115">
        <f>L73+L75</f>
        <v>0</v>
      </c>
    </row>
    <row r="76" spans="1:13" ht="15.95" customHeight="1" thickBot="1" x14ac:dyDescent="0.2">
      <c r="A76" s="101" t="s">
        <v>3</v>
      </c>
      <c r="B76" s="126"/>
      <c r="C76" s="127"/>
      <c r="D76" s="127"/>
      <c r="E76" s="128"/>
      <c r="F76" s="32" t="s">
        <v>0</v>
      </c>
      <c r="G76" s="56"/>
      <c r="H76" s="206"/>
      <c r="I76" s="206"/>
      <c r="J76" s="115"/>
      <c r="K76" s="115"/>
      <c r="L76" s="115"/>
      <c r="M76" s="1"/>
    </row>
    <row r="77" spans="1:13" ht="15.95" customHeight="1" thickBot="1" x14ac:dyDescent="0.2">
      <c r="A77" s="97"/>
      <c r="B77" s="40"/>
      <c r="C77" s="62"/>
      <c r="D77" s="34">
        <f>M79</f>
        <v>0</v>
      </c>
      <c r="E77" s="41"/>
      <c r="F77" s="41"/>
      <c r="G77" s="141"/>
      <c r="H77" s="206"/>
      <c r="I77" s="206"/>
      <c r="J77" s="115">
        <f>B77*C77</f>
        <v>0</v>
      </c>
      <c r="K77" s="115">
        <f>J77*0.967</f>
        <v>0</v>
      </c>
      <c r="L77" s="115">
        <f>J77*0.033</f>
        <v>0</v>
      </c>
      <c r="M77" s="115"/>
    </row>
    <row r="78" spans="1:13" ht="15.95" customHeight="1" thickBot="1" x14ac:dyDescent="0.2">
      <c r="A78" s="54" t="s">
        <v>19</v>
      </c>
      <c r="B78" s="144"/>
      <c r="C78" s="145"/>
      <c r="D78" s="98" t="s">
        <v>33</v>
      </c>
      <c r="E78" s="146">
        <f>SUM(E77-B78+F77)</f>
        <v>0</v>
      </c>
      <c r="F78" s="147"/>
      <c r="G78" s="142"/>
      <c r="H78" s="206"/>
      <c r="I78" s="206"/>
      <c r="J78" s="115"/>
      <c r="K78" s="115"/>
      <c r="L78" s="115"/>
      <c r="M78" s="115"/>
    </row>
    <row r="79" spans="1:13" ht="15.95" customHeight="1" thickBot="1" x14ac:dyDescent="0.2">
      <c r="A79" s="10" t="s">
        <v>17</v>
      </c>
      <c r="B79" s="136"/>
      <c r="C79" s="137"/>
      <c r="D79" s="8" t="s">
        <v>51</v>
      </c>
      <c r="E79" s="124"/>
      <c r="F79" s="125"/>
      <c r="G79" s="143"/>
      <c r="H79" s="206"/>
      <c r="I79" s="206"/>
      <c r="J79" s="115"/>
      <c r="K79" s="115">
        <f>J79*0.967</f>
        <v>0</v>
      </c>
      <c r="L79" s="115">
        <f>J79*0.033</f>
        <v>0</v>
      </c>
      <c r="M79" s="115">
        <f>L77+L79</f>
        <v>0</v>
      </c>
    </row>
    <row r="80" spans="1:13" ht="15.95" customHeight="1" thickBot="1" x14ac:dyDescent="0.2">
      <c r="A80" s="101" t="s">
        <v>3</v>
      </c>
      <c r="B80" s="126"/>
      <c r="C80" s="127"/>
      <c r="D80" s="127"/>
      <c r="E80" s="128"/>
      <c r="F80" s="32" t="s">
        <v>0</v>
      </c>
      <c r="G80" s="56"/>
      <c r="H80" s="206"/>
      <c r="I80" s="206"/>
      <c r="J80" s="74"/>
      <c r="K80" s="74"/>
      <c r="L80" s="74"/>
    </row>
    <row r="81" spans="1:13" ht="15.95" customHeight="1" x14ac:dyDescent="0.15">
      <c r="A81" s="59"/>
      <c r="B81" s="118"/>
      <c r="C81" s="118"/>
      <c r="D81" s="118"/>
      <c r="E81" s="118"/>
      <c r="F81" s="104"/>
      <c r="G81" s="48"/>
      <c r="H81" s="48"/>
      <c r="I81" s="48"/>
      <c r="J81" s="74"/>
      <c r="K81" s="74"/>
      <c r="L81" s="74"/>
    </row>
    <row r="82" spans="1:13" ht="15.95" customHeight="1" x14ac:dyDescent="0.15">
      <c r="A82" s="59"/>
      <c r="B82" s="118"/>
      <c r="C82" s="118"/>
      <c r="D82" s="118"/>
      <c r="E82" s="118"/>
      <c r="F82" s="104"/>
      <c r="G82" s="48"/>
      <c r="H82" s="48"/>
      <c r="I82" s="48"/>
      <c r="J82" s="74"/>
      <c r="K82" s="74"/>
      <c r="L82" s="74"/>
    </row>
    <row r="83" spans="1:13" ht="15.95" customHeight="1" x14ac:dyDescent="0.15">
      <c r="A83" s="59"/>
      <c r="B83" s="118"/>
      <c r="C83" s="118"/>
      <c r="D83" s="118"/>
      <c r="E83" s="118"/>
      <c r="F83" s="104"/>
      <c r="G83" s="48"/>
      <c r="H83" s="48"/>
      <c r="I83" s="48"/>
      <c r="J83" s="74"/>
      <c r="K83" s="74"/>
      <c r="L83" s="74"/>
    </row>
    <row r="84" spans="1:13" ht="15.95" customHeight="1" x14ac:dyDescent="0.15">
      <c r="A84" s="59"/>
      <c r="B84" s="60"/>
      <c r="C84" s="60"/>
      <c r="D84" s="60"/>
      <c r="E84" s="60"/>
      <c r="F84" s="104"/>
      <c r="G84" s="48"/>
      <c r="H84" s="48"/>
      <c r="I84" s="48"/>
      <c r="J84" s="74"/>
      <c r="K84" s="74"/>
      <c r="L84" s="74"/>
    </row>
    <row r="85" spans="1:13" ht="15.95" customHeight="1" x14ac:dyDescent="0.15">
      <c r="A85" s="59"/>
      <c r="B85" s="60"/>
      <c r="C85" s="60"/>
      <c r="D85" s="60"/>
      <c r="E85" s="60"/>
      <c r="F85" s="104"/>
      <c r="G85" s="48"/>
      <c r="H85" s="48"/>
      <c r="I85" s="48"/>
      <c r="J85" s="74"/>
      <c r="K85" s="74"/>
      <c r="L85" s="74"/>
    </row>
    <row r="86" spans="1:13" ht="15.95" customHeight="1" x14ac:dyDescent="0.15">
      <c r="A86" t="s">
        <v>1</v>
      </c>
      <c r="J86" s="74"/>
      <c r="K86" s="74"/>
      <c r="L86" s="74"/>
    </row>
    <row r="87" spans="1:13" ht="15.95" customHeight="1" x14ac:dyDescent="0.15">
      <c r="A87" s="3" t="s">
        <v>26</v>
      </c>
      <c r="B87" s="4" t="s">
        <v>22</v>
      </c>
      <c r="C87" s="4" t="s">
        <v>58</v>
      </c>
      <c r="D87" s="4" t="s">
        <v>56</v>
      </c>
      <c r="E87" s="4" t="s">
        <v>52</v>
      </c>
      <c r="F87" s="4" t="s">
        <v>0</v>
      </c>
      <c r="G87" s="107" t="s">
        <v>53</v>
      </c>
      <c r="H87" s="206"/>
      <c r="I87" s="206"/>
      <c r="J87" s="74"/>
      <c r="K87" s="74"/>
      <c r="L87" s="74"/>
    </row>
    <row r="88" spans="1:13" ht="15.95" customHeight="1" x14ac:dyDescent="0.15">
      <c r="A88" s="99" t="s">
        <v>62</v>
      </c>
      <c r="B88" s="42">
        <v>3000000</v>
      </c>
      <c r="C88" s="21" t="s">
        <v>121</v>
      </c>
      <c r="D88" s="34">
        <f>M90</f>
        <v>99000</v>
      </c>
      <c r="E88" s="19">
        <v>2901000</v>
      </c>
      <c r="F88" s="43"/>
      <c r="G88" s="129" t="s">
        <v>71</v>
      </c>
      <c r="H88" s="206"/>
      <c r="I88" s="206"/>
      <c r="J88" s="115">
        <v>3000000</v>
      </c>
      <c r="K88" s="115">
        <f>J88*0.967</f>
        <v>2901000</v>
      </c>
      <c r="L88" s="115">
        <f>J88*0.033</f>
        <v>99000</v>
      </c>
      <c r="M88" s="115"/>
    </row>
    <row r="89" spans="1:13" ht="15.95" customHeight="1" x14ac:dyDescent="0.15">
      <c r="A89" s="6" t="s">
        <v>75</v>
      </c>
      <c r="B89" s="187"/>
      <c r="C89" s="193"/>
      <c r="D89" s="7" t="s">
        <v>33</v>
      </c>
      <c r="E89" s="134">
        <f>SUM(E88+F88-B89)</f>
        <v>2901000</v>
      </c>
      <c r="F89" s="135"/>
      <c r="G89" s="130"/>
      <c r="H89" s="206">
        <f>INT((E88+F88-B89)/100)*100</f>
        <v>2901000</v>
      </c>
      <c r="I89" s="206"/>
      <c r="J89" s="115"/>
      <c r="K89" s="115"/>
      <c r="L89" s="115"/>
      <c r="M89" s="115"/>
    </row>
    <row r="90" spans="1:13" ht="15.95" customHeight="1" x14ac:dyDescent="0.15">
      <c r="A90" s="54" t="s">
        <v>17</v>
      </c>
      <c r="B90" s="148" t="s">
        <v>73</v>
      </c>
      <c r="C90" s="149"/>
      <c r="D90" s="8" t="s">
        <v>51</v>
      </c>
      <c r="E90" s="124" t="s">
        <v>64</v>
      </c>
      <c r="F90" s="125"/>
      <c r="G90" s="131"/>
      <c r="H90" s="206"/>
      <c r="I90" s="206"/>
      <c r="J90" s="115"/>
      <c r="K90" s="115">
        <f>J90*0.967</f>
        <v>0</v>
      </c>
      <c r="L90" s="115">
        <f>J90*0.033</f>
        <v>0</v>
      </c>
      <c r="M90" s="115">
        <f>L88+L90</f>
        <v>99000</v>
      </c>
    </row>
    <row r="91" spans="1:13" ht="15.95" customHeight="1" x14ac:dyDescent="0.15">
      <c r="A91" s="13" t="s">
        <v>3</v>
      </c>
      <c r="B91" s="150" t="s">
        <v>68</v>
      </c>
      <c r="C91" s="151"/>
      <c r="D91" s="151"/>
      <c r="E91" s="152"/>
      <c r="F91" s="28" t="s">
        <v>0</v>
      </c>
      <c r="G91" s="47"/>
      <c r="H91" s="206"/>
      <c r="I91" s="206"/>
      <c r="K91" s="74"/>
      <c r="L91" s="74"/>
      <c r="M91" s="55"/>
    </row>
    <row r="92" spans="1:13" ht="15.95" customHeight="1" thickBot="1" x14ac:dyDescent="0.2">
      <c r="A92" s="99" t="s">
        <v>63</v>
      </c>
      <c r="B92" s="42">
        <v>2300000</v>
      </c>
      <c r="C92" s="21" t="s">
        <v>122</v>
      </c>
      <c r="D92" s="34">
        <f>M94</f>
        <v>73451.597999999998</v>
      </c>
      <c r="E92" s="19">
        <v>2152300</v>
      </c>
      <c r="F92" s="43"/>
      <c r="G92" s="129" t="s">
        <v>71</v>
      </c>
      <c r="H92" s="206"/>
      <c r="I92" s="206"/>
      <c r="J92" s="115">
        <v>2225806</v>
      </c>
      <c r="K92" s="115">
        <f>J92*0.967</f>
        <v>2152354.4019999998</v>
      </c>
      <c r="L92" s="115">
        <f>J92*0.033</f>
        <v>73451.597999999998</v>
      </c>
      <c r="M92" s="115"/>
    </row>
    <row r="93" spans="1:13" ht="15.95" customHeight="1" thickBot="1" x14ac:dyDescent="0.2">
      <c r="A93" s="6" t="s">
        <v>19</v>
      </c>
      <c r="B93" s="187"/>
      <c r="C93" s="188"/>
      <c r="D93" s="7" t="s">
        <v>33</v>
      </c>
      <c r="E93" s="134">
        <f>SUM(E92+F92-B93)</f>
        <v>2152300</v>
      </c>
      <c r="F93" s="135"/>
      <c r="G93" s="130"/>
      <c r="H93" s="206">
        <f>INT((E92+F92-B93)/100)*100</f>
        <v>2152300</v>
      </c>
      <c r="I93" s="206"/>
      <c r="J93" s="115"/>
      <c r="K93" s="115"/>
      <c r="L93" s="115"/>
      <c r="M93" s="115"/>
    </row>
    <row r="94" spans="1:13" ht="15.95" customHeight="1" thickBot="1" x14ac:dyDescent="0.2">
      <c r="A94" s="54" t="s">
        <v>17</v>
      </c>
      <c r="B94" s="136" t="s">
        <v>74</v>
      </c>
      <c r="C94" s="137"/>
      <c r="D94" s="8" t="s">
        <v>51</v>
      </c>
      <c r="E94" s="124" t="s">
        <v>65</v>
      </c>
      <c r="F94" s="125"/>
      <c r="G94" s="131"/>
      <c r="H94" s="206"/>
      <c r="I94" s="206"/>
      <c r="J94" s="115"/>
      <c r="K94" s="115">
        <f>J94*0.967</f>
        <v>0</v>
      </c>
      <c r="L94" s="115">
        <f>J94*0.033</f>
        <v>0</v>
      </c>
      <c r="M94" s="115">
        <f>L92+L94</f>
        <v>73451.597999999998</v>
      </c>
    </row>
    <row r="95" spans="1:13" ht="15.95" customHeight="1" thickBot="1" x14ac:dyDescent="0.2">
      <c r="A95" s="13" t="s">
        <v>3</v>
      </c>
      <c r="B95" s="138" t="s">
        <v>69</v>
      </c>
      <c r="C95" s="139"/>
      <c r="D95" s="139"/>
      <c r="E95" s="140"/>
      <c r="F95" s="28" t="s">
        <v>24</v>
      </c>
      <c r="G95" s="47"/>
      <c r="H95" s="206"/>
      <c r="I95" s="206"/>
      <c r="J95" s="74"/>
      <c r="K95" s="74"/>
      <c r="L95" s="74"/>
      <c r="M95" s="53"/>
    </row>
    <row r="96" spans="1:13" ht="15.95" customHeight="1" thickBot="1" x14ac:dyDescent="0.2">
      <c r="A96" s="99" t="s">
        <v>124</v>
      </c>
      <c r="B96" s="95">
        <v>2300000</v>
      </c>
      <c r="C96" s="71" t="s">
        <v>121</v>
      </c>
      <c r="D96" s="34">
        <f>M98</f>
        <v>75900</v>
      </c>
      <c r="E96" s="72">
        <v>2224100</v>
      </c>
      <c r="F96" s="96"/>
      <c r="G96" s="129" t="s">
        <v>71</v>
      </c>
      <c r="H96" s="206"/>
      <c r="I96" s="206"/>
      <c r="J96" s="115">
        <v>2300000</v>
      </c>
      <c r="K96" s="115">
        <f>J96*0.967</f>
        <v>2224100</v>
      </c>
      <c r="L96" s="115">
        <f>J96*0.033</f>
        <v>75900</v>
      </c>
      <c r="M96" s="115"/>
    </row>
    <row r="97" spans="1:13" ht="15.95" customHeight="1" thickBot="1" x14ac:dyDescent="0.2">
      <c r="A97" s="54" t="s">
        <v>19</v>
      </c>
      <c r="B97" s="132">
        <v>2000000</v>
      </c>
      <c r="C97" s="133"/>
      <c r="D97" s="65" t="s">
        <v>34</v>
      </c>
      <c r="E97" s="134">
        <f>SUM(E96+F96-B97)</f>
        <v>224100</v>
      </c>
      <c r="F97" s="135"/>
      <c r="G97" s="130"/>
      <c r="H97" s="206">
        <f>INT((E96+F96-B97)/100)*100</f>
        <v>224100</v>
      </c>
      <c r="I97" s="206"/>
      <c r="J97" s="115"/>
      <c r="K97" s="115"/>
      <c r="L97" s="115"/>
      <c r="M97" s="115"/>
    </row>
    <row r="98" spans="1:13" ht="15.95" customHeight="1" thickBot="1" x14ac:dyDescent="0.2">
      <c r="A98" s="54" t="s">
        <v>17</v>
      </c>
      <c r="B98" s="136" t="s">
        <v>127</v>
      </c>
      <c r="C98" s="137"/>
      <c r="D98" s="64" t="s">
        <v>51</v>
      </c>
      <c r="E98" s="124" t="s">
        <v>126</v>
      </c>
      <c r="F98" s="125"/>
      <c r="G98" s="131"/>
      <c r="H98" s="206"/>
      <c r="I98" s="206"/>
      <c r="J98" s="115"/>
      <c r="K98" s="115">
        <f>J98*0.967</f>
        <v>0</v>
      </c>
      <c r="L98" s="115">
        <f>J98*0.033</f>
        <v>0</v>
      </c>
      <c r="M98" s="115">
        <f>L96+L98</f>
        <v>75900</v>
      </c>
    </row>
    <row r="99" spans="1:13" ht="15.95" customHeight="1" thickBot="1" x14ac:dyDescent="0.2">
      <c r="A99" s="65" t="s">
        <v>4</v>
      </c>
      <c r="B99" s="138" t="s">
        <v>125</v>
      </c>
      <c r="C99" s="139"/>
      <c r="D99" s="139"/>
      <c r="E99" s="140"/>
      <c r="F99" s="9"/>
      <c r="G99" s="47"/>
      <c r="H99" s="206"/>
      <c r="I99" s="206"/>
      <c r="J99" s="74"/>
      <c r="K99" s="74"/>
      <c r="L99" s="74"/>
    </row>
    <row r="100" spans="1:13" ht="15.95" customHeight="1" thickBot="1" x14ac:dyDescent="0.2">
      <c r="A100" s="100" t="s">
        <v>84</v>
      </c>
      <c r="B100" s="95">
        <v>1200000</v>
      </c>
      <c r="C100" s="71" t="s">
        <v>123</v>
      </c>
      <c r="D100" s="34">
        <f>M102</f>
        <v>0</v>
      </c>
      <c r="E100" s="72">
        <v>1200000</v>
      </c>
      <c r="F100" s="96"/>
      <c r="G100" s="129" t="s">
        <v>91</v>
      </c>
      <c r="H100" s="206"/>
      <c r="I100" s="206"/>
      <c r="J100" s="115"/>
      <c r="K100" s="115">
        <f>J100*0.967</f>
        <v>0</v>
      </c>
      <c r="L100" s="115">
        <f>J100*0.033</f>
        <v>0</v>
      </c>
      <c r="M100" s="115"/>
    </row>
    <row r="101" spans="1:13" ht="15.95" customHeight="1" thickBot="1" x14ac:dyDescent="0.2">
      <c r="A101" s="54" t="s">
        <v>19</v>
      </c>
      <c r="B101" s="132">
        <v>1200000</v>
      </c>
      <c r="C101" s="133"/>
      <c r="D101" s="65" t="s">
        <v>33</v>
      </c>
      <c r="E101" s="134">
        <f>SUM(E100+F100-B101)</f>
        <v>0</v>
      </c>
      <c r="F101" s="135"/>
      <c r="G101" s="130"/>
      <c r="H101" s="206">
        <f>INT((E100+F100-B101)/100)*100</f>
        <v>0</v>
      </c>
      <c r="I101" s="206"/>
      <c r="J101" s="115"/>
      <c r="K101" s="115"/>
      <c r="L101" s="115"/>
      <c r="M101" s="115"/>
    </row>
    <row r="102" spans="1:13" ht="15.95" customHeight="1" thickBot="1" x14ac:dyDescent="0.2">
      <c r="A102" s="54" t="s">
        <v>17</v>
      </c>
      <c r="B102" s="136" t="s">
        <v>76</v>
      </c>
      <c r="C102" s="137"/>
      <c r="D102" s="64" t="s">
        <v>60</v>
      </c>
      <c r="E102" s="124" t="s">
        <v>65</v>
      </c>
      <c r="F102" s="125"/>
      <c r="G102" s="131"/>
      <c r="H102" s="206">
        <v>2456100</v>
      </c>
      <c r="I102" s="206"/>
      <c r="J102" s="115"/>
      <c r="K102" s="115">
        <f>J102*0.967</f>
        <v>0</v>
      </c>
      <c r="L102" s="115">
        <f>J102*0.033</f>
        <v>0</v>
      </c>
      <c r="M102" s="115">
        <f>L100+L102</f>
        <v>0</v>
      </c>
    </row>
    <row r="103" spans="1:13" ht="15.95" customHeight="1" thickBot="1" x14ac:dyDescent="0.2">
      <c r="A103" s="65" t="s">
        <v>3</v>
      </c>
      <c r="B103" s="138" t="s">
        <v>69</v>
      </c>
      <c r="C103" s="139"/>
      <c r="D103" s="139"/>
      <c r="E103" s="140"/>
      <c r="F103" s="9"/>
      <c r="G103" s="47"/>
      <c r="H103" s="206"/>
      <c r="I103" s="206"/>
      <c r="J103" s="74"/>
      <c r="K103" s="74"/>
      <c r="L103" s="74"/>
    </row>
    <row r="104" spans="1:13" ht="15.95" customHeight="1" x14ac:dyDescent="0.15">
      <c r="H104" s="49">
        <f>SUM(H6:H103)</f>
        <v>33523200</v>
      </c>
      <c r="J104" s="74"/>
      <c r="K104" s="74"/>
      <c r="L104" s="74"/>
    </row>
    <row r="105" spans="1:13" ht="15.95" customHeight="1" x14ac:dyDescent="0.15">
      <c r="J105" s="74"/>
      <c r="K105" s="74"/>
      <c r="L105" s="74"/>
    </row>
    <row r="106" spans="1:13" ht="15.95" customHeight="1" x14ac:dyDescent="0.15">
      <c r="H106" s="49">
        <f>E101+E97+E93+E89+E50+E46+E42+E38+E34+E30+E26+E22+E18+E14+E10+E6</f>
        <v>31067100</v>
      </c>
      <c r="J106" s="74"/>
      <c r="K106" s="74"/>
      <c r="L106" s="74"/>
    </row>
    <row r="107" spans="1:13" ht="15.95" customHeight="1" x14ac:dyDescent="0.15">
      <c r="J107" s="74"/>
      <c r="K107" s="74"/>
      <c r="L107" s="74"/>
    </row>
    <row r="108" spans="1:13" ht="15.95" customHeight="1" x14ac:dyDescent="0.15">
      <c r="J108" s="74"/>
      <c r="K108" s="74"/>
      <c r="L108" s="74"/>
    </row>
    <row r="109" spans="1:13" ht="15.95" customHeight="1" x14ac:dyDescent="0.15">
      <c r="J109" s="74"/>
      <c r="K109" s="74"/>
      <c r="L109" s="74"/>
    </row>
    <row r="110" spans="1:13" ht="15.95" customHeight="1" x14ac:dyDescent="0.15">
      <c r="A110" s="24">
        <v>3.3000000000000002E-2</v>
      </c>
      <c r="B110" s="27">
        <f>(D100+D96+D92+D88+D69+D73+D65+D57+D53+D49+D45+D41+D37+D33+D29+D25+D21+D17+D13+D9+D5+D77)</f>
        <v>1683587.598</v>
      </c>
      <c r="D110" s="185" t="s">
        <v>57</v>
      </c>
      <c r="E110" s="186"/>
      <c r="F110" s="183">
        <v>0</v>
      </c>
      <c r="G110" s="184"/>
      <c r="H110" s="207"/>
      <c r="I110" s="207"/>
      <c r="J110" s="74"/>
      <c r="K110" s="74"/>
      <c r="L110" s="74"/>
    </row>
    <row r="111" spans="1:13" ht="15.95" customHeight="1" x14ac:dyDescent="0.15">
      <c r="A111" s="121" t="s">
        <v>77</v>
      </c>
      <c r="B111" s="36">
        <f>(B112+B115)</f>
        <v>50467100</v>
      </c>
      <c r="D111" s="159" t="s">
        <v>30</v>
      </c>
      <c r="E111" s="160"/>
      <c r="F111" s="155">
        <v>9130000</v>
      </c>
      <c r="G111" s="156"/>
      <c r="H111" s="208"/>
      <c r="I111" s="155">
        <v>9130000</v>
      </c>
      <c r="J111" s="156"/>
      <c r="K111" s="74"/>
      <c r="L111" s="74"/>
      <c r="M111" s="53"/>
    </row>
    <row r="112" spans="1:13" ht="15.95" customHeight="1" x14ac:dyDescent="0.15">
      <c r="A112" s="35" t="s">
        <v>29</v>
      </c>
      <c r="B112" s="102">
        <f>(B101+B97+B93+B89+B74+B70+B66+B62+B58+B54+B50+B46+B42+B38+B34+B30+B26+B22+B18+B14+B10+B6+B78)</f>
        <v>19400000</v>
      </c>
      <c r="C112" s="52"/>
      <c r="D112" s="170" t="s">
        <v>27</v>
      </c>
      <c r="E112" s="171"/>
      <c r="F112" s="155">
        <v>75800000</v>
      </c>
      <c r="G112" s="156"/>
      <c r="H112" s="208"/>
      <c r="I112" s="208"/>
      <c r="J112" s="74"/>
      <c r="K112" s="74"/>
      <c r="L112" s="74"/>
      <c r="M112" s="53"/>
    </row>
    <row r="113" spans="1:15" ht="15.95" customHeight="1" x14ac:dyDescent="0.15">
      <c r="A113" s="25" t="s">
        <v>55</v>
      </c>
      <c r="B113" s="38">
        <v>0</v>
      </c>
      <c r="C113" s="52"/>
      <c r="D113" s="161" t="s">
        <v>46</v>
      </c>
      <c r="E113" s="162"/>
      <c r="F113" s="155">
        <f>SUM(F110:G112)</f>
        <v>84930000</v>
      </c>
      <c r="G113" s="156"/>
      <c r="H113" s="208"/>
      <c r="I113" s="208"/>
      <c r="J113" s="116">
        <f>(F111+F114)</f>
        <v>10602080</v>
      </c>
      <c r="K113" s="74"/>
      <c r="L113" s="74"/>
      <c r="M113" s="55"/>
    </row>
    <row r="114" spans="1:15" ht="15.95" customHeight="1" x14ac:dyDescent="0.15">
      <c r="A114" s="25" t="s">
        <v>15</v>
      </c>
      <c r="B114" s="109">
        <v>0</v>
      </c>
      <c r="D114" s="159" t="s">
        <v>38</v>
      </c>
      <c r="E114" s="160"/>
      <c r="F114" s="157">
        <v>1472080</v>
      </c>
      <c r="G114" s="158"/>
      <c r="H114" s="207"/>
      <c r="I114" s="207"/>
      <c r="J114" s="74">
        <f>(F115+F116+F117)</f>
        <v>10602080</v>
      </c>
      <c r="K114" s="74"/>
      <c r="L114" s="74"/>
      <c r="M114" s="53"/>
    </row>
    <row r="115" spans="1:15" ht="15.95" customHeight="1" thickBot="1" x14ac:dyDescent="0.2">
      <c r="A115" s="26" t="s">
        <v>35</v>
      </c>
      <c r="B115" s="63">
        <f>(E101+E97+E93+E89+E74+E70+E66+E62+E58+E54+E50+E46+E42+E38+E34+E30+E26+E22+E18+E14+E10+E6+E78)</f>
        <v>31067100</v>
      </c>
      <c r="D115" s="166" t="s">
        <v>42</v>
      </c>
      <c r="E115" s="167"/>
      <c r="F115" s="155">
        <v>2805370</v>
      </c>
      <c r="G115" s="156"/>
      <c r="H115" s="208"/>
      <c r="I115" s="208"/>
      <c r="J115" s="33"/>
      <c r="K115" s="33"/>
      <c r="L115" s="74"/>
      <c r="M115" s="53"/>
    </row>
    <row r="116" spans="1:15" ht="15.95" customHeight="1" x14ac:dyDescent="0.15">
      <c r="C116" s="33"/>
      <c r="D116" s="166" t="s">
        <v>49</v>
      </c>
      <c r="E116" s="167"/>
      <c r="F116" s="155">
        <v>4360000</v>
      </c>
      <c r="G116" s="156"/>
      <c r="H116" s="208"/>
      <c r="I116" s="208"/>
      <c r="J116" s="74"/>
      <c r="K116" s="74"/>
      <c r="L116" s="74"/>
      <c r="M116" s="53"/>
    </row>
    <row r="117" spans="1:15" ht="15.95" customHeight="1" x14ac:dyDescent="0.15">
      <c r="D117" s="166" t="s">
        <v>20</v>
      </c>
      <c r="E117" s="167"/>
      <c r="F117" s="157">
        <v>3436710</v>
      </c>
      <c r="G117" s="158"/>
      <c r="H117" s="207"/>
      <c r="I117" s="207"/>
      <c r="J117" s="74"/>
      <c r="K117" s="74"/>
      <c r="L117" s="74"/>
      <c r="M117" s="53"/>
    </row>
    <row r="118" spans="1:15" ht="15.95" customHeight="1" x14ac:dyDescent="0.15">
      <c r="D118" s="170" t="s">
        <v>16</v>
      </c>
      <c r="E118" s="171"/>
      <c r="F118" s="155">
        <v>0</v>
      </c>
      <c r="G118" s="156"/>
      <c r="H118" s="208"/>
      <c r="I118" s="208"/>
      <c r="J118" s="74"/>
      <c r="K118" s="74"/>
      <c r="L118" s="74"/>
      <c r="M118" s="55"/>
    </row>
    <row r="119" spans="1:15" ht="15.95" customHeight="1" x14ac:dyDescent="0.15">
      <c r="A119" s="57" t="s">
        <v>39</v>
      </c>
      <c r="B119" s="61"/>
      <c r="C119" s="14"/>
      <c r="D119" s="172" t="s">
        <v>14</v>
      </c>
      <c r="E119" s="173"/>
      <c r="F119" s="153">
        <f>B111/F113</f>
        <v>0.59421994583774873</v>
      </c>
      <c r="G119" s="154"/>
      <c r="H119" s="209"/>
      <c r="I119" s="209"/>
      <c r="J119" s="74"/>
      <c r="K119" s="74"/>
      <c r="L119" s="74"/>
      <c r="M119" s="53"/>
    </row>
    <row r="120" spans="1:15" ht="15.95" customHeight="1" x14ac:dyDescent="0.15">
      <c r="A120" s="29" t="s">
        <v>37</v>
      </c>
      <c r="B120" s="108"/>
      <c r="C120" s="14"/>
      <c r="D120" s="164" t="s">
        <v>11</v>
      </c>
      <c r="E120" s="165"/>
      <c r="F120" s="181">
        <v>1673740</v>
      </c>
      <c r="G120" s="182"/>
      <c r="H120" s="208"/>
      <c r="I120" s="208"/>
      <c r="J120" s="74"/>
      <c r="K120" s="74"/>
      <c r="L120" s="74"/>
      <c r="M120" s="55"/>
    </row>
    <row r="121" spans="1:15" ht="15.95" customHeight="1" x14ac:dyDescent="0.15">
      <c r="C121" s="14"/>
      <c r="J121" s="74"/>
      <c r="K121" s="74"/>
      <c r="L121" s="74"/>
      <c r="M121" s="74"/>
    </row>
    <row r="122" spans="1:15" ht="15.95" customHeight="1" x14ac:dyDescent="0.15">
      <c r="C122" s="14"/>
      <c r="D122" s="37"/>
      <c r="E122" s="37"/>
      <c r="F122" s="52"/>
      <c r="G122" s="52"/>
      <c r="H122" s="52"/>
      <c r="I122" s="52"/>
      <c r="J122" s="74"/>
      <c r="K122" s="74"/>
      <c r="L122" s="74"/>
      <c r="M122" s="53"/>
    </row>
    <row r="123" spans="1:15" ht="15.95" customHeight="1" x14ac:dyDescent="0.15">
      <c r="C123" s="14"/>
      <c r="D123" s="37"/>
      <c r="E123" s="37"/>
      <c r="F123" s="52"/>
      <c r="G123" s="52"/>
      <c r="H123" s="52"/>
      <c r="I123" s="52"/>
      <c r="J123" s="52"/>
      <c r="K123" s="74"/>
      <c r="L123" s="74"/>
      <c r="M123" s="53"/>
    </row>
    <row r="124" spans="1:15" ht="15.95" customHeight="1" x14ac:dyDescent="0.15">
      <c r="C124" s="14"/>
      <c r="D124" s="37"/>
      <c r="E124" s="37"/>
      <c r="F124" s="52"/>
      <c r="G124" s="52"/>
      <c r="H124" s="52"/>
      <c r="I124" s="52"/>
      <c r="J124" s="74"/>
      <c r="K124" s="74"/>
      <c r="L124" s="74"/>
      <c r="M124" s="55"/>
    </row>
    <row r="125" spans="1:15" ht="15.95" customHeight="1" x14ac:dyDescent="0.15">
      <c r="C125" s="14"/>
      <c r="D125" s="37"/>
      <c r="E125" s="37"/>
      <c r="F125" s="52"/>
      <c r="G125" s="52"/>
      <c r="H125" s="52"/>
      <c r="I125" s="52"/>
      <c r="J125" s="74"/>
      <c r="K125" s="74"/>
      <c r="L125" s="74"/>
      <c r="M125" s="74"/>
    </row>
    <row r="126" spans="1:15" ht="15.95" customHeight="1" x14ac:dyDescent="0.15">
      <c r="C126" s="14"/>
      <c r="D126" s="37"/>
      <c r="E126" s="37"/>
      <c r="F126" s="52"/>
      <c r="G126" s="52"/>
      <c r="H126" s="52"/>
      <c r="I126" s="52"/>
      <c r="J126" s="74"/>
      <c r="K126" s="74"/>
      <c r="L126" s="74"/>
      <c r="M126" s="53"/>
      <c r="O126" s="53"/>
    </row>
    <row r="127" spans="1:15" ht="15.95" customHeight="1" x14ac:dyDescent="0.15">
      <c r="C127" s="14"/>
      <c r="D127" s="37"/>
      <c r="E127" s="37"/>
      <c r="F127" s="52"/>
      <c r="G127" s="52"/>
      <c r="H127" s="52"/>
      <c r="I127" s="52"/>
      <c r="J127" s="74"/>
      <c r="K127" s="74"/>
      <c r="L127" s="74"/>
      <c r="M127" s="53"/>
      <c r="O127" s="53"/>
    </row>
    <row r="128" spans="1:15" ht="15.95" customHeight="1" x14ac:dyDescent="0.15">
      <c r="C128" s="14"/>
      <c r="D128" s="37"/>
      <c r="E128" s="37"/>
      <c r="F128" s="52"/>
      <c r="G128" s="113"/>
      <c r="H128" s="113"/>
      <c r="I128" s="113"/>
      <c r="J128" s="74"/>
      <c r="K128" s="74"/>
      <c r="L128" s="74"/>
      <c r="M128" s="53"/>
      <c r="O128" s="53"/>
    </row>
    <row r="129" spans="1:15" ht="15.95" customHeight="1" x14ac:dyDescent="0.15">
      <c r="C129" s="14"/>
      <c r="D129" s="37"/>
      <c r="E129" s="37"/>
      <c r="F129" s="52"/>
      <c r="G129" s="52"/>
      <c r="H129" s="52"/>
      <c r="I129" s="52"/>
      <c r="J129" s="74"/>
      <c r="K129" s="74"/>
      <c r="L129" s="74"/>
      <c r="M129" s="53"/>
      <c r="O129" s="53"/>
    </row>
    <row r="130" spans="1:15" ht="15.95" customHeight="1" x14ac:dyDescent="0.15">
      <c r="C130" s="14"/>
      <c r="D130" s="37"/>
      <c r="E130" s="37"/>
      <c r="F130" s="52"/>
      <c r="G130" s="52"/>
      <c r="H130" s="52"/>
      <c r="I130" s="52"/>
      <c r="J130" s="74"/>
      <c r="K130" s="74"/>
      <c r="L130" s="74"/>
      <c r="M130" s="53"/>
    </row>
    <row r="131" spans="1:15" ht="15.95" customHeight="1" x14ac:dyDescent="0.15">
      <c r="C131" s="14"/>
      <c r="D131" s="37"/>
      <c r="E131" s="37"/>
      <c r="F131" s="52"/>
      <c r="G131" s="52"/>
      <c r="H131" s="52"/>
      <c r="I131" s="52"/>
      <c r="J131" s="74"/>
      <c r="K131" s="74"/>
      <c r="L131" s="74"/>
      <c r="M131" s="53"/>
    </row>
    <row r="132" spans="1:15" ht="15.95" customHeight="1" x14ac:dyDescent="0.15">
      <c r="A132" s="174" t="s">
        <v>54</v>
      </c>
      <c r="B132" s="175"/>
      <c r="C132" s="23"/>
      <c r="D132" s="23"/>
      <c r="E132" s="23"/>
      <c r="F132" s="23"/>
      <c r="G132" s="50"/>
      <c r="H132" s="50"/>
      <c r="I132" s="50"/>
      <c r="J132" s="74"/>
      <c r="K132" s="74"/>
      <c r="L132" s="74"/>
      <c r="M132" s="53"/>
    </row>
    <row r="133" spans="1:15" ht="15.95" customHeight="1" x14ac:dyDescent="0.15">
      <c r="A133" s="82" t="s">
        <v>7</v>
      </c>
      <c r="B133" s="178" t="s">
        <v>44</v>
      </c>
      <c r="C133" s="179"/>
      <c r="D133" s="179"/>
      <c r="E133" s="180"/>
      <c r="F133" s="83" t="s">
        <v>12</v>
      </c>
      <c r="G133" s="84" t="s">
        <v>47</v>
      </c>
      <c r="H133" s="210"/>
      <c r="I133" s="210"/>
      <c r="J133" s="74"/>
      <c r="K133" s="74"/>
      <c r="L133" s="74"/>
      <c r="M133" s="53"/>
    </row>
    <row r="134" spans="1:15" ht="15.95" customHeight="1" x14ac:dyDescent="0.15">
      <c r="A134" s="85">
        <v>45273</v>
      </c>
      <c r="B134" s="81" t="s">
        <v>79</v>
      </c>
      <c r="C134" s="86">
        <v>800000</v>
      </c>
      <c r="D134" s="81"/>
      <c r="E134" s="86"/>
      <c r="F134" s="87"/>
      <c r="G134" s="88"/>
      <c r="H134" s="210"/>
      <c r="I134" s="210"/>
      <c r="J134" s="74"/>
      <c r="K134" s="74"/>
      <c r="L134" s="74"/>
      <c r="M134" s="53"/>
    </row>
    <row r="135" spans="1:15" ht="15.95" customHeight="1" x14ac:dyDescent="0.15">
      <c r="A135" s="85"/>
      <c r="B135" s="81" t="s">
        <v>80</v>
      </c>
      <c r="C135" s="86">
        <v>1200000</v>
      </c>
      <c r="D135" s="81"/>
      <c r="E135" s="86"/>
      <c r="F135" s="87"/>
      <c r="G135" s="88"/>
      <c r="H135" s="210"/>
      <c r="I135" s="210"/>
      <c r="J135" s="74"/>
      <c r="K135" s="74"/>
      <c r="L135" s="74"/>
      <c r="M135" s="53"/>
    </row>
    <row r="136" spans="1:15" ht="15.95" customHeight="1" x14ac:dyDescent="0.15">
      <c r="A136" s="85"/>
      <c r="B136" s="81" t="s">
        <v>81</v>
      </c>
      <c r="C136" s="86">
        <v>750000</v>
      </c>
      <c r="D136" s="81"/>
      <c r="E136" s="86"/>
      <c r="F136" s="87"/>
      <c r="G136" s="88"/>
      <c r="H136" s="210"/>
      <c r="I136" s="210"/>
      <c r="J136" s="74"/>
      <c r="K136" s="74"/>
      <c r="L136" s="74"/>
      <c r="M136" s="53"/>
    </row>
    <row r="137" spans="1:15" ht="15.95" customHeight="1" x14ac:dyDescent="0.15">
      <c r="A137" s="85"/>
      <c r="B137" s="81" t="s">
        <v>82</v>
      </c>
      <c r="C137" s="86">
        <v>400000</v>
      </c>
      <c r="D137" s="81"/>
      <c r="E137" s="86"/>
      <c r="F137" s="87"/>
      <c r="G137" s="88"/>
      <c r="H137" s="210"/>
      <c r="I137" s="210"/>
      <c r="J137" s="74"/>
      <c r="K137" s="74"/>
      <c r="L137" s="1"/>
      <c r="M137" s="1"/>
      <c r="N137" s="1"/>
      <c r="O137" s="1"/>
    </row>
    <row r="138" spans="1:15" ht="15.95" customHeight="1" x14ac:dyDescent="0.15">
      <c r="A138" s="85"/>
      <c r="B138" s="81" t="s">
        <v>83</v>
      </c>
      <c r="C138" s="86">
        <v>1000000</v>
      </c>
      <c r="D138" s="81"/>
      <c r="E138" s="86"/>
      <c r="F138" s="87"/>
      <c r="G138" s="88"/>
      <c r="H138" s="210"/>
      <c r="I138" s="210"/>
      <c r="J138" s="74"/>
      <c r="K138" s="74"/>
      <c r="L138" s="1"/>
      <c r="M138" s="1"/>
      <c r="N138" s="1"/>
      <c r="O138" s="1"/>
    </row>
    <row r="139" spans="1:15" ht="15.95" customHeight="1" x14ac:dyDescent="0.15">
      <c r="A139" s="85"/>
      <c r="B139" s="81" t="s">
        <v>117</v>
      </c>
      <c r="C139" s="86">
        <v>1500000</v>
      </c>
      <c r="D139" s="81"/>
      <c r="E139" s="86"/>
      <c r="F139" s="87"/>
      <c r="G139" s="88"/>
      <c r="H139" s="210"/>
      <c r="I139" s="210"/>
      <c r="J139" s="74"/>
      <c r="K139" s="74"/>
      <c r="M139" s="53"/>
    </row>
    <row r="140" spans="1:15" ht="15.95" customHeight="1" x14ac:dyDescent="0.15">
      <c r="A140" s="85"/>
      <c r="B140" s="81" t="s">
        <v>118</v>
      </c>
      <c r="C140" s="86">
        <v>800000</v>
      </c>
      <c r="D140" s="81"/>
      <c r="E140" s="86"/>
      <c r="F140" s="87"/>
      <c r="G140" s="88"/>
      <c r="H140" s="210"/>
      <c r="I140" s="210"/>
      <c r="J140" s="74"/>
      <c r="K140" s="74"/>
    </row>
    <row r="141" spans="1:15" ht="15.95" customHeight="1" x14ac:dyDescent="0.15">
      <c r="A141" s="85"/>
      <c r="B141" s="81" t="s">
        <v>119</v>
      </c>
      <c r="C141" s="86">
        <v>450000</v>
      </c>
      <c r="D141" s="81"/>
      <c r="E141" s="86"/>
      <c r="F141" s="87"/>
      <c r="G141" s="88"/>
      <c r="H141" s="210"/>
      <c r="I141" s="210"/>
      <c r="J141" s="74"/>
      <c r="K141" s="74"/>
    </row>
    <row r="142" spans="1:15" ht="15.95" customHeight="1" x14ac:dyDescent="0.15">
      <c r="A142" s="85"/>
      <c r="B142" s="81" t="s">
        <v>84</v>
      </c>
      <c r="C142" s="86">
        <v>1200000</v>
      </c>
      <c r="D142" s="81"/>
      <c r="E142" s="86"/>
      <c r="F142" s="87"/>
      <c r="G142" s="88">
        <v>8100000</v>
      </c>
      <c r="H142" s="210"/>
      <c r="I142" s="210"/>
      <c r="J142" s="74"/>
      <c r="K142" s="74"/>
    </row>
    <row r="143" spans="1:15" ht="15.95" customHeight="1" x14ac:dyDescent="0.15">
      <c r="A143" s="85">
        <v>45280</v>
      </c>
      <c r="B143" s="81" t="s">
        <v>120</v>
      </c>
      <c r="C143" s="86">
        <v>1000000</v>
      </c>
      <c r="D143" s="81"/>
      <c r="E143" s="86"/>
      <c r="F143" s="87"/>
      <c r="G143" s="88"/>
      <c r="H143" s="210"/>
      <c r="I143" s="210"/>
      <c r="J143" s="74"/>
      <c r="K143" s="74"/>
    </row>
    <row r="144" spans="1:15" ht="15.95" customHeight="1" x14ac:dyDescent="0.15">
      <c r="A144" s="85"/>
      <c r="B144" s="81" t="s">
        <v>79</v>
      </c>
      <c r="C144" s="86">
        <v>1000000</v>
      </c>
      <c r="D144" s="81"/>
      <c r="E144" s="86"/>
      <c r="F144" s="87"/>
      <c r="G144" s="88"/>
      <c r="H144" s="210"/>
      <c r="I144" s="210"/>
      <c r="J144" s="74"/>
      <c r="K144" s="74"/>
    </row>
    <row r="145" spans="1:13" ht="15.95" customHeight="1" x14ac:dyDescent="0.15">
      <c r="A145" s="85"/>
      <c r="B145" s="81" t="s">
        <v>80</v>
      </c>
      <c r="C145" s="86">
        <v>550000</v>
      </c>
      <c r="D145" s="81"/>
      <c r="E145" s="86"/>
      <c r="F145" s="87"/>
      <c r="G145" s="88"/>
      <c r="H145" s="210"/>
      <c r="I145" s="210"/>
      <c r="J145" s="74"/>
      <c r="K145" s="74"/>
    </row>
    <row r="146" spans="1:13" ht="15.95" customHeight="1" x14ac:dyDescent="0.15">
      <c r="A146" s="85"/>
      <c r="B146" s="81" t="s">
        <v>81</v>
      </c>
      <c r="C146" s="86">
        <v>800000</v>
      </c>
      <c r="D146" s="81"/>
      <c r="E146" s="86"/>
      <c r="F146" s="87"/>
      <c r="G146" s="88"/>
      <c r="H146" s="210"/>
      <c r="I146" s="210"/>
      <c r="J146" s="74"/>
    </row>
    <row r="147" spans="1:13" ht="15.95" customHeight="1" x14ac:dyDescent="0.15">
      <c r="A147" s="85"/>
      <c r="B147" s="81" t="s">
        <v>83</v>
      </c>
      <c r="C147" s="86">
        <v>800000</v>
      </c>
      <c r="D147" s="81"/>
      <c r="E147" s="86"/>
      <c r="F147" s="87"/>
      <c r="G147" s="88"/>
      <c r="H147" s="210"/>
      <c r="I147" s="210"/>
      <c r="J147" s="74"/>
    </row>
    <row r="148" spans="1:13" ht="15.95" customHeight="1" x14ac:dyDescent="0.15">
      <c r="A148" s="85"/>
      <c r="B148" s="81" t="s">
        <v>118</v>
      </c>
      <c r="C148" s="86">
        <v>700000</v>
      </c>
      <c r="D148" s="81"/>
      <c r="E148" s="86"/>
      <c r="F148" s="87"/>
      <c r="G148" s="88"/>
      <c r="H148" s="210"/>
      <c r="I148" s="210"/>
      <c r="J148" s="74"/>
      <c r="K148" s="1"/>
    </row>
    <row r="149" spans="1:13" ht="15.95" customHeight="1" x14ac:dyDescent="0.15">
      <c r="A149" s="85"/>
      <c r="B149" s="81" t="s">
        <v>119</v>
      </c>
      <c r="C149" s="86">
        <v>300000</v>
      </c>
      <c r="D149" s="81"/>
      <c r="E149" s="86"/>
      <c r="F149" s="87"/>
      <c r="G149" s="88">
        <v>5150000</v>
      </c>
      <c r="H149" s="210"/>
      <c r="I149" s="210"/>
      <c r="J149" s="74"/>
      <c r="K149" s="76"/>
    </row>
    <row r="150" spans="1:13" ht="15.95" customHeight="1" x14ac:dyDescent="0.15">
      <c r="A150" s="85"/>
      <c r="B150" s="81"/>
      <c r="C150" s="86"/>
      <c r="D150" s="81"/>
      <c r="E150" s="86"/>
      <c r="F150" s="87"/>
      <c r="G150" s="88"/>
      <c r="H150" s="210"/>
      <c r="I150" s="210"/>
      <c r="J150" s="74"/>
      <c r="K150" s="76"/>
    </row>
    <row r="151" spans="1:13" ht="15.95" customHeight="1" x14ac:dyDescent="0.15">
      <c r="A151" s="85">
        <v>45287</v>
      </c>
      <c r="B151" s="81" t="s">
        <v>120</v>
      </c>
      <c r="C151" s="86">
        <v>1000000</v>
      </c>
      <c r="D151" s="81"/>
      <c r="E151" s="86"/>
      <c r="F151" s="87"/>
      <c r="G151" s="88"/>
      <c r="H151" s="210"/>
      <c r="I151" s="210"/>
      <c r="J151" s="74"/>
      <c r="K151" s="76"/>
    </row>
    <row r="152" spans="1:13" ht="15.95" customHeight="1" x14ac:dyDescent="0.15">
      <c r="A152" s="85"/>
      <c r="B152" s="81" t="s">
        <v>79</v>
      </c>
      <c r="C152" s="86">
        <v>1000000</v>
      </c>
      <c r="D152" s="81"/>
      <c r="E152" s="86"/>
      <c r="F152" s="87"/>
      <c r="G152" s="88"/>
      <c r="H152" s="210"/>
      <c r="I152" s="210"/>
      <c r="J152" s="74"/>
      <c r="K152" s="76"/>
    </row>
    <row r="153" spans="1:13" ht="15.95" customHeight="1" x14ac:dyDescent="0.15">
      <c r="A153" s="85"/>
      <c r="B153" s="81" t="s">
        <v>80</v>
      </c>
      <c r="C153" s="86">
        <v>1100000</v>
      </c>
      <c r="D153" s="81"/>
      <c r="E153" s="86"/>
      <c r="F153" s="87"/>
      <c r="G153" s="88"/>
      <c r="H153" s="210"/>
      <c r="I153" s="210"/>
      <c r="J153" s="74"/>
      <c r="K153" s="76"/>
    </row>
    <row r="154" spans="1:13" ht="15.95" customHeight="1" x14ac:dyDescent="0.15">
      <c r="A154" s="85"/>
      <c r="B154" s="81" t="s">
        <v>81</v>
      </c>
      <c r="C154" s="86">
        <v>800000</v>
      </c>
      <c r="D154" s="81"/>
      <c r="E154" s="86"/>
      <c r="F154" s="87"/>
      <c r="G154" s="88"/>
      <c r="H154" s="210"/>
      <c r="I154" s="210"/>
      <c r="J154" s="52"/>
      <c r="K154" s="76"/>
      <c r="L154" s="1"/>
    </row>
    <row r="155" spans="1:13" ht="15.95" customHeight="1" x14ac:dyDescent="0.15">
      <c r="A155" s="85"/>
      <c r="B155" s="81" t="s">
        <v>83</v>
      </c>
      <c r="C155" s="86">
        <v>800000</v>
      </c>
      <c r="D155" s="81"/>
      <c r="E155" s="86"/>
      <c r="F155" s="87"/>
      <c r="G155" s="88"/>
      <c r="H155" s="210"/>
      <c r="I155" s="210"/>
      <c r="J155" s="52"/>
      <c r="K155" s="76"/>
      <c r="L155" s="1"/>
    </row>
    <row r="156" spans="1:13" ht="15.95" customHeight="1" x14ac:dyDescent="0.15">
      <c r="A156" s="85"/>
      <c r="B156" s="89" t="s">
        <v>118</v>
      </c>
      <c r="C156" s="90">
        <v>700000</v>
      </c>
      <c r="D156" s="89"/>
      <c r="E156" s="90"/>
      <c r="F156" s="87"/>
      <c r="G156" s="88"/>
      <c r="H156" s="210"/>
      <c r="I156" s="210"/>
      <c r="J156" s="52"/>
      <c r="K156" s="76"/>
      <c r="L156" s="1"/>
    </row>
    <row r="157" spans="1:13" ht="15.95" customHeight="1" x14ac:dyDescent="0.15">
      <c r="A157" s="85"/>
      <c r="B157" s="89" t="s">
        <v>119</v>
      </c>
      <c r="C157" s="90">
        <v>750000</v>
      </c>
      <c r="D157" s="89"/>
      <c r="E157" s="90"/>
      <c r="F157" s="87"/>
      <c r="G157" s="88">
        <v>6150000</v>
      </c>
      <c r="H157" s="210"/>
      <c r="I157" s="210"/>
      <c r="J157" s="52"/>
      <c r="K157" s="76"/>
      <c r="L157" s="1"/>
    </row>
    <row r="158" spans="1:13" ht="15.95" customHeight="1" x14ac:dyDescent="0.15">
      <c r="A158" s="85"/>
      <c r="B158" s="89"/>
      <c r="C158" s="90"/>
      <c r="D158" s="89"/>
      <c r="E158" s="90"/>
      <c r="F158" s="87"/>
      <c r="G158" s="88"/>
      <c r="H158" s="210"/>
      <c r="I158" s="210"/>
      <c r="J158" s="52"/>
      <c r="K158" s="76"/>
      <c r="L158" s="1"/>
    </row>
    <row r="159" spans="1:13" ht="15.95" customHeight="1" x14ac:dyDescent="0.15">
      <c r="A159" s="85"/>
      <c r="B159" s="89"/>
      <c r="C159" s="90"/>
      <c r="D159" s="89"/>
      <c r="E159" s="90"/>
      <c r="F159" s="87"/>
      <c r="G159" s="88"/>
      <c r="H159" s="210"/>
      <c r="I159" s="210"/>
      <c r="J159" s="52"/>
      <c r="K159" s="76"/>
      <c r="L159" s="1"/>
    </row>
    <row r="160" spans="1:13" ht="15.95" customHeight="1" x14ac:dyDescent="0.15">
      <c r="A160" s="85"/>
      <c r="B160" s="89"/>
      <c r="C160" s="90"/>
      <c r="D160" s="89"/>
      <c r="E160" s="90"/>
      <c r="F160" s="87"/>
      <c r="G160" s="88"/>
      <c r="H160" s="210"/>
      <c r="I160" s="210"/>
      <c r="J160" s="52"/>
      <c r="K160" s="76"/>
      <c r="M160" s="75"/>
    </row>
    <row r="161" spans="1:15" ht="15.95" customHeight="1" x14ac:dyDescent="0.15">
      <c r="A161" s="85"/>
      <c r="B161" s="89"/>
      <c r="C161" s="90"/>
      <c r="D161" s="89"/>
      <c r="E161" s="90"/>
      <c r="F161" s="87"/>
      <c r="G161" s="88"/>
      <c r="H161" s="210"/>
      <c r="I161" s="210"/>
      <c r="J161" s="52"/>
      <c r="K161" s="76"/>
    </row>
    <row r="162" spans="1:15" ht="15.95" customHeight="1" x14ac:dyDescent="0.15">
      <c r="A162" s="85"/>
      <c r="B162" s="89"/>
      <c r="C162" s="90"/>
      <c r="D162" s="89"/>
      <c r="E162" s="90"/>
      <c r="F162" s="87"/>
      <c r="G162" s="88"/>
      <c r="H162" s="210"/>
      <c r="I162" s="210"/>
      <c r="J162" s="52"/>
      <c r="K162" s="76"/>
    </row>
    <row r="163" spans="1:15" ht="15.95" customHeight="1" x14ac:dyDescent="0.15">
      <c r="A163" s="85"/>
      <c r="B163" s="89"/>
      <c r="C163" s="90"/>
      <c r="D163" s="89"/>
      <c r="E163" s="90"/>
      <c r="F163" s="87"/>
      <c r="G163" s="88"/>
      <c r="H163" s="210"/>
      <c r="I163" s="210"/>
      <c r="J163" s="52"/>
      <c r="K163" s="76"/>
    </row>
    <row r="164" spans="1:15" ht="15.95" customHeight="1" x14ac:dyDescent="0.15">
      <c r="A164" s="85"/>
      <c r="B164" s="89"/>
      <c r="C164" s="90"/>
      <c r="D164" s="89"/>
      <c r="E164" s="90"/>
      <c r="F164" s="87"/>
      <c r="G164" s="88"/>
      <c r="H164" s="210"/>
      <c r="I164" s="210"/>
      <c r="J164" s="52"/>
      <c r="K164" s="76"/>
    </row>
    <row r="165" spans="1:15" ht="15.95" customHeight="1" x14ac:dyDescent="0.15">
      <c r="A165" s="91" t="s">
        <v>47</v>
      </c>
      <c r="B165" s="177"/>
      <c r="C165" s="177"/>
      <c r="D165" s="177"/>
      <c r="E165" s="177"/>
      <c r="F165" s="112"/>
      <c r="G165" s="92">
        <f>SUM(G134:G164)</f>
        <v>19400000</v>
      </c>
      <c r="H165" s="211"/>
      <c r="I165" s="211"/>
      <c r="J165" s="58"/>
      <c r="K165" s="76"/>
    </row>
    <row r="166" spans="1:15" ht="15.95" customHeight="1" x14ac:dyDescent="0.15">
      <c r="D166" s="52"/>
      <c r="E166" s="52"/>
      <c r="F166" s="52"/>
      <c r="G166" s="52"/>
      <c r="H166" s="52"/>
      <c r="I166" s="52"/>
      <c r="J166" s="52"/>
      <c r="K166" s="76"/>
    </row>
    <row r="167" spans="1:15" ht="15.95" customHeight="1" x14ac:dyDescent="0.15">
      <c r="A167" s="168" t="s">
        <v>50</v>
      </c>
      <c r="B167" s="169"/>
      <c r="D167" s="52"/>
      <c r="E167" s="52"/>
      <c r="F167" s="52"/>
      <c r="G167" s="52"/>
      <c r="H167" s="52"/>
      <c r="I167" s="52"/>
      <c r="J167" s="52"/>
      <c r="K167" s="76"/>
    </row>
    <row r="168" spans="1:15" ht="15.95" customHeight="1" x14ac:dyDescent="0.15">
      <c r="A168" s="111" t="s">
        <v>6</v>
      </c>
      <c r="B168" s="176" t="s">
        <v>45</v>
      </c>
      <c r="C168" s="176"/>
      <c r="D168" s="176"/>
      <c r="E168" s="176"/>
      <c r="F168" s="111" t="s">
        <v>13</v>
      </c>
      <c r="G168" s="92" t="s">
        <v>48</v>
      </c>
      <c r="H168" s="211"/>
      <c r="I168" s="211"/>
      <c r="J168" s="52"/>
      <c r="K168" s="76"/>
      <c r="L168" s="1"/>
      <c r="M168" s="1"/>
      <c r="N168" s="1"/>
      <c r="O168" s="1"/>
    </row>
    <row r="169" spans="1:15" ht="15.95" customHeight="1" x14ac:dyDescent="0.15">
      <c r="A169" s="114"/>
      <c r="B169" s="85">
        <v>45273</v>
      </c>
      <c r="C169" s="85">
        <v>45280</v>
      </c>
      <c r="D169" s="85">
        <v>45287</v>
      </c>
      <c r="E169" s="85"/>
      <c r="F169" s="93"/>
      <c r="G169" s="92"/>
      <c r="H169" s="211"/>
      <c r="I169" s="211"/>
      <c r="J169" s="74"/>
    </row>
    <row r="170" spans="1:15" ht="15.95" customHeight="1" x14ac:dyDescent="0.15">
      <c r="A170" s="114" t="s">
        <v>120</v>
      </c>
      <c r="B170" s="78"/>
      <c r="C170" s="78">
        <v>1000000</v>
      </c>
      <c r="D170" s="78">
        <v>1000000</v>
      </c>
      <c r="E170" s="78"/>
      <c r="F170" s="93"/>
      <c r="G170" s="92">
        <f t="shared" ref="G170:G186" si="0">SUM(B170:E170)</f>
        <v>2000000</v>
      </c>
      <c r="H170" s="211"/>
      <c r="I170" s="211"/>
      <c r="J170" s="74"/>
      <c r="K170" s="103"/>
      <c r="L170" s="74"/>
    </row>
    <row r="171" spans="1:15" ht="15.95" customHeight="1" x14ac:dyDescent="0.15">
      <c r="A171" s="114" t="s">
        <v>79</v>
      </c>
      <c r="B171" s="79">
        <v>800000</v>
      </c>
      <c r="C171" s="78">
        <v>1000000</v>
      </c>
      <c r="D171" s="78">
        <v>1000000</v>
      </c>
      <c r="E171" s="78"/>
      <c r="F171" s="93"/>
      <c r="G171" s="92">
        <f t="shared" si="0"/>
        <v>2800000</v>
      </c>
      <c r="H171" s="211"/>
      <c r="I171" s="211"/>
      <c r="J171" s="74"/>
      <c r="K171" s="49"/>
      <c r="L171" s="74"/>
    </row>
    <row r="172" spans="1:15" ht="15.95" customHeight="1" x14ac:dyDescent="0.15">
      <c r="A172" s="114" t="s">
        <v>80</v>
      </c>
      <c r="B172" s="79">
        <v>1200000</v>
      </c>
      <c r="C172" s="78">
        <v>550000</v>
      </c>
      <c r="D172" s="78">
        <v>1100000</v>
      </c>
      <c r="E172" s="78"/>
      <c r="F172" s="93"/>
      <c r="G172" s="92">
        <f t="shared" si="0"/>
        <v>2850000</v>
      </c>
      <c r="H172" s="211"/>
      <c r="I172" s="211"/>
      <c r="J172" s="74"/>
      <c r="L172" s="74"/>
    </row>
    <row r="173" spans="1:15" ht="15.95" customHeight="1" x14ac:dyDescent="0.15">
      <c r="A173" s="114" t="s">
        <v>81</v>
      </c>
      <c r="B173" s="81">
        <v>750000</v>
      </c>
      <c r="C173" s="77">
        <v>800000</v>
      </c>
      <c r="D173" s="80">
        <v>800000</v>
      </c>
      <c r="E173" s="80"/>
      <c r="F173" s="93"/>
      <c r="G173" s="92">
        <f t="shared" si="0"/>
        <v>2350000</v>
      </c>
      <c r="H173" s="211"/>
      <c r="I173" s="211"/>
      <c r="J173" s="74"/>
      <c r="K173" s="74"/>
      <c r="L173" s="74"/>
    </row>
    <row r="174" spans="1:15" ht="15.95" customHeight="1" x14ac:dyDescent="0.15">
      <c r="A174" s="114" t="s">
        <v>82</v>
      </c>
      <c r="B174" s="77">
        <v>400000</v>
      </c>
      <c r="C174" s="77"/>
      <c r="D174" s="80"/>
      <c r="E174" s="80"/>
      <c r="F174" s="93"/>
      <c r="G174" s="92">
        <f t="shared" si="0"/>
        <v>400000</v>
      </c>
      <c r="H174" s="211"/>
      <c r="I174" s="211"/>
      <c r="J174" s="74"/>
      <c r="K174" s="74"/>
      <c r="L174" s="74"/>
    </row>
    <row r="175" spans="1:15" ht="15.95" customHeight="1" x14ac:dyDescent="0.15">
      <c r="A175" s="114" t="s">
        <v>83</v>
      </c>
      <c r="B175" s="81">
        <v>1000000</v>
      </c>
      <c r="C175" s="77">
        <v>800000</v>
      </c>
      <c r="D175" s="80">
        <v>800000</v>
      </c>
      <c r="E175" s="80"/>
      <c r="F175" s="93"/>
      <c r="G175" s="92">
        <f t="shared" si="0"/>
        <v>2600000</v>
      </c>
      <c r="H175" s="211"/>
      <c r="I175" s="211"/>
      <c r="J175" s="74"/>
      <c r="K175" s="58"/>
      <c r="L175" s="74"/>
    </row>
    <row r="176" spans="1:15" ht="15.95" customHeight="1" x14ac:dyDescent="0.15">
      <c r="A176" s="114" t="s">
        <v>117</v>
      </c>
      <c r="B176" s="119">
        <v>1500000</v>
      </c>
      <c r="C176" s="119"/>
      <c r="D176" s="80"/>
      <c r="E176" s="80"/>
      <c r="F176" s="93"/>
      <c r="G176" s="92">
        <f t="shared" si="0"/>
        <v>1500000</v>
      </c>
      <c r="H176" s="211"/>
      <c r="I176" s="211"/>
      <c r="J176" s="74"/>
      <c r="K176" s="74"/>
      <c r="L176" s="74"/>
    </row>
    <row r="177" spans="1:12" ht="15.95" customHeight="1" x14ac:dyDescent="0.15">
      <c r="A177" s="114" t="s">
        <v>118</v>
      </c>
      <c r="B177" s="119">
        <v>800000</v>
      </c>
      <c r="C177" s="119">
        <v>700000</v>
      </c>
      <c r="D177" s="80">
        <v>700000</v>
      </c>
      <c r="E177" s="80"/>
      <c r="F177" s="93"/>
      <c r="G177" s="92">
        <f t="shared" si="0"/>
        <v>2200000</v>
      </c>
      <c r="H177" s="211"/>
      <c r="I177" s="211"/>
      <c r="J177" s="74"/>
      <c r="K177" s="74"/>
      <c r="L177" s="74"/>
    </row>
    <row r="178" spans="1:12" ht="15.95" customHeight="1" x14ac:dyDescent="0.15">
      <c r="A178" s="114" t="s">
        <v>119</v>
      </c>
      <c r="B178" s="78">
        <v>450000</v>
      </c>
      <c r="C178" s="78">
        <v>300000</v>
      </c>
      <c r="D178" s="80">
        <v>750000</v>
      </c>
      <c r="E178" s="80"/>
      <c r="F178" s="93"/>
      <c r="G178" s="92">
        <f t="shared" si="0"/>
        <v>1500000</v>
      </c>
      <c r="H178" s="211"/>
      <c r="I178" s="211"/>
      <c r="J178" s="74"/>
      <c r="K178" s="74"/>
      <c r="L178" s="74"/>
    </row>
    <row r="179" spans="1:12" ht="15.95" customHeight="1" x14ac:dyDescent="0.15">
      <c r="A179" s="114" t="s">
        <v>84</v>
      </c>
      <c r="B179" s="78">
        <v>1200000</v>
      </c>
      <c r="C179" s="78"/>
      <c r="D179" s="80"/>
      <c r="E179" s="80"/>
      <c r="F179" s="93"/>
      <c r="G179" s="92">
        <f t="shared" si="0"/>
        <v>1200000</v>
      </c>
      <c r="H179" s="211"/>
      <c r="I179" s="211"/>
      <c r="J179" s="74"/>
      <c r="K179" s="74"/>
      <c r="L179" s="74"/>
    </row>
    <row r="180" spans="1:12" ht="15.95" customHeight="1" x14ac:dyDescent="0.15">
      <c r="A180" s="114"/>
      <c r="B180" s="78"/>
      <c r="C180" s="78"/>
      <c r="D180" s="80"/>
      <c r="E180" s="80"/>
      <c r="F180" s="93"/>
      <c r="G180" s="92">
        <f t="shared" si="0"/>
        <v>0</v>
      </c>
      <c r="H180" s="211"/>
      <c r="I180" s="211"/>
      <c r="J180" s="74"/>
      <c r="K180" s="74"/>
      <c r="L180" s="74"/>
    </row>
    <row r="181" spans="1:12" ht="15.95" customHeight="1" x14ac:dyDescent="0.15">
      <c r="A181" s="114"/>
      <c r="B181" s="94"/>
      <c r="C181" s="78"/>
      <c r="D181" s="80"/>
      <c r="E181" s="80"/>
      <c r="F181" s="93"/>
      <c r="G181" s="92">
        <f t="shared" si="0"/>
        <v>0</v>
      </c>
      <c r="H181" s="211"/>
      <c r="I181" s="211"/>
      <c r="J181" s="74"/>
      <c r="K181" s="74"/>
      <c r="L181" s="74"/>
    </row>
    <row r="182" spans="1:12" ht="15.95" customHeight="1" x14ac:dyDescent="0.15">
      <c r="A182" s="120"/>
      <c r="B182" s="93"/>
      <c r="C182" s="78"/>
      <c r="D182" s="80"/>
      <c r="E182" s="80"/>
      <c r="F182" s="93"/>
      <c r="G182" s="92">
        <f t="shared" si="0"/>
        <v>0</v>
      </c>
      <c r="H182" s="211"/>
      <c r="I182" s="211"/>
      <c r="J182" s="74"/>
      <c r="K182" s="74"/>
      <c r="L182" s="74"/>
    </row>
    <row r="183" spans="1:12" ht="15.95" customHeight="1" x14ac:dyDescent="0.15">
      <c r="A183" s="120"/>
      <c r="B183" s="93"/>
      <c r="C183" s="78"/>
      <c r="D183" s="80"/>
      <c r="E183" s="80"/>
      <c r="F183" s="93"/>
      <c r="G183" s="92">
        <f t="shared" si="0"/>
        <v>0</v>
      </c>
      <c r="H183" s="211"/>
      <c r="I183" s="211"/>
      <c r="J183" s="74"/>
      <c r="K183" s="74"/>
      <c r="L183" s="74"/>
    </row>
    <row r="184" spans="1:12" ht="15.95" customHeight="1" x14ac:dyDescent="0.15">
      <c r="A184" s="120"/>
      <c r="B184" s="93"/>
      <c r="C184" s="78"/>
      <c r="D184" s="80"/>
      <c r="E184" s="80"/>
      <c r="F184" s="78"/>
      <c r="G184" s="92">
        <f t="shared" si="0"/>
        <v>0</v>
      </c>
      <c r="H184" s="211"/>
      <c r="I184" s="211"/>
      <c r="J184" s="74"/>
      <c r="K184" s="74"/>
      <c r="L184" s="74"/>
    </row>
    <row r="185" spans="1:12" ht="15.95" customHeight="1" x14ac:dyDescent="0.15">
      <c r="A185" s="120"/>
      <c r="B185" s="93"/>
      <c r="C185" s="78"/>
      <c r="D185" s="80"/>
      <c r="E185" s="80"/>
      <c r="F185" s="78"/>
      <c r="G185" s="92">
        <f t="shared" si="0"/>
        <v>0</v>
      </c>
      <c r="H185" s="211"/>
      <c r="I185" s="211"/>
      <c r="J185" s="74"/>
      <c r="K185" s="74"/>
      <c r="L185" s="74"/>
    </row>
    <row r="186" spans="1:12" ht="15.95" customHeight="1" x14ac:dyDescent="0.15">
      <c r="A186" s="111"/>
      <c r="B186" s="93"/>
      <c r="C186" s="93"/>
      <c r="D186" s="80"/>
      <c r="E186" s="80"/>
      <c r="F186" s="93"/>
      <c r="G186" s="92">
        <f t="shared" si="0"/>
        <v>0</v>
      </c>
      <c r="H186" s="211"/>
      <c r="I186" s="211"/>
      <c r="J186" s="74"/>
      <c r="K186" s="74"/>
      <c r="L186" s="74"/>
    </row>
    <row r="187" spans="1:12" ht="15.95" customHeight="1" x14ac:dyDescent="0.15">
      <c r="A187" s="111"/>
      <c r="B187" s="163"/>
      <c r="C187" s="163"/>
      <c r="D187" s="163"/>
      <c r="E187" s="163"/>
      <c r="F187" s="110"/>
      <c r="G187" s="92">
        <f>SUM(G169:G186)</f>
        <v>19400000</v>
      </c>
      <c r="H187" s="211"/>
      <c r="I187" s="211"/>
      <c r="J187" s="74"/>
      <c r="K187" s="74"/>
      <c r="L187" s="74"/>
    </row>
    <row r="188" spans="1:12" ht="15.95" customHeight="1" x14ac:dyDescent="0.15">
      <c r="A188" s="1"/>
      <c r="J188" s="74"/>
      <c r="K188" s="74"/>
      <c r="L188" s="74"/>
    </row>
    <row r="189" spans="1:12" ht="15.95" customHeight="1" x14ac:dyDescent="0.15">
      <c r="A189" s="66"/>
      <c r="B189" s="11"/>
      <c r="C189" s="11"/>
      <c r="D189" s="11"/>
      <c r="E189" s="14"/>
      <c r="F189" s="14"/>
      <c r="G189" s="51"/>
      <c r="H189" s="51"/>
      <c r="I189" s="51"/>
      <c r="J189" s="74"/>
      <c r="K189" s="74"/>
      <c r="L189" s="74"/>
    </row>
    <row r="190" spans="1:12" ht="15.95" customHeight="1" x14ac:dyDescent="0.15">
      <c r="A190" s="67"/>
      <c r="B190" s="11"/>
      <c r="C190" s="11"/>
      <c r="D190" s="11"/>
      <c r="E190" s="11"/>
      <c r="G190" s="48"/>
      <c r="H190" s="48"/>
      <c r="I190" s="48"/>
      <c r="J190" s="74"/>
      <c r="K190" s="74"/>
      <c r="L190" s="74"/>
    </row>
    <row r="191" spans="1:12" ht="15.95" customHeight="1" x14ac:dyDescent="0.15">
      <c r="A191" s="67"/>
      <c r="B191" s="11"/>
      <c r="C191" s="11"/>
      <c r="D191" s="11"/>
      <c r="E191" s="14"/>
      <c r="G191" s="51"/>
      <c r="H191" s="51"/>
      <c r="I191" s="51"/>
      <c r="J191" s="74"/>
      <c r="K191" s="74"/>
      <c r="L191" s="74"/>
    </row>
    <row r="192" spans="1:12" ht="15.95" customHeight="1" x14ac:dyDescent="0.15">
      <c r="A192" s="67"/>
      <c r="B192" s="11"/>
      <c r="C192" s="11"/>
      <c r="D192" s="11"/>
      <c r="E192" s="14"/>
      <c r="F192" s="14"/>
      <c r="G192" s="48"/>
      <c r="H192" s="48"/>
      <c r="I192" s="48"/>
      <c r="J192" s="74"/>
      <c r="K192" s="74"/>
      <c r="L192" s="74"/>
    </row>
    <row r="193" spans="1:12" ht="15.95" customHeight="1" x14ac:dyDescent="0.15">
      <c r="A193" s="67"/>
      <c r="B193" s="11"/>
      <c r="C193" s="70"/>
      <c r="D193" s="11"/>
      <c r="E193" s="14"/>
      <c r="G193" s="51"/>
      <c r="H193" s="51"/>
      <c r="I193" s="51"/>
      <c r="J193" s="58"/>
      <c r="K193" s="74"/>
      <c r="L193" s="74"/>
    </row>
    <row r="194" spans="1:12" ht="15.95" customHeight="1" x14ac:dyDescent="0.15">
      <c r="A194" s="67"/>
      <c r="B194" s="11"/>
      <c r="C194" s="70"/>
      <c r="D194" s="11"/>
      <c r="E194" s="67"/>
      <c r="F194" s="14"/>
      <c r="G194" s="48"/>
      <c r="H194" s="48"/>
      <c r="I194" s="48"/>
      <c r="J194" s="74"/>
      <c r="K194" s="74"/>
      <c r="L194" s="74"/>
    </row>
    <row r="195" spans="1:12" ht="15.95" customHeight="1" x14ac:dyDescent="0.15">
      <c r="A195" s="67"/>
      <c r="B195" s="11"/>
      <c r="C195" s="70"/>
      <c r="D195" s="11"/>
      <c r="E195" s="67"/>
      <c r="F195" s="14"/>
      <c r="G195" s="48"/>
      <c r="H195" s="48"/>
      <c r="I195" s="48"/>
      <c r="J195" s="74"/>
      <c r="K195" s="74"/>
      <c r="L195" s="74"/>
    </row>
    <row r="196" spans="1:12" ht="15.95" customHeight="1" x14ac:dyDescent="0.15">
      <c r="A196" s="67"/>
      <c r="B196" s="11"/>
      <c r="C196" s="70"/>
      <c r="D196" s="11"/>
      <c r="E196" s="67"/>
      <c r="F196" s="14"/>
      <c r="G196" s="48"/>
      <c r="H196" s="48"/>
      <c r="I196" s="48"/>
      <c r="J196" s="74"/>
      <c r="K196" s="74"/>
      <c r="L196" s="74"/>
    </row>
    <row r="197" spans="1:12" ht="15.95" customHeight="1" x14ac:dyDescent="0.15">
      <c r="A197" s="67"/>
      <c r="B197" s="22"/>
      <c r="C197" s="69"/>
      <c r="D197" s="1"/>
      <c r="E197" s="68"/>
      <c r="F197" s="1"/>
      <c r="G197" s="48"/>
      <c r="H197" s="48"/>
      <c r="I197" s="48"/>
      <c r="J197" s="74"/>
      <c r="K197" s="74"/>
      <c r="L197" s="74"/>
    </row>
    <row r="198" spans="1:12" ht="15.95" customHeight="1" x14ac:dyDescent="0.15">
      <c r="A198" s="68"/>
      <c r="C198" s="69"/>
      <c r="E198" s="67"/>
      <c r="J198" s="74"/>
      <c r="K198" s="74"/>
      <c r="L198" s="74"/>
    </row>
    <row r="199" spans="1:12" ht="15.95" customHeight="1" x14ac:dyDescent="0.15">
      <c r="A199" s="68"/>
      <c r="C199" s="69"/>
      <c r="J199" s="74"/>
      <c r="K199" s="74"/>
      <c r="L199" s="74"/>
    </row>
    <row r="200" spans="1:12" ht="15.95" customHeight="1" x14ac:dyDescent="0.15">
      <c r="A200" s="68"/>
      <c r="C200" s="69"/>
      <c r="J200" s="74"/>
      <c r="K200" s="74"/>
      <c r="L200" s="74"/>
    </row>
    <row r="201" spans="1:12" ht="15.95" customHeight="1" x14ac:dyDescent="0.15">
      <c r="A201" s="68"/>
      <c r="C201" s="69"/>
      <c r="J201" s="74"/>
      <c r="K201" s="74"/>
      <c r="L201" s="74"/>
    </row>
    <row r="202" spans="1:12" ht="15.95" customHeight="1" x14ac:dyDescent="0.15">
      <c r="A202" s="68"/>
      <c r="C202" s="69"/>
    </row>
    <row r="203" spans="1:12" ht="15.95" customHeight="1" x14ac:dyDescent="0.15">
      <c r="A203" s="68"/>
      <c r="C203" s="69"/>
    </row>
    <row r="204" spans="1:12" ht="15.95" customHeight="1" x14ac:dyDescent="0.15">
      <c r="A204" s="68"/>
      <c r="C204" s="69"/>
    </row>
    <row r="205" spans="1:12" ht="15.95" customHeight="1" x14ac:dyDescent="0.15">
      <c r="A205" s="68"/>
      <c r="C205" s="69"/>
    </row>
    <row r="206" spans="1:12" ht="15.95" customHeight="1" x14ac:dyDescent="0.15">
      <c r="A206" s="68"/>
      <c r="C206" s="69"/>
    </row>
    <row r="207" spans="1:12" ht="15.95" customHeight="1" x14ac:dyDescent="0.15">
      <c r="A207" s="68"/>
      <c r="C207" s="69"/>
    </row>
    <row r="208" spans="1:12" ht="15.95" customHeight="1" x14ac:dyDescent="0.15">
      <c r="A208" s="69"/>
      <c r="C208" s="69"/>
    </row>
    <row r="209" spans="1:3" ht="15.95" customHeight="1" x14ac:dyDescent="0.15">
      <c r="A209" s="69"/>
      <c r="C209" s="69"/>
    </row>
    <row r="210" spans="1:3" ht="15.95" customHeight="1" x14ac:dyDescent="0.15">
      <c r="C210" s="69"/>
    </row>
    <row r="211" spans="1:3" ht="15.95" customHeight="1" x14ac:dyDescent="0.15">
      <c r="C211" s="69"/>
    </row>
    <row r="212" spans="1:3" ht="15.95" customHeight="1" x14ac:dyDescent="0.15">
      <c r="C212" s="69"/>
    </row>
  </sheetData>
  <autoFilter ref="A4:G80" xr:uid="{00000000-0001-0000-0000-000000000000}"/>
  <mergeCells count="168">
    <mergeCell ref="I111:J111"/>
    <mergeCell ref="B36:E36"/>
    <mergeCell ref="G37:G39"/>
    <mergeCell ref="B38:C38"/>
    <mergeCell ref="E38:F38"/>
    <mergeCell ref="B39:C39"/>
    <mergeCell ref="E39:F39"/>
    <mergeCell ref="B40:E40"/>
    <mergeCell ref="B16:E16"/>
    <mergeCell ref="B7:C7"/>
    <mergeCell ref="B15:C15"/>
    <mergeCell ref="E15:F15"/>
    <mergeCell ref="G9:G11"/>
    <mergeCell ref="B10:C10"/>
    <mergeCell ref="E10:F10"/>
    <mergeCell ref="B11:C11"/>
    <mergeCell ref="B12:E12"/>
    <mergeCell ref="E11:F11"/>
    <mergeCell ref="B14:C14"/>
    <mergeCell ref="E14:F14"/>
    <mergeCell ref="E22:F22"/>
    <mergeCell ref="G33:G35"/>
    <mergeCell ref="B34:C34"/>
    <mergeCell ref="E34:F34"/>
    <mergeCell ref="B35:C35"/>
    <mergeCell ref="A1:G1"/>
    <mergeCell ref="G5:G7"/>
    <mergeCell ref="E6:F6"/>
    <mergeCell ref="B8:E8"/>
    <mergeCell ref="B6:C6"/>
    <mergeCell ref="E7:F7"/>
    <mergeCell ref="B89:C89"/>
    <mergeCell ref="B18:C18"/>
    <mergeCell ref="E18:F18"/>
    <mergeCell ref="B19:C19"/>
    <mergeCell ref="E19:F19"/>
    <mergeCell ref="G25:G27"/>
    <mergeCell ref="G29:G31"/>
    <mergeCell ref="G88:G90"/>
    <mergeCell ref="G13:G15"/>
    <mergeCell ref="E30:F30"/>
    <mergeCell ref="B31:C31"/>
    <mergeCell ref="E31:F31"/>
    <mergeCell ref="G17:G19"/>
    <mergeCell ref="G21:G23"/>
    <mergeCell ref="B23:C23"/>
    <mergeCell ref="E23:F23"/>
    <mergeCell ref="B20:E20"/>
    <mergeCell ref="B22:C22"/>
    <mergeCell ref="F120:G120"/>
    <mergeCell ref="F113:G113"/>
    <mergeCell ref="F114:G114"/>
    <mergeCell ref="F115:G115"/>
    <mergeCell ref="E35:F35"/>
    <mergeCell ref="B24:E24"/>
    <mergeCell ref="B26:C26"/>
    <mergeCell ref="E26:F26"/>
    <mergeCell ref="B27:C27"/>
    <mergeCell ref="E27:F27"/>
    <mergeCell ref="B32:E32"/>
    <mergeCell ref="B28:E28"/>
    <mergeCell ref="B30:C30"/>
    <mergeCell ref="F112:G112"/>
    <mergeCell ref="D111:E111"/>
    <mergeCell ref="F111:G111"/>
    <mergeCell ref="D112:E112"/>
    <mergeCell ref="G96:G98"/>
    <mergeCell ref="F110:G110"/>
    <mergeCell ref="D110:E110"/>
    <mergeCell ref="E89:F89"/>
    <mergeCell ref="B91:E91"/>
    <mergeCell ref="B93:C93"/>
    <mergeCell ref="E93:F93"/>
    <mergeCell ref="B187:E187"/>
    <mergeCell ref="D120:E120"/>
    <mergeCell ref="D115:E115"/>
    <mergeCell ref="A167:B167"/>
    <mergeCell ref="D116:E116"/>
    <mergeCell ref="D117:E117"/>
    <mergeCell ref="D118:E118"/>
    <mergeCell ref="D119:E119"/>
    <mergeCell ref="A132:B132"/>
    <mergeCell ref="B168:E168"/>
    <mergeCell ref="B165:E165"/>
    <mergeCell ref="B133:E133"/>
    <mergeCell ref="F119:G119"/>
    <mergeCell ref="F118:G118"/>
    <mergeCell ref="F116:G116"/>
    <mergeCell ref="F117:G117"/>
    <mergeCell ref="D114:E114"/>
    <mergeCell ref="D113:E113"/>
    <mergeCell ref="G41:G43"/>
    <mergeCell ref="B42:C42"/>
    <mergeCell ref="E42:F42"/>
    <mergeCell ref="B43:C43"/>
    <mergeCell ref="E43:F43"/>
    <mergeCell ref="B44:E44"/>
    <mergeCell ref="B90:C90"/>
    <mergeCell ref="E90:F90"/>
    <mergeCell ref="B94:C94"/>
    <mergeCell ref="E94:F94"/>
    <mergeCell ref="B95:E95"/>
    <mergeCell ref="B99:E99"/>
    <mergeCell ref="B97:C97"/>
    <mergeCell ref="E97:F97"/>
    <mergeCell ref="B98:C98"/>
    <mergeCell ref="E98:F98"/>
    <mergeCell ref="G45:G47"/>
    <mergeCell ref="B46:C46"/>
    <mergeCell ref="E46:F46"/>
    <mergeCell ref="B47:C47"/>
    <mergeCell ref="E47:F47"/>
    <mergeCell ref="B48:E48"/>
    <mergeCell ref="G49:G51"/>
    <mergeCell ref="B50:C50"/>
    <mergeCell ref="E50:F50"/>
    <mergeCell ref="B51:C51"/>
    <mergeCell ref="E51:F51"/>
    <mergeCell ref="B52:E52"/>
    <mergeCell ref="G53:G55"/>
    <mergeCell ref="B54:C54"/>
    <mergeCell ref="E54:F54"/>
    <mergeCell ref="B55:C55"/>
    <mergeCell ref="E55:F55"/>
    <mergeCell ref="B56:E56"/>
    <mergeCell ref="G57:G59"/>
    <mergeCell ref="B58:C58"/>
    <mergeCell ref="E58:F58"/>
    <mergeCell ref="B59:C59"/>
    <mergeCell ref="E59:F59"/>
    <mergeCell ref="B60:E60"/>
    <mergeCell ref="G61:G63"/>
    <mergeCell ref="B62:C62"/>
    <mergeCell ref="E62:F62"/>
    <mergeCell ref="B63:C63"/>
    <mergeCell ref="E63:F63"/>
    <mergeCell ref="B64:E64"/>
    <mergeCell ref="G65:G67"/>
    <mergeCell ref="B66:C66"/>
    <mergeCell ref="E66:F66"/>
    <mergeCell ref="B67:C67"/>
    <mergeCell ref="E67:F67"/>
    <mergeCell ref="B76:E76"/>
    <mergeCell ref="B68:E68"/>
    <mergeCell ref="G69:G71"/>
    <mergeCell ref="B70:C70"/>
    <mergeCell ref="E70:F70"/>
    <mergeCell ref="B71:C71"/>
    <mergeCell ref="E71:F71"/>
    <mergeCell ref="B72:E72"/>
    <mergeCell ref="G73:G75"/>
    <mergeCell ref="B74:C74"/>
    <mergeCell ref="E74:F74"/>
    <mergeCell ref="B75:C75"/>
    <mergeCell ref="E75:F75"/>
    <mergeCell ref="E79:F79"/>
    <mergeCell ref="B80:E80"/>
    <mergeCell ref="G100:G102"/>
    <mergeCell ref="B101:C101"/>
    <mergeCell ref="E101:F101"/>
    <mergeCell ref="B102:C102"/>
    <mergeCell ref="E102:F102"/>
    <mergeCell ref="B103:E103"/>
    <mergeCell ref="G92:G94"/>
    <mergeCell ref="G77:G79"/>
    <mergeCell ref="B78:C78"/>
    <mergeCell ref="E78:F78"/>
    <mergeCell ref="B79:C79"/>
  </mergeCells>
  <phoneticPr fontId="11" type="noConversion"/>
  <pageMargins left="7.8056E-2" right="0.20819399999999999" top="0.74791700000000005" bottom="0.74791700000000005" header="0.314722" footer="0.314722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Q29"/>
  <sheetViews>
    <sheetView topLeftCell="K1" zoomScaleNormal="100" workbookViewId="0">
      <selection activeCell="S50" sqref="S50"/>
    </sheetView>
  </sheetViews>
  <sheetFormatPr defaultRowHeight="13.5" x14ac:dyDescent="0.15"/>
  <cols>
    <col min="2" max="3" width="9.5546875" bestFit="1" customWidth="1"/>
  </cols>
  <sheetData>
    <row r="7" spans="2:17" x14ac:dyDescent="0.15"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2:17" x14ac:dyDescent="0.15"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2:17" x14ac:dyDescent="0.15"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4" spans="2:17" x14ac:dyDescent="0.15"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2:17" x14ac:dyDescent="0.15">
      <c r="B15" s="15"/>
      <c r="C15" s="15"/>
      <c r="D15" s="15"/>
      <c r="E15" s="15"/>
    </row>
    <row r="21" spans="2:9" x14ac:dyDescent="0.15">
      <c r="B21" s="18"/>
      <c r="C21" s="18"/>
      <c r="D21" s="18"/>
      <c r="E21" s="18"/>
      <c r="F21" s="18"/>
      <c r="G21" s="18"/>
      <c r="H21" s="18"/>
      <c r="I21" s="18"/>
    </row>
    <row r="22" spans="2:9" x14ac:dyDescent="0.15">
      <c r="B22" s="15"/>
      <c r="C22" s="15"/>
      <c r="D22" s="15"/>
    </row>
    <row r="28" spans="2:9" x14ac:dyDescent="0.15">
      <c r="B28" s="18"/>
      <c r="C28" s="18"/>
      <c r="D28" s="18"/>
      <c r="E28" s="18"/>
      <c r="F28" s="18"/>
      <c r="G28" s="18"/>
      <c r="H28" s="18"/>
      <c r="I28" s="18"/>
    </row>
    <row r="29" spans="2:9" x14ac:dyDescent="0.15">
      <c r="B29" s="15"/>
      <c r="C29" s="15"/>
      <c r="D29" s="15"/>
      <c r="E29" s="15"/>
      <c r="F29" s="15"/>
      <c r="G29" s="15"/>
    </row>
  </sheetData>
  <phoneticPr fontId="11" type="noConversion"/>
  <pageMargins left="0.74805600000000005" right="0.74805600000000005" top="0.98430600000000001" bottom="0.98430600000000001" header="0.51138899999999998" footer="0.51138899999999998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topLeftCell="B11" zoomScaleNormal="100" workbookViewId="0">
      <selection activeCell="B38" sqref="B38"/>
    </sheetView>
  </sheetViews>
  <sheetFormatPr defaultRowHeight="13.5" x14ac:dyDescent="0.15"/>
  <cols>
    <col min="2" max="2" width="9.5546875" bestFit="1" customWidth="1"/>
    <col min="25" max="25" width="9.5546875" bestFit="1" customWidth="1"/>
  </cols>
  <sheetData>
    <row r="1" spans="1:22" x14ac:dyDescent="0.15">
      <c r="A1" t="s">
        <v>43</v>
      </c>
      <c r="C1" t="s">
        <v>18</v>
      </c>
      <c r="D1" t="s">
        <v>36</v>
      </c>
      <c r="F1" t="s">
        <v>31</v>
      </c>
      <c r="H1" t="s">
        <v>40</v>
      </c>
      <c r="J1" t="s">
        <v>21</v>
      </c>
      <c r="L1" t="s">
        <v>25</v>
      </c>
      <c r="N1" t="s">
        <v>41</v>
      </c>
      <c r="P1" t="s">
        <v>9</v>
      </c>
      <c r="R1" t="s">
        <v>2</v>
      </c>
      <c r="T1" t="s">
        <v>23</v>
      </c>
      <c r="V1" t="s">
        <v>8</v>
      </c>
    </row>
    <row r="2" spans="1:22" x14ac:dyDescent="0.15">
      <c r="L2">
        <v>5</v>
      </c>
      <c r="M2">
        <v>11100</v>
      </c>
      <c r="N2">
        <v>5</v>
      </c>
      <c r="O2">
        <v>52000</v>
      </c>
      <c r="P2">
        <v>5</v>
      </c>
      <c r="Q2">
        <v>8000</v>
      </c>
    </row>
    <row r="3" spans="1:22" x14ac:dyDescent="0.15">
      <c r="A3">
        <v>0</v>
      </c>
      <c r="B3">
        <v>36100</v>
      </c>
      <c r="F3">
        <v>6</v>
      </c>
      <c r="G3">
        <v>7300</v>
      </c>
      <c r="J3">
        <v>6</v>
      </c>
      <c r="K3">
        <v>39200</v>
      </c>
      <c r="L3">
        <v>5</v>
      </c>
      <c r="M3">
        <v>8400</v>
      </c>
      <c r="N3">
        <v>4</v>
      </c>
      <c r="O3">
        <v>8400</v>
      </c>
      <c r="P3">
        <v>5</v>
      </c>
      <c r="Q3">
        <v>16900</v>
      </c>
      <c r="T3">
        <v>3</v>
      </c>
    </row>
    <row r="4" spans="1:22" x14ac:dyDescent="0.15">
      <c r="A4">
        <v>0</v>
      </c>
      <c r="B4">
        <v>125800</v>
      </c>
      <c r="F4">
        <v>6</v>
      </c>
      <c r="J4">
        <v>3.5</v>
      </c>
      <c r="L4">
        <v>4.5</v>
      </c>
      <c r="P4">
        <v>4</v>
      </c>
    </row>
    <row r="5" spans="1:22" x14ac:dyDescent="0.15">
      <c r="A5">
        <v>0</v>
      </c>
      <c r="B5">
        <v>67000</v>
      </c>
      <c r="D5">
        <v>6</v>
      </c>
      <c r="E5">
        <v>18700</v>
      </c>
      <c r="F5">
        <v>8</v>
      </c>
      <c r="G5">
        <v>32700</v>
      </c>
      <c r="J5">
        <v>5.5</v>
      </c>
      <c r="K5">
        <v>14000</v>
      </c>
      <c r="P5">
        <v>7</v>
      </c>
      <c r="Q5">
        <v>21600</v>
      </c>
      <c r="R5">
        <v>3</v>
      </c>
      <c r="S5">
        <v>82000</v>
      </c>
    </row>
    <row r="6" spans="1:22" x14ac:dyDescent="0.15">
      <c r="A6">
        <v>0</v>
      </c>
      <c r="B6">
        <v>55500</v>
      </c>
      <c r="D6">
        <v>7</v>
      </c>
      <c r="E6">
        <v>8600</v>
      </c>
      <c r="T6">
        <v>7</v>
      </c>
      <c r="U6">
        <v>8600</v>
      </c>
    </row>
    <row r="8" spans="1:22" x14ac:dyDescent="0.15">
      <c r="A8">
        <v>0</v>
      </c>
      <c r="C8">
        <v>0</v>
      </c>
      <c r="D8">
        <v>5.5</v>
      </c>
      <c r="E8">
        <v>84000</v>
      </c>
      <c r="F8">
        <v>6</v>
      </c>
      <c r="G8">
        <v>11000</v>
      </c>
      <c r="J8">
        <v>5</v>
      </c>
      <c r="P8">
        <v>4.5</v>
      </c>
      <c r="T8">
        <v>5.5</v>
      </c>
      <c r="U8">
        <v>8000</v>
      </c>
    </row>
    <row r="9" spans="1:22" x14ac:dyDescent="0.15">
      <c r="A9">
        <v>0</v>
      </c>
      <c r="B9">
        <v>28200</v>
      </c>
      <c r="C9">
        <v>0</v>
      </c>
      <c r="D9">
        <v>5</v>
      </c>
      <c r="E9">
        <v>8000</v>
      </c>
      <c r="F9">
        <v>7</v>
      </c>
      <c r="G9">
        <v>28200</v>
      </c>
      <c r="L9">
        <v>2</v>
      </c>
      <c r="N9">
        <v>4.5</v>
      </c>
      <c r="P9">
        <v>6.5</v>
      </c>
      <c r="Q9">
        <v>18000</v>
      </c>
    </row>
    <row r="10" spans="1:22" x14ac:dyDescent="0.15">
      <c r="A10">
        <v>0</v>
      </c>
      <c r="B10">
        <v>123300</v>
      </c>
      <c r="C10">
        <v>0</v>
      </c>
      <c r="D10">
        <v>7.5</v>
      </c>
      <c r="E10">
        <v>21200</v>
      </c>
      <c r="F10">
        <v>6</v>
      </c>
      <c r="G10">
        <v>65100</v>
      </c>
      <c r="J10">
        <v>5</v>
      </c>
      <c r="K10">
        <v>4000</v>
      </c>
      <c r="L10">
        <v>5</v>
      </c>
      <c r="P10">
        <v>4.5</v>
      </c>
    </row>
    <row r="11" spans="1:22" x14ac:dyDescent="0.15">
      <c r="A11">
        <v>0</v>
      </c>
      <c r="B11">
        <v>229800</v>
      </c>
      <c r="C11">
        <v>0</v>
      </c>
      <c r="D11">
        <v>8.5</v>
      </c>
      <c r="E11">
        <v>72300</v>
      </c>
      <c r="F11">
        <v>9</v>
      </c>
      <c r="G11">
        <v>48300</v>
      </c>
      <c r="J11">
        <v>6</v>
      </c>
      <c r="K11">
        <v>13500</v>
      </c>
      <c r="L11">
        <v>3.5</v>
      </c>
      <c r="M11">
        <v>14400</v>
      </c>
      <c r="N11">
        <v>4</v>
      </c>
      <c r="O11">
        <v>86500</v>
      </c>
      <c r="P11">
        <v>7</v>
      </c>
      <c r="Q11">
        <v>19500</v>
      </c>
      <c r="R11">
        <v>5</v>
      </c>
    </row>
    <row r="12" spans="1:22" x14ac:dyDescent="0.15">
      <c r="A12">
        <v>0</v>
      </c>
      <c r="B12">
        <v>109600</v>
      </c>
      <c r="C12">
        <v>0</v>
      </c>
      <c r="F12">
        <v>6</v>
      </c>
      <c r="G12">
        <v>13600</v>
      </c>
      <c r="J12">
        <v>3.5</v>
      </c>
      <c r="K12">
        <v>37000</v>
      </c>
      <c r="N12">
        <v>4</v>
      </c>
      <c r="O12">
        <v>14000</v>
      </c>
      <c r="R12">
        <v>5</v>
      </c>
      <c r="S12">
        <v>17200</v>
      </c>
      <c r="T12">
        <v>5.5</v>
      </c>
    </row>
    <row r="13" spans="1:22" x14ac:dyDescent="0.15">
      <c r="A13">
        <v>0</v>
      </c>
      <c r="B13">
        <v>20000</v>
      </c>
      <c r="R13">
        <v>4.5</v>
      </c>
      <c r="S13">
        <v>20000</v>
      </c>
    </row>
    <row r="15" spans="1:22" x14ac:dyDescent="0.15">
      <c r="A15" t="s">
        <v>10</v>
      </c>
      <c r="C15">
        <v>0</v>
      </c>
      <c r="D15">
        <v>5.5</v>
      </c>
      <c r="E15">
        <v>71600</v>
      </c>
      <c r="F15">
        <v>6</v>
      </c>
      <c r="G15">
        <v>40000</v>
      </c>
      <c r="L15">
        <v>5</v>
      </c>
      <c r="P15">
        <v>5</v>
      </c>
    </row>
    <row r="16" spans="1:22" x14ac:dyDescent="0.15">
      <c r="A16">
        <v>0</v>
      </c>
      <c r="B16">
        <v>45700</v>
      </c>
      <c r="C16">
        <v>0</v>
      </c>
      <c r="D16">
        <v>4</v>
      </c>
      <c r="E16">
        <v>11300</v>
      </c>
      <c r="F16">
        <v>5</v>
      </c>
      <c r="J16">
        <v>5</v>
      </c>
      <c r="P16">
        <v>4</v>
      </c>
      <c r="Q16">
        <v>11300</v>
      </c>
      <c r="V16">
        <v>5</v>
      </c>
    </row>
    <row r="17" spans="1:25" x14ac:dyDescent="0.15">
      <c r="A17">
        <v>0</v>
      </c>
      <c r="B17">
        <v>130000</v>
      </c>
      <c r="C17">
        <v>0</v>
      </c>
      <c r="D17">
        <v>6.5</v>
      </c>
      <c r="E17">
        <v>22000</v>
      </c>
      <c r="F17">
        <v>7.5</v>
      </c>
      <c r="G17">
        <v>22000</v>
      </c>
      <c r="J17">
        <v>3</v>
      </c>
      <c r="L17">
        <v>5</v>
      </c>
      <c r="M17">
        <v>40900</v>
      </c>
      <c r="N17">
        <v>3</v>
      </c>
      <c r="O17">
        <v>7600</v>
      </c>
      <c r="P17">
        <v>6</v>
      </c>
      <c r="Q17">
        <v>7600</v>
      </c>
      <c r="V17">
        <v>7.5</v>
      </c>
      <c r="W17">
        <v>7600</v>
      </c>
    </row>
    <row r="18" spans="1:25" x14ac:dyDescent="0.15">
      <c r="A18">
        <v>0</v>
      </c>
      <c r="B18">
        <v>50800</v>
      </c>
      <c r="C18">
        <v>0</v>
      </c>
      <c r="F18">
        <v>7</v>
      </c>
      <c r="G18">
        <v>26600</v>
      </c>
      <c r="H18">
        <v>6</v>
      </c>
      <c r="J18">
        <v>6</v>
      </c>
      <c r="L18">
        <v>5</v>
      </c>
      <c r="M18">
        <v>51500</v>
      </c>
      <c r="V18">
        <v>2.5</v>
      </c>
    </row>
    <row r="19" spans="1:25" x14ac:dyDescent="0.15">
      <c r="A19">
        <v>0</v>
      </c>
      <c r="B19">
        <v>113500</v>
      </c>
      <c r="C19">
        <v>0</v>
      </c>
      <c r="F19">
        <v>6</v>
      </c>
      <c r="G19">
        <v>17000</v>
      </c>
      <c r="J19">
        <v>6</v>
      </c>
      <c r="K19">
        <v>8800</v>
      </c>
      <c r="N19">
        <v>4</v>
      </c>
      <c r="O19">
        <v>8800</v>
      </c>
      <c r="P19">
        <v>5</v>
      </c>
      <c r="Q19">
        <v>7800</v>
      </c>
      <c r="T19">
        <v>5.5</v>
      </c>
    </row>
    <row r="20" spans="1:25" x14ac:dyDescent="0.15">
      <c r="J20">
        <v>5.5</v>
      </c>
      <c r="K20">
        <v>62700</v>
      </c>
      <c r="R20">
        <v>5</v>
      </c>
      <c r="S20">
        <v>67500</v>
      </c>
      <c r="T20">
        <v>6</v>
      </c>
      <c r="U20">
        <v>105700</v>
      </c>
    </row>
    <row r="22" spans="1:25" x14ac:dyDescent="0.15">
      <c r="A22">
        <v>0</v>
      </c>
      <c r="B22">
        <v>45000</v>
      </c>
      <c r="C22" t="s">
        <v>10</v>
      </c>
      <c r="D22">
        <v>4</v>
      </c>
      <c r="E22">
        <v>8400</v>
      </c>
      <c r="F22">
        <v>6</v>
      </c>
      <c r="G22">
        <v>56300</v>
      </c>
      <c r="H22">
        <v>6</v>
      </c>
      <c r="I22">
        <v>18800</v>
      </c>
      <c r="J22" t="s">
        <v>10</v>
      </c>
      <c r="L22">
        <v>5</v>
      </c>
      <c r="M22">
        <v>11300</v>
      </c>
      <c r="N22">
        <v>5.5</v>
      </c>
      <c r="O22">
        <v>140000</v>
      </c>
      <c r="P22">
        <v>4</v>
      </c>
      <c r="Q22">
        <v>21200</v>
      </c>
    </row>
    <row r="23" spans="1:25" x14ac:dyDescent="0.15">
      <c r="A23">
        <v>0</v>
      </c>
      <c r="B23">
        <v>181500</v>
      </c>
      <c r="C23">
        <v>0</v>
      </c>
      <c r="D23">
        <v>4.5</v>
      </c>
      <c r="E23">
        <v>14000</v>
      </c>
      <c r="F23">
        <v>5</v>
      </c>
      <c r="G23">
        <v>35500</v>
      </c>
      <c r="J23">
        <v>3.5</v>
      </c>
      <c r="L23">
        <v>4.5</v>
      </c>
      <c r="P23">
        <v>5</v>
      </c>
      <c r="Q23">
        <v>8000</v>
      </c>
    </row>
    <row r="24" spans="1:25" x14ac:dyDescent="0.15">
      <c r="A24">
        <v>0</v>
      </c>
      <c r="B24">
        <v>108800</v>
      </c>
      <c r="C24">
        <v>0</v>
      </c>
      <c r="D24">
        <v>7.5</v>
      </c>
      <c r="E24">
        <v>48300</v>
      </c>
      <c r="F24">
        <v>6</v>
      </c>
      <c r="H24">
        <v>6</v>
      </c>
      <c r="J24">
        <v>5</v>
      </c>
      <c r="K24">
        <v>8300</v>
      </c>
      <c r="L24">
        <v>5</v>
      </c>
      <c r="N24">
        <v>4</v>
      </c>
      <c r="O24">
        <v>16600</v>
      </c>
      <c r="P24">
        <v>7</v>
      </c>
      <c r="Q24">
        <v>8300</v>
      </c>
    </row>
    <row r="25" spans="1:25" x14ac:dyDescent="0.15">
      <c r="A25">
        <v>0</v>
      </c>
      <c r="B25">
        <v>105300</v>
      </c>
      <c r="C25">
        <v>0</v>
      </c>
      <c r="D25">
        <v>6</v>
      </c>
      <c r="E25">
        <v>56700</v>
      </c>
      <c r="F25">
        <v>7</v>
      </c>
      <c r="G25">
        <v>73000</v>
      </c>
      <c r="J25">
        <v>6.5</v>
      </c>
      <c r="K25">
        <v>10800</v>
      </c>
      <c r="L25">
        <v>5.5</v>
      </c>
      <c r="M25">
        <v>10800</v>
      </c>
      <c r="P25">
        <v>6</v>
      </c>
      <c r="Q25">
        <v>11700</v>
      </c>
    </row>
    <row r="26" spans="1:25" x14ac:dyDescent="0.15">
      <c r="A26">
        <v>0</v>
      </c>
      <c r="B26">
        <v>92000</v>
      </c>
      <c r="C26">
        <v>0</v>
      </c>
      <c r="D26">
        <v>6.5</v>
      </c>
      <c r="E26">
        <v>12300</v>
      </c>
      <c r="F26">
        <v>7.5</v>
      </c>
      <c r="G26">
        <v>76700</v>
      </c>
      <c r="H26">
        <v>6</v>
      </c>
      <c r="I26">
        <v>17700</v>
      </c>
      <c r="N26">
        <v>4</v>
      </c>
      <c r="O26">
        <v>12300</v>
      </c>
      <c r="T26">
        <v>6</v>
      </c>
      <c r="U26">
        <v>22200</v>
      </c>
    </row>
    <row r="27" spans="1:25" x14ac:dyDescent="0.15">
      <c r="C27">
        <v>0</v>
      </c>
      <c r="P27">
        <v>5</v>
      </c>
      <c r="Q27">
        <v>34700</v>
      </c>
    </row>
    <row r="29" spans="1:25" x14ac:dyDescent="0.15">
      <c r="A29">
        <v>0</v>
      </c>
      <c r="B29">
        <v>92000</v>
      </c>
      <c r="C29">
        <v>0</v>
      </c>
      <c r="D29">
        <v>4.5</v>
      </c>
      <c r="E29">
        <v>42600</v>
      </c>
      <c r="F29">
        <v>5</v>
      </c>
      <c r="H29">
        <v>5</v>
      </c>
      <c r="I29">
        <v>41000</v>
      </c>
      <c r="J29">
        <v>6</v>
      </c>
      <c r="K29">
        <v>13300</v>
      </c>
      <c r="P29">
        <v>4</v>
      </c>
    </row>
    <row r="30" spans="1:25" x14ac:dyDescent="0.15">
      <c r="A30">
        <v>0</v>
      </c>
      <c r="B30">
        <v>300500</v>
      </c>
      <c r="C30">
        <v>0</v>
      </c>
      <c r="D30">
        <v>5.5</v>
      </c>
      <c r="E30">
        <v>44500</v>
      </c>
      <c r="F30">
        <v>6</v>
      </c>
      <c r="G30">
        <v>6500</v>
      </c>
      <c r="H30">
        <v>6</v>
      </c>
      <c r="I30">
        <v>17800</v>
      </c>
      <c r="J30">
        <v>5</v>
      </c>
      <c r="K30">
        <v>15500</v>
      </c>
      <c r="N30">
        <v>3.5</v>
      </c>
      <c r="O30">
        <v>15500</v>
      </c>
      <c r="P30">
        <v>3.5</v>
      </c>
    </row>
    <row r="31" spans="1:25" x14ac:dyDescent="0.15">
      <c r="A31">
        <v>0</v>
      </c>
      <c r="B31">
        <v>129000</v>
      </c>
      <c r="C31">
        <v>0</v>
      </c>
      <c r="D31">
        <v>5.5</v>
      </c>
      <c r="E31">
        <v>152500</v>
      </c>
      <c r="F31">
        <v>7.5</v>
      </c>
      <c r="G31">
        <v>51500</v>
      </c>
      <c r="H31">
        <v>6</v>
      </c>
      <c r="I31">
        <v>51000</v>
      </c>
      <c r="J31">
        <v>6.5</v>
      </c>
      <c r="L31">
        <v>6</v>
      </c>
      <c r="M31">
        <v>17000</v>
      </c>
      <c r="P31">
        <v>7.5</v>
      </c>
    </row>
    <row r="32" spans="1:25" x14ac:dyDescent="0.15">
      <c r="Y32">
        <v>26723800</v>
      </c>
    </row>
    <row r="33" spans="1:25" x14ac:dyDescent="0.15">
      <c r="B33">
        <v>52500</v>
      </c>
      <c r="E33">
        <v>45000</v>
      </c>
      <c r="G33">
        <v>71000</v>
      </c>
      <c r="K33">
        <v>8000</v>
      </c>
      <c r="M33">
        <v>8000</v>
      </c>
      <c r="O33">
        <v>51000</v>
      </c>
    </row>
    <row r="34" spans="1:25" x14ac:dyDescent="0.15">
      <c r="A34">
        <v>22</v>
      </c>
      <c r="B34">
        <f>SUM(B2:B31)</f>
        <v>2189400</v>
      </c>
      <c r="C34">
        <v>18</v>
      </c>
      <c r="D34">
        <v>106</v>
      </c>
      <c r="E34">
        <f>SUM(E2:E31)</f>
        <v>697000</v>
      </c>
      <c r="F34">
        <v>143</v>
      </c>
      <c r="G34">
        <f>SUM(G2:G31)</f>
        <v>611300</v>
      </c>
      <c r="H34">
        <f>SUM(H2:H31)</f>
        <v>41</v>
      </c>
      <c r="I34">
        <f>SUM(I2:I31)</f>
        <v>146300</v>
      </c>
      <c r="J34">
        <v>97</v>
      </c>
      <c r="K34">
        <f>SUM(K2:K31)</f>
        <v>227100</v>
      </c>
      <c r="L34">
        <v>70.5</v>
      </c>
      <c r="M34">
        <f>SUM(M2:M31)</f>
        <v>165400</v>
      </c>
      <c r="N34">
        <v>49.5</v>
      </c>
      <c r="O34">
        <f>SUM(O2:O31)</f>
        <v>361700</v>
      </c>
      <c r="P34">
        <v>110</v>
      </c>
      <c r="Q34">
        <f t="shared" ref="Q34:W34" si="0">SUM(Q2:Q31)</f>
        <v>194600</v>
      </c>
      <c r="R34">
        <f t="shared" si="0"/>
        <v>22.5</v>
      </c>
      <c r="S34">
        <f t="shared" si="0"/>
        <v>186700</v>
      </c>
      <c r="T34">
        <f t="shared" si="0"/>
        <v>38.5</v>
      </c>
      <c r="U34">
        <f t="shared" si="0"/>
        <v>144500</v>
      </c>
      <c r="V34">
        <f t="shared" si="0"/>
        <v>15</v>
      </c>
      <c r="W34">
        <f t="shared" si="0"/>
        <v>7600</v>
      </c>
      <c r="Y34" t="e">
        <f>SUM(W35+W34+U34+U35+S34+R35+Q35+Q34+O35+O34+M35+M34+K34+K35+I35+I34+G35+G34+E34+E35+K39:L39)</f>
        <v>#VALUE!</v>
      </c>
    </row>
    <row r="35" spans="1:25" x14ac:dyDescent="0.15">
      <c r="B35">
        <v>4000000</v>
      </c>
      <c r="C35">
        <v>3272700</v>
      </c>
      <c r="E35">
        <v>2438000</v>
      </c>
      <c r="G35">
        <v>3432000</v>
      </c>
      <c r="I35">
        <v>1025000</v>
      </c>
      <c r="K35">
        <v>1940000</v>
      </c>
      <c r="M35">
        <v>1269000</v>
      </c>
      <c r="O35">
        <v>1287000</v>
      </c>
      <c r="Q35">
        <v>2310000</v>
      </c>
      <c r="R35">
        <v>517500</v>
      </c>
      <c r="U35">
        <v>962500</v>
      </c>
      <c r="W35">
        <v>37500</v>
      </c>
    </row>
    <row r="37" spans="1:25" x14ac:dyDescent="0.15">
      <c r="B37">
        <f>SUM(B34+B33+C35+B35+E35+E34+E33+G33+G34+G35+I35+I34+K34+K33+K35+M33+M34+M35+O35+O34+O33+Q34+Q35+R35+S34+U35+U34+W34+W35)</f>
        <v>27658300</v>
      </c>
    </row>
  </sheetData>
  <phoneticPr fontId="11" type="noConversion"/>
  <pageMargins left="0.74805600000000005" right="0.74805600000000005" top="0.98430600000000001" bottom="0.98430600000000001" header="0.51138899999999998" footer="0.51138899999999998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0D41-3E4A-4493-8822-E8BABD7DDFCE}">
  <dimension ref="A1:D24"/>
  <sheetViews>
    <sheetView workbookViewId="0">
      <selection activeCell="Q39" sqref="Q39"/>
    </sheetView>
  </sheetViews>
  <sheetFormatPr defaultRowHeight="13.5" x14ac:dyDescent="0.15"/>
  <sheetData>
    <row r="1" spans="1:3" x14ac:dyDescent="0.15">
      <c r="A1" s="212" t="s">
        <v>146</v>
      </c>
      <c r="C1" t="s">
        <v>191</v>
      </c>
    </row>
    <row r="2" spans="1:3" x14ac:dyDescent="0.15">
      <c r="A2" t="s">
        <v>166</v>
      </c>
      <c r="C2" t="s">
        <v>189</v>
      </c>
    </row>
    <row r="3" spans="1:3" x14ac:dyDescent="0.15">
      <c r="A3" t="s">
        <v>165</v>
      </c>
      <c r="C3" t="s">
        <v>188</v>
      </c>
    </row>
    <row r="4" spans="1:3" x14ac:dyDescent="0.15">
      <c r="A4" t="s">
        <v>164</v>
      </c>
      <c r="C4" t="s">
        <v>187</v>
      </c>
    </row>
    <row r="5" spans="1:3" x14ac:dyDescent="0.15">
      <c r="A5" t="s">
        <v>163</v>
      </c>
      <c r="C5" t="s">
        <v>186</v>
      </c>
    </row>
    <row r="6" spans="1:3" x14ac:dyDescent="0.15">
      <c r="A6" t="s">
        <v>162</v>
      </c>
      <c r="C6" t="s">
        <v>185</v>
      </c>
    </row>
    <row r="7" spans="1:3" x14ac:dyDescent="0.15">
      <c r="A7" t="s">
        <v>161</v>
      </c>
      <c r="C7" t="s">
        <v>184</v>
      </c>
    </row>
    <row r="8" spans="1:3" x14ac:dyDescent="0.15">
      <c r="A8" t="s">
        <v>160</v>
      </c>
      <c r="C8" t="s">
        <v>183</v>
      </c>
    </row>
    <row r="9" spans="1:3" x14ac:dyDescent="0.15">
      <c r="A9" t="s">
        <v>159</v>
      </c>
      <c r="C9" t="s">
        <v>182</v>
      </c>
    </row>
    <row r="10" spans="1:3" x14ac:dyDescent="0.15">
      <c r="A10" t="s">
        <v>158</v>
      </c>
      <c r="C10" t="s">
        <v>181</v>
      </c>
    </row>
    <row r="11" spans="1:3" x14ac:dyDescent="0.15">
      <c r="A11" t="s">
        <v>157</v>
      </c>
      <c r="C11" t="s">
        <v>180</v>
      </c>
    </row>
    <row r="12" spans="1:3" x14ac:dyDescent="0.15">
      <c r="A12" s="212" t="s">
        <v>169</v>
      </c>
      <c r="B12" s="212"/>
      <c r="C12" t="s">
        <v>179</v>
      </c>
    </row>
    <row r="13" spans="1:3" x14ac:dyDescent="0.15">
      <c r="A13" t="s">
        <v>156</v>
      </c>
      <c r="C13" t="s">
        <v>178</v>
      </c>
    </row>
    <row r="14" spans="1:3" x14ac:dyDescent="0.15">
      <c r="A14" t="s">
        <v>155</v>
      </c>
      <c r="C14" t="s">
        <v>177</v>
      </c>
    </row>
    <row r="15" spans="1:3" x14ac:dyDescent="0.15">
      <c r="A15" t="s">
        <v>154</v>
      </c>
      <c r="C15" t="s">
        <v>190</v>
      </c>
    </row>
    <row r="16" spans="1:3" x14ac:dyDescent="0.15">
      <c r="A16" t="s">
        <v>167</v>
      </c>
      <c r="C16" t="s">
        <v>176</v>
      </c>
    </row>
    <row r="17" spans="1:4" x14ac:dyDescent="0.15">
      <c r="A17" t="s">
        <v>153</v>
      </c>
      <c r="C17" t="s">
        <v>175</v>
      </c>
    </row>
    <row r="18" spans="1:4" x14ac:dyDescent="0.15">
      <c r="A18" t="s">
        <v>152</v>
      </c>
      <c r="C18" t="s">
        <v>174</v>
      </c>
    </row>
    <row r="19" spans="1:4" x14ac:dyDescent="0.15">
      <c r="A19" t="s">
        <v>151</v>
      </c>
      <c r="C19" t="s">
        <v>173</v>
      </c>
    </row>
    <row r="20" spans="1:4" x14ac:dyDescent="0.15">
      <c r="A20" t="s">
        <v>150</v>
      </c>
      <c r="C20" t="s">
        <v>192</v>
      </c>
      <c r="D20" t="s">
        <v>192</v>
      </c>
    </row>
    <row r="21" spans="1:4" x14ac:dyDescent="0.15">
      <c r="A21" t="s">
        <v>168</v>
      </c>
      <c r="C21" s="212" t="s">
        <v>193</v>
      </c>
    </row>
    <row r="22" spans="1:4" x14ac:dyDescent="0.15">
      <c r="A22" t="s">
        <v>149</v>
      </c>
      <c r="C22" t="s">
        <v>172</v>
      </c>
    </row>
    <row r="23" spans="1:4" x14ac:dyDescent="0.15">
      <c r="A23" t="s">
        <v>148</v>
      </c>
      <c r="C23" t="s">
        <v>171</v>
      </c>
    </row>
    <row r="24" spans="1:4" x14ac:dyDescent="0.15">
      <c r="A24" t="s">
        <v>147</v>
      </c>
      <c r="C24" s="212" t="s">
        <v>170</v>
      </c>
    </row>
  </sheetData>
  <sortState xmlns:xlrd2="http://schemas.microsoft.com/office/spreadsheetml/2017/richdata2" ref="C2:C24">
    <sortCondition ref="C1:C24"/>
  </sortState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rladu</cp:lastModifiedBy>
  <cp:revision>23</cp:revision>
  <dcterms:created xsi:type="dcterms:W3CDTF">2014-10-27T08:11:45Z</dcterms:created>
  <dcterms:modified xsi:type="dcterms:W3CDTF">2023-01-06T03:50:33Z</dcterms:modified>
</cp:coreProperties>
</file>