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520" windowHeight="11160" tabRatio="871" activeTab="4"/>
  </bookViews>
  <sheets>
    <sheet name="8월_플렉스" sheetId="10" r:id="rId1"/>
    <sheet name="8월_어텀" sheetId="9" r:id="rId2"/>
    <sheet name="8월_메이드" sheetId="8" r:id="rId3"/>
    <sheet name="8월_페이스" sheetId="7" r:id="rId4"/>
    <sheet name="8월_아레나" sheetId="6" r:id="rId5"/>
    <sheet name="9월_플렉스" sheetId="12" r:id="rId6"/>
    <sheet name="9월_어텀" sheetId="14" r:id="rId7"/>
    <sheet name="9월_메이드" sheetId="15" r:id="rId8"/>
    <sheet name="9월_페이스" sheetId="13" r:id="rId9"/>
    <sheet name="9월_아레나" sheetId="11" r:id="rId10"/>
    <sheet name="10월_플렉스" sheetId="5" r:id="rId11"/>
    <sheet name="10월_어텀" sheetId="4" r:id="rId12"/>
    <sheet name="10월_메이드" sheetId="1" r:id="rId13"/>
    <sheet name="10월_페이스" sheetId="3" r:id="rId14"/>
    <sheet name="10월_아레나" sheetId="2" r:id="rId15"/>
    <sheet name="기본" sheetId="16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8" l="1"/>
  <c r="E26" i="9"/>
  <c r="E26" i="6"/>
  <c r="E26" i="15"/>
  <c r="E26" i="14"/>
  <c r="E26" i="11"/>
  <c r="E17" i="3"/>
  <c r="E17" i="2"/>
  <c r="K28" i="1"/>
  <c r="M24" i="4"/>
  <c r="M21" i="4"/>
  <c r="P28" i="4"/>
  <c r="N18" i="4"/>
  <c r="N17" i="4"/>
  <c r="E57" i="5" l="1"/>
  <c r="E57" i="3"/>
  <c r="G18" i="8" l="1"/>
  <c r="E55" i="16"/>
  <c r="E16" i="16"/>
  <c r="E18" i="16" s="1"/>
  <c r="E10" i="16"/>
  <c r="E5" i="16"/>
  <c r="E12" i="16" s="1"/>
  <c r="E10" i="2"/>
  <c r="E5" i="2"/>
  <c r="E12" i="2" s="1"/>
  <c r="E10" i="3"/>
  <c r="E5" i="3"/>
  <c r="E12" i="3" s="1"/>
  <c r="E10" i="1"/>
  <c r="E5" i="1"/>
  <c r="E10" i="4"/>
  <c r="E5" i="4"/>
  <c r="E10" i="5"/>
  <c r="E5" i="5"/>
  <c r="E12" i="5" s="1"/>
  <c r="E10" i="11"/>
  <c r="E5" i="11"/>
  <c r="E12" i="11" s="1"/>
  <c r="E10" i="13"/>
  <c r="E5" i="13"/>
  <c r="E12" i="13" s="1"/>
  <c r="E10" i="15"/>
  <c r="E5" i="15"/>
  <c r="E12" i="15" s="1"/>
  <c r="E10" i="14"/>
  <c r="E5" i="14"/>
  <c r="E12" i="14" s="1"/>
  <c r="E10" i="12"/>
  <c r="E5" i="12"/>
  <c r="E10" i="7"/>
  <c r="E5" i="7"/>
  <c r="E12" i="7" s="1"/>
  <c r="E10" i="8"/>
  <c r="E5" i="8"/>
  <c r="E12" i="10"/>
  <c r="E12" i="6"/>
  <c r="E55" i="2"/>
  <c r="E16" i="2"/>
  <c r="E18" i="2" s="1"/>
  <c r="E55" i="3"/>
  <c r="E16" i="3"/>
  <c r="E18" i="3" s="1"/>
  <c r="E55" i="1"/>
  <c r="E16" i="1"/>
  <c r="E18" i="1" s="1"/>
  <c r="E55" i="4"/>
  <c r="E16" i="4"/>
  <c r="E18" i="4" s="1"/>
  <c r="E55" i="5"/>
  <c r="E16" i="5"/>
  <c r="E18" i="5" s="1"/>
  <c r="E55" i="11"/>
  <c r="E16" i="11"/>
  <c r="E18" i="11" s="1"/>
  <c r="E55" i="13"/>
  <c r="E16" i="13"/>
  <c r="E18" i="13" s="1"/>
  <c r="E55" i="15"/>
  <c r="E16" i="15"/>
  <c r="E18" i="15" s="1"/>
  <c r="E55" i="14"/>
  <c r="E16" i="14"/>
  <c r="E18" i="14" s="1"/>
  <c r="E55" i="12"/>
  <c r="E16" i="12"/>
  <c r="E18" i="12" s="1"/>
  <c r="E55" i="6"/>
  <c r="E16" i="6"/>
  <c r="E18" i="6" s="1"/>
  <c r="E10" i="6"/>
  <c r="E5" i="6"/>
  <c r="E55" i="7"/>
  <c r="E16" i="7"/>
  <c r="E18" i="7" s="1"/>
  <c r="E55" i="9"/>
  <c r="E16" i="9"/>
  <c r="E18" i="9" s="1"/>
  <c r="E10" i="9"/>
  <c r="E5" i="9"/>
  <c r="E12" i="9" s="1"/>
  <c r="E55" i="10"/>
  <c r="E16" i="10"/>
  <c r="E18" i="10" s="1"/>
  <c r="E10" i="10"/>
  <c r="E5" i="10"/>
  <c r="E55" i="8"/>
  <c r="E12" i="1" l="1"/>
  <c r="E12" i="4"/>
  <c r="G18" i="4" s="1"/>
  <c r="E12" i="12"/>
  <c r="E57" i="12" s="1"/>
  <c r="E12" i="8"/>
  <c r="G18" i="16"/>
  <c r="E57" i="16"/>
  <c r="E57" i="2"/>
  <c r="G18" i="2"/>
  <c r="E57" i="1"/>
  <c r="G18" i="1"/>
  <c r="E57" i="4"/>
  <c r="G18" i="11"/>
  <c r="E57" i="11"/>
  <c r="E57" i="13"/>
  <c r="G18" i="13"/>
  <c r="E57" i="15"/>
  <c r="G18" i="15"/>
  <c r="E57" i="14"/>
  <c r="G18" i="14"/>
  <c r="E57" i="6"/>
  <c r="G18" i="6"/>
  <c r="E57" i="7"/>
  <c r="G18" i="7"/>
  <c r="E57" i="9"/>
  <c r="G18" i="9"/>
  <c r="E57" i="10"/>
  <c r="G18" i="10"/>
  <c r="G18" i="12" l="1"/>
  <c r="E16" i="8" l="1"/>
  <c r="E18" i="8" s="1"/>
  <c r="E57" i="8" l="1"/>
</calcChain>
</file>

<file path=xl/sharedStrings.xml><?xml version="1.0" encoding="utf-8"?>
<sst xmlns="http://schemas.openxmlformats.org/spreadsheetml/2006/main" count="1013" uniqueCount="76">
  <si>
    <t>합 계 (TOTAL)</t>
    <phoneticPr fontId="2" type="noConversion"/>
  </si>
  <si>
    <t>총 순이득금 TOTAL</t>
    <phoneticPr fontId="2" type="noConversion"/>
  </si>
  <si>
    <t>급여 
(원천징수포함)</t>
    <phoneticPr fontId="2" type="noConversion"/>
  </si>
  <si>
    <t>분류</t>
    <phoneticPr fontId="2" type="noConversion"/>
  </si>
  <si>
    <t>지출액</t>
    <phoneticPr fontId="2" type="noConversion"/>
  </si>
  <si>
    <t>도시가스(등유 외)</t>
    <phoneticPr fontId="2" type="noConversion"/>
  </si>
  <si>
    <t>주류대금</t>
    <phoneticPr fontId="2" type="noConversion"/>
  </si>
  <si>
    <t>보험료</t>
    <phoneticPr fontId="2" type="noConversion"/>
  </si>
  <si>
    <t>통신비(유선/인터넷)</t>
    <phoneticPr fontId="2" type="noConversion"/>
  </si>
  <si>
    <t>광고비(알바몬 외)</t>
    <phoneticPr fontId="2" type="noConversion"/>
  </si>
  <si>
    <t>회계팀(관리비)</t>
    <phoneticPr fontId="2" type="noConversion"/>
  </si>
  <si>
    <t>비 고</t>
    <phoneticPr fontId="2" type="noConversion"/>
  </si>
  <si>
    <t>사업장</t>
    <phoneticPr fontId="2" type="noConversion"/>
  </si>
  <si>
    <t>영업매출</t>
    <phoneticPr fontId="2" type="noConversion"/>
  </si>
  <si>
    <t>②</t>
    <phoneticPr fontId="2" type="noConversion"/>
  </si>
  <si>
    <t xml:space="preserve"> 예상 부가가치세 금액</t>
    <phoneticPr fontId="2" type="noConversion"/>
  </si>
  <si>
    <t>내용</t>
    <phoneticPr fontId="2" type="noConversion"/>
  </si>
  <si>
    <t xml:space="preserve">비 고 </t>
    <phoneticPr fontId="2" type="noConversion"/>
  </si>
  <si>
    <t>고정지출</t>
    <phoneticPr fontId="2" type="noConversion"/>
  </si>
  <si>
    <t>임차료</t>
    <phoneticPr fontId="2" type="noConversion"/>
  </si>
  <si>
    <t>관리비</t>
    <phoneticPr fontId="2" type="noConversion"/>
  </si>
  <si>
    <t>전기사용료</t>
    <phoneticPr fontId="2" type="noConversion"/>
  </si>
  <si>
    <t>수도요금</t>
    <phoneticPr fontId="2" type="noConversion"/>
  </si>
  <si>
    <t>식자재</t>
    <phoneticPr fontId="2" type="noConversion"/>
  </si>
  <si>
    <t>기타 주류및음료</t>
    <phoneticPr fontId="2" type="noConversion"/>
  </si>
  <si>
    <t>세금과공과비/과태료</t>
    <phoneticPr fontId="2" type="noConversion"/>
  </si>
  <si>
    <t>정수기</t>
    <phoneticPr fontId="2" type="noConversion"/>
  </si>
  <si>
    <t>음식물</t>
    <phoneticPr fontId="2" type="noConversion"/>
  </si>
  <si>
    <t>전단지 및 광고물제작</t>
    <phoneticPr fontId="2" type="noConversion"/>
  </si>
  <si>
    <t>세무기장료</t>
    <phoneticPr fontId="2" type="noConversion"/>
  </si>
  <si>
    <t>비고정지출</t>
    <phoneticPr fontId="2" type="noConversion"/>
  </si>
  <si>
    <t>영업지출(카운터)</t>
    <phoneticPr fontId="2" type="noConversion"/>
  </si>
  <si>
    <t>영업지출(온라인)</t>
    <phoneticPr fontId="2" type="noConversion"/>
  </si>
  <si>
    <t>사업장관련비용</t>
    <phoneticPr fontId="2" type="noConversion"/>
  </si>
  <si>
    <t>급여</t>
    <phoneticPr fontId="2" type="noConversion"/>
  </si>
  <si>
    <t>③</t>
    <phoneticPr fontId="2" type="noConversion"/>
  </si>
  <si>
    <r>
      <t>①-②-③ =</t>
    </r>
    <r>
      <rPr>
        <sz val="11"/>
        <color rgb="FFFF0000"/>
        <rFont val="맑은 고딕"/>
        <family val="3"/>
        <charset val="129"/>
        <scheme val="minor"/>
      </rPr>
      <t>순이익</t>
    </r>
    <phoneticPr fontId="2" type="noConversion"/>
  </si>
  <si>
    <t>체크카드</t>
    <phoneticPr fontId="2" type="noConversion"/>
  </si>
  <si>
    <t>신용카드</t>
    <phoneticPr fontId="2" type="noConversion"/>
  </si>
  <si>
    <t>신용카드수수료(2.5%)</t>
    <phoneticPr fontId="2" type="noConversion"/>
  </si>
  <si>
    <t>현금매출</t>
    <phoneticPr fontId="2" type="noConversion"/>
  </si>
  <si>
    <t>현금신고</t>
    <phoneticPr fontId="2" type="noConversion"/>
  </si>
  <si>
    <t>①</t>
    <phoneticPr fontId="2" type="noConversion"/>
  </si>
  <si>
    <t>총매출합계</t>
    <phoneticPr fontId="2" type="noConversion"/>
  </si>
  <si>
    <t>사장님 현금출금</t>
    <phoneticPr fontId="2" type="noConversion"/>
  </si>
  <si>
    <t>출</t>
    <phoneticPr fontId="2" type="noConversion"/>
  </si>
  <si>
    <t>신용카드 ①+②+③+④ (10%)</t>
    <phoneticPr fontId="2" type="noConversion"/>
  </si>
  <si>
    <t>입</t>
    <phoneticPr fontId="2" type="noConversion"/>
  </si>
  <si>
    <t>부가세매입매출합계표(세액참조)</t>
    <phoneticPr fontId="2" type="noConversion"/>
  </si>
  <si>
    <t>포스</t>
    <phoneticPr fontId="2" type="noConversion"/>
  </si>
  <si>
    <t>현금</t>
    <phoneticPr fontId="2" type="noConversion"/>
  </si>
  <si>
    <t>포스콤</t>
    <phoneticPr fontId="2" type="noConversion"/>
  </si>
  <si>
    <t xml:space="preserve"> 매출세액(카드&amp;현금신고매출)</t>
    <phoneticPr fontId="2" type="noConversion"/>
  </si>
  <si>
    <t xml:space="preserve"> 매입자료세액   (홈택스)</t>
    <phoneticPr fontId="2" type="noConversion"/>
  </si>
  <si>
    <t xml:space="preserve">  ①  카드매출</t>
    <phoneticPr fontId="2" type="noConversion"/>
  </si>
  <si>
    <t xml:space="preserve">  ②  이월매출</t>
    <phoneticPr fontId="2" type="noConversion"/>
  </si>
  <si>
    <t xml:space="preserve">  ③  타사업장매출</t>
    <phoneticPr fontId="2" type="noConversion"/>
  </si>
  <si>
    <t>프린트 및 기타장비</t>
    <phoneticPr fontId="2" type="noConversion"/>
  </si>
  <si>
    <t xml:space="preserve">  ④  사장님 서비스</t>
    <phoneticPr fontId="2" type="noConversion"/>
  </si>
  <si>
    <t xml:space="preserve">2022년 ( 8 )월  정산표 </t>
    <phoneticPr fontId="2" type="noConversion"/>
  </si>
  <si>
    <t>메이드</t>
    <phoneticPr fontId="2" type="noConversion"/>
  </si>
  <si>
    <t xml:space="preserve">2022년 ( 9 )월  정산표 </t>
    <phoneticPr fontId="2" type="noConversion"/>
  </si>
  <si>
    <t xml:space="preserve">2022년 ( 10 )월  정산표 </t>
    <phoneticPr fontId="2" type="noConversion"/>
  </si>
  <si>
    <t>플렉스</t>
    <phoneticPr fontId="2" type="noConversion"/>
  </si>
  <si>
    <t xml:space="preserve"> </t>
    <phoneticPr fontId="2" type="noConversion"/>
  </si>
  <si>
    <t>아레나</t>
    <phoneticPr fontId="2" type="noConversion"/>
  </si>
  <si>
    <t>어텀</t>
    <phoneticPr fontId="2" type="noConversion"/>
  </si>
  <si>
    <t>페이스</t>
    <phoneticPr fontId="2" type="noConversion"/>
  </si>
  <si>
    <t>세콤</t>
    <phoneticPr fontId="2" type="noConversion"/>
  </si>
  <si>
    <t>공과금</t>
    <phoneticPr fontId="2" type="noConversion"/>
  </si>
  <si>
    <t>교통유발부담금</t>
    <phoneticPr fontId="2" type="noConversion"/>
  </si>
  <si>
    <t>재분류수거료</t>
    <phoneticPr fontId="2" type="noConversion"/>
  </si>
  <si>
    <t xml:space="preserve">2022년 (  )월  정산표 </t>
    <phoneticPr fontId="2" type="noConversion"/>
  </si>
  <si>
    <t>```</t>
    <phoneticPr fontId="2" type="noConversion"/>
  </si>
  <si>
    <t>매달 빠짐</t>
    <phoneticPr fontId="2" type="noConversion"/>
  </si>
  <si>
    <t>주류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</si>
</sst>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6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name val="HY견고딕"/>
      <family val="1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22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41" fontId="12" fillId="0" borderId="0" xfId="1" applyFont="1" applyAlignment="1">
      <alignment horizontal="center" vertical="center"/>
    </xf>
    <xf numFmtId="41" fontId="12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1" fontId="12" fillId="0" borderId="0" xfId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1" fontId="12" fillId="0" borderId="4" xfId="1" applyFont="1" applyBorder="1" applyAlignment="1">
      <alignment horizontal="center" vertical="center"/>
    </xf>
    <xf numFmtId="41" fontId="12" fillId="0" borderId="1" xfId="1" applyFont="1" applyBorder="1" applyAlignment="1">
      <alignment vertical="center"/>
    </xf>
    <xf numFmtId="0" fontId="19" fillId="0" borderId="0" xfId="4" applyAlignment="1" applyProtection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48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2" fillId="3" borderId="10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0" fillId="0" borderId="25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3" borderId="20" xfId="0" applyFont="1" applyFill="1" applyBorder="1">
      <alignment vertical="center"/>
    </xf>
    <xf numFmtId="41" fontId="0" fillId="0" borderId="27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41" fontId="13" fillId="0" borderId="20" xfId="1" applyFont="1" applyBorder="1" applyAlignment="1">
      <alignment horizontal="center" vertical="center"/>
    </xf>
    <xf numFmtId="41" fontId="13" fillId="0" borderId="21" xfId="1" applyFont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textRotation="255"/>
    </xf>
    <xf numFmtId="0" fontId="12" fillId="3" borderId="14" xfId="0" applyFont="1" applyFill="1" applyBorder="1" applyAlignment="1">
      <alignment horizontal="center" vertical="center" textRotation="255"/>
    </xf>
    <xf numFmtId="0" fontId="12" fillId="3" borderId="55" xfId="0" applyFont="1" applyFill="1" applyBorder="1" applyAlignment="1">
      <alignment horizontal="center" vertical="center" textRotation="255"/>
    </xf>
    <xf numFmtId="0" fontId="12" fillId="0" borderId="6" xfId="0" applyFont="1" applyBorder="1" applyAlignment="1">
      <alignment horizontal="left" vertical="top"/>
    </xf>
    <xf numFmtId="41" fontId="12" fillId="0" borderId="6" xfId="1" applyFont="1" applyBorder="1" applyAlignment="1">
      <alignment horizontal="center" vertical="center"/>
    </xf>
    <xf numFmtId="41" fontId="12" fillId="0" borderId="7" xfId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41" fontId="12" fillId="0" borderId="1" xfId="1" applyFont="1" applyBorder="1" applyAlignment="1">
      <alignment horizontal="center" vertical="center"/>
    </xf>
    <xf numFmtId="41" fontId="12" fillId="0" borderId="8" xfId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41" fontId="12" fillId="0" borderId="12" xfId="1" applyFont="1" applyBorder="1" applyAlignment="1">
      <alignment horizontal="center" vertical="center"/>
    </xf>
    <xf numFmtId="41" fontId="12" fillId="0" borderId="13" xfId="1" applyFont="1" applyBorder="1" applyAlignment="1">
      <alignment horizontal="center" vertical="center"/>
    </xf>
    <xf numFmtId="0" fontId="13" fillId="3" borderId="29" xfId="0" applyFont="1" applyFill="1" applyBorder="1">
      <alignment vertical="center"/>
    </xf>
    <xf numFmtId="0" fontId="13" fillId="3" borderId="21" xfId="0" applyFont="1" applyFill="1" applyBorder="1">
      <alignment vertical="center"/>
    </xf>
    <xf numFmtId="41" fontId="12" fillId="0" borderId="29" xfId="1" applyFont="1" applyFill="1" applyBorder="1" applyAlignment="1">
      <alignment horizontal="center" vertical="center"/>
    </xf>
    <xf numFmtId="41" fontId="12" fillId="0" borderId="21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top"/>
    </xf>
    <xf numFmtId="0" fontId="12" fillId="0" borderId="41" xfId="0" applyFont="1" applyBorder="1" applyAlignment="1">
      <alignment horizontal="left" vertical="top"/>
    </xf>
    <xf numFmtId="41" fontId="12" fillId="0" borderId="5" xfId="1" applyFont="1" applyBorder="1" applyAlignment="1">
      <alignment horizontal="center" vertical="center"/>
    </xf>
    <xf numFmtId="41" fontId="12" fillId="0" borderId="22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1" fontId="12" fillId="0" borderId="38" xfId="1" applyFont="1" applyBorder="1" applyAlignment="1">
      <alignment horizontal="center" vertical="center"/>
    </xf>
    <xf numFmtId="41" fontId="12" fillId="0" borderId="32" xfId="1" applyFont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41" fontId="12" fillId="0" borderId="35" xfId="1" applyFont="1" applyBorder="1" applyAlignment="1">
      <alignment horizontal="center" vertical="center"/>
    </xf>
    <xf numFmtId="42" fontId="12" fillId="0" borderId="38" xfId="2" applyFont="1" applyBorder="1" applyAlignment="1">
      <alignment horizontal="center" vertical="center"/>
    </xf>
    <xf numFmtId="42" fontId="12" fillId="0" borderId="32" xfId="2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41" fontId="12" fillId="0" borderId="25" xfId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41" fontId="12" fillId="0" borderId="20" xfId="1" applyFont="1" applyBorder="1" applyAlignment="1">
      <alignment horizontal="center" vertical="center"/>
    </xf>
    <xf numFmtId="41" fontId="12" fillId="0" borderId="21" xfId="1" applyFont="1" applyBorder="1" applyAlignment="1">
      <alignment horizontal="center" vertical="center"/>
    </xf>
    <xf numFmtId="41" fontId="12" fillId="0" borderId="27" xfId="1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41" fontId="12" fillId="0" borderId="23" xfId="1" applyFont="1" applyBorder="1" applyAlignment="1">
      <alignment horizontal="center" vertical="center"/>
    </xf>
    <xf numFmtId="41" fontId="12" fillId="0" borderId="16" xfId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2" fillId="0" borderId="40" xfId="0" applyFont="1" applyBorder="1" applyAlignment="1">
      <alignment horizontal="left" vertical="top"/>
    </xf>
    <xf numFmtId="41" fontId="12" fillId="0" borderId="42" xfId="1" applyFont="1" applyBorder="1" applyAlignment="1">
      <alignment horizontal="center" vertical="center"/>
    </xf>
    <xf numFmtId="41" fontId="12" fillId="0" borderId="41" xfId="1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textRotation="255"/>
    </xf>
    <xf numFmtId="0" fontId="12" fillId="0" borderId="3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41" fontId="12" fillId="0" borderId="23" xfId="1" applyFont="1" applyBorder="1" applyAlignment="1">
      <alignment horizontal="right" vertical="center"/>
    </xf>
    <xf numFmtId="41" fontId="12" fillId="0" borderId="16" xfId="1" applyFont="1" applyBorder="1" applyAlignment="1">
      <alignment horizontal="right" vertical="center"/>
    </xf>
    <xf numFmtId="41" fontId="16" fillId="0" borderId="23" xfId="1" applyFont="1" applyBorder="1" applyAlignment="1">
      <alignment horizontal="right" vertical="center"/>
    </xf>
    <xf numFmtId="41" fontId="16" fillId="0" borderId="24" xfId="1" applyFont="1" applyBorder="1" applyAlignment="1">
      <alignment horizontal="righ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5" fillId="0" borderId="44" xfId="1" applyFont="1" applyBorder="1" applyAlignment="1">
      <alignment horizontal="center" vertical="center"/>
    </xf>
    <xf numFmtId="41" fontId="12" fillId="0" borderId="3" xfId="1" applyFont="1" applyBorder="1" applyAlignment="1">
      <alignment horizontal="center" vertical="center"/>
    </xf>
    <xf numFmtId="41" fontId="12" fillId="0" borderId="4" xfId="1" applyFont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41" fontId="12" fillId="0" borderId="24" xfId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41" fontId="12" fillId="0" borderId="3" xfId="1" applyFont="1" applyBorder="1" applyAlignment="1">
      <alignment horizontal="right" vertical="center"/>
    </xf>
    <xf numFmtId="41" fontId="12" fillId="0" borderId="4" xfId="1" applyFont="1" applyBorder="1" applyAlignment="1">
      <alignment horizontal="right" vertical="center"/>
    </xf>
    <xf numFmtId="41" fontId="6" fillId="0" borderId="59" xfId="1" applyFont="1" applyBorder="1" applyAlignment="1">
      <alignment horizontal="center" vertical="center"/>
    </xf>
    <xf numFmtId="41" fontId="6" fillId="0" borderId="54" xfId="1" applyFont="1" applyBorder="1" applyAlignment="1">
      <alignment horizontal="center" vertical="center"/>
    </xf>
    <xf numFmtId="10" fontId="16" fillId="0" borderId="3" xfId="3" applyNumberFormat="1" applyFont="1" applyBorder="1" applyAlignment="1">
      <alignment horizontal="right" vertical="center"/>
    </xf>
    <xf numFmtId="10" fontId="16" fillId="0" borderId="44" xfId="3" applyNumberFormat="1" applyFont="1" applyBorder="1" applyAlignment="1">
      <alignment horizontal="right" vertical="center"/>
    </xf>
    <xf numFmtId="41" fontId="12" fillId="0" borderId="30" xfId="1" applyFont="1" applyBorder="1" applyAlignment="1">
      <alignment horizontal="center" vertical="center"/>
    </xf>
    <xf numFmtId="41" fontId="12" fillId="0" borderId="17" xfId="1" applyFont="1" applyBorder="1" applyAlignment="1">
      <alignment horizontal="center" vertical="center"/>
    </xf>
    <xf numFmtId="41" fontId="15" fillId="0" borderId="30" xfId="1" applyFont="1" applyBorder="1" applyAlignment="1">
      <alignment horizontal="center" vertical="center"/>
    </xf>
    <xf numFmtId="41" fontId="15" fillId="0" borderId="31" xfId="1" applyFont="1" applyBorder="1" applyAlignment="1">
      <alignment horizontal="center" vertical="center"/>
    </xf>
    <xf numFmtId="41" fontId="16" fillId="0" borderId="59" xfId="1" applyFont="1" applyBorder="1" applyAlignment="1">
      <alignment horizontal="center" vertical="center"/>
    </xf>
    <xf numFmtId="41" fontId="16" fillId="0" borderId="60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61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176" fontId="18" fillId="0" borderId="15" xfId="2" applyNumberFormat="1" applyFont="1" applyFill="1" applyBorder="1" applyAlignment="1">
      <alignment horizontal="center" vertical="center"/>
    </xf>
    <xf numFmtId="176" fontId="18" fillId="0" borderId="25" xfId="2" applyNumberFormat="1" applyFont="1" applyFill="1" applyBorder="1" applyAlignment="1">
      <alignment horizontal="center" vertical="center"/>
    </xf>
    <xf numFmtId="176" fontId="18" fillId="0" borderId="26" xfId="2" applyNumberFormat="1" applyFont="1" applyFill="1" applyBorder="1" applyAlignment="1">
      <alignment horizontal="center" vertical="center"/>
    </xf>
    <xf numFmtId="176" fontId="18" fillId="0" borderId="48" xfId="2" applyNumberFormat="1" applyFont="1" applyFill="1" applyBorder="1" applyAlignment="1">
      <alignment horizontal="center" vertical="center"/>
    </xf>
    <xf numFmtId="176" fontId="18" fillId="0" borderId="27" xfId="2" applyNumberFormat="1" applyFont="1" applyFill="1" applyBorder="1" applyAlignment="1">
      <alignment horizontal="center" vertical="center"/>
    </xf>
    <xf numFmtId="176" fontId="18" fillId="0" borderId="28" xfId="2" applyNumberFormat="1" applyFont="1" applyFill="1" applyBorder="1" applyAlignment="1">
      <alignment horizontal="center" vertical="center"/>
    </xf>
    <xf numFmtId="41" fontId="0" fillId="0" borderId="62" xfId="1" applyFont="1" applyBorder="1" applyAlignment="1">
      <alignment horizontal="right" vertical="center"/>
    </xf>
    <xf numFmtId="41" fontId="0" fillId="0" borderId="63" xfId="1" applyFont="1" applyBorder="1" applyAlignment="1">
      <alignment horizontal="right" vertical="center"/>
    </xf>
    <xf numFmtId="176" fontId="18" fillId="0" borderId="15" xfId="1" applyNumberFormat="1" applyFont="1" applyFill="1" applyBorder="1" applyAlignment="1">
      <alignment horizontal="center" vertical="center"/>
    </xf>
    <xf numFmtId="176" fontId="18" fillId="0" borderId="25" xfId="1" applyNumberFormat="1" applyFont="1" applyFill="1" applyBorder="1" applyAlignment="1">
      <alignment horizontal="center" vertical="center"/>
    </xf>
    <xf numFmtId="176" fontId="18" fillId="0" borderId="26" xfId="1" applyNumberFormat="1" applyFont="1" applyFill="1" applyBorder="1" applyAlignment="1">
      <alignment horizontal="center" vertical="center"/>
    </xf>
    <xf numFmtId="176" fontId="18" fillId="0" borderId="48" xfId="1" applyNumberFormat="1" applyFont="1" applyFill="1" applyBorder="1" applyAlignment="1">
      <alignment horizontal="center" vertical="center"/>
    </xf>
    <xf numFmtId="176" fontId="18" fillId="0" borderId="27" xfId="1" applyNumberFormat="1" applyFont="1" applyFill="1" applyBorder="1" applyAlignment="1">
      <alignment horizontal="center" vertical="center"/>
    </xf>
    <xf numFmtId="176" fontId="18" fillId="0" borderId="28" xfId="1" applyNumberFormat="1" applyFont="1" applyFill="1" applyBorder="1" applyAlignment="1">
      <alignment horizontal="center" vertical="center"/>
    </xf>
    <xf numFmtId="41" fontId="12" fillId="0" borderId="3" xfId="1" applyFont="1" applyFill="1" applyBorder="1" applyAlignment="1">
      <alignment horizontal="center" vertical="center"/>
    </xf>
    <xf numFmtId="41" fontId="12" fillId="0" borderId="4" xfId="1" applyFont="1" applyFill="1" applyBorder="1" applyAlignment="1">
      <alignment horizontal="center" vertical="center"/>
    </xf>
    <xf numFmtId="176" fontId="12" fillId="0" borderId="38" xfId="2" applyNumberFormat="1" applyFont="1" applyBorder="1" applyAlignment="1">
      <alignment horizontal="center" vertical="center"/>
    </xf>
    <xf numFmtId="176" fontId="12" fillId="0" borderId="32" xfId="2" applyNumberFormat="1" applyFont="1" applyBorder="1" applyAlignment="1">
      <alignment horizontal="center" vertical="center"/>
    </xf>
    <xf numFmtId="42" fontId="18" fillId="0" borderId="15" xfId="2" applyFont="1" applyFill="1" applyBorder="1" applyAlignment="1">
      <alignment horizontal="center" vertical="center"/>
    </xf>
    <xf numFmtId="42" fontId="18" fillId="0" borderId="25" xfId="2" applyFont="1" applyFill="1" applyBorder="1" applyAlignment="1">
      <alignment horizontal="center" vertical="center"/>
    </xf>
    <xf numFmtId="42" fontId="18" fillId="0" borderId="26" xfId="2" applyFont="1" applyFill="1" applyBorder="1" applyAlignment="1">
      <alignment horizontal="center" vertical="center"/>
    </xf>
    <xf numFmtId="42" fontId="18" fillId="0" borderId="48" xfId="2" applyFont="1" applyFill="1" applyBorder="1" applyAlignment="1">
      <alignment horizontal="center" vertical="center"/>
    </xf>
    <xf numFmtId="42" fontId="18" fillId="0" borderId="27" xfId="2" applyFont="1" applyFill="1" applyBorder="1" applyAlignment="1">
      <alignment horizontal="center" vertical="center"/>
    </xf>
    <xf numFmtId="42" fontId="18" fillId="0" borderId="28" xfId="2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</cellXfs>
  <cellStyles count="5">
    <cellStyle name="백분율" xfId="3" builtinId="5"/>
    <cellStyle name="쉼표 [0]" xfId="1" builtinId="6"/>
    <cellStyle name="통화 [0]" xfId="2" builtinId="7"/>
    <cellStyle name="표준" xfId="0" builtinId="0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40" zoomScale="85" zoomScaleNormal="85" workbookViewId="0">
      <selection activeCell="E27" sqref="E27:F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59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63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10615000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9445000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236125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1170000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10378875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500000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944500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v>482857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461643</v>
      </c>
      <c r="F18" s="81"/>
      <c r="G18" s="82">
        <f>E12-E18</f>
        <v>9917232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>
        <v>3290000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419050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>
        <v>1335029</v>
      </c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>
        <v>165150</v>
      </c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29460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70000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145000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235400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13600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16621098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23380187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-13462955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7" zoomScale="90" zoomScaleNormal="90" workbookViewId="0">
      <selection activeCell="E26" sqref="E26:F26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4375" style="1" bestFit="1" customWidth="1"/>
    <col min="12" max="12" width="9.375" style="1" bestFit="1" customWidth="1"/>
    <col min="13" max="16384" width="9" style="1"/>
  </cols>
  <sheetData>
    <row r="1" spans="1:9" ht="18.600000000000001" customHeight="1" x14ac:dyDescent="0.6">
      <c r="A1" s="4"/>
      <c r="B1" s="45" t="s">
        <v>61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65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97490000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82160000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1980000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2103500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13350000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95386500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11320000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8216000</v>
      </c>
      <c r="F16" s="94"/>
      <c r="G16" s="95" t="s">
        <v>46</v>
      </c>
      <c r="H16" s="96"/>
      <c r="I16" s="4"/>
    </row>
    <row r="17" spans="1:12" ht="18.75" customHeight="1" thickBot="1" x14ac:dyDescent="0.65">
      <c r="A17" s="4"/>
      <c r="B17" s="14" t="s">
        <v>47</v>
      </c>
      <c r="C17" s="97" t="s">
        <v>53</v>
      </c>
      <c r="D17" s="72"/>
      <c r="E17" s="98">
        <v>1996898</v>
      </c>
      <c r="F17" s="99"/>
      <c r="G17" s="100" t="s">
        <v>48</v>
      </c>
      <c r="H17" s="101"/>
      <c r="I17" s="4"/>
    </row>
    <row r="18" spans="1:12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6219102</v>
      </c>
      <c r="F18" s="81"/>
      <c r="G18" s="82">
        <f>E12-E18</f>
        <v>89167398</v>
      </c>
      <c r="H18" s="83"/>
      <c r="I18" s="4"/>
    </row>
    <row r="19" spans="1:12" ht="18.75" customHeight="1" thickBot="1" x14ac:dyDescent="0.65">
      <c r="A19" s="4"/>
      <c r="C19" s="84"/>
      <c r="D19" s="84"/>
      <c r="E19" s="85"/>
      <c r="F19" s="85"/>
      <c r="I19" s="4"/>
    </row>
    <row r="20" spans="1:12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2" ht="18.75" customHeight="1" x14ac:dyDescent="0.6">
      <c r="A21" s="4"/>
      <c r="B21" s="53" t="s">
        <v>18</v>
      </c>
      <c r="C21" s="107" t="s">
        <v>19</v>
      </c>
      <c r="D21" s="108"/>
      <c r="E21" s="93">
        <v>9240500</v>
      </c>
      <c r="F21" s="94"/>
      <c r="G21" s="93"/>
      <c r="H21" s="120"/>
      <c r="I21" s="4"/>
    </row>
    <row r="22" spans="1:12" ht="18.75" customHeight="1" x14ac:dyDescent="0.6">
      <c r="A22" s="4"/>
      <c r="B22" s="54"/>
      <c r="C22" s="102" t="s">
        <v>20</v>
      </c>
      <c r="D22" s="103"/>
      <c r="E22" s="117">
        <v>3633800</v>
      </c>
      <c r="F22" s="118"/>
      <c r="G22" s="115"/>
      <c r="H22" s="116"/>
      <c r="I22" s="35"/>
    </row>
    <row r="23" spans="1:12" ht="18.75" customHeight="1" x14ac:dyDescent="0.6">
      <c r="A23" s="4"/>
      <c r="B23" s="54"/>
      <c r="C23" s="102" t="s">
        <v>21</v>
      </c>
      <c r="D23" s="103"/>
      <c r="E23" s="117">
        <v>634949</v>
      </c>
      <c r="F23" s="118"/>
      <c r="G23" s="115"/>
      <c r="H23" s="116"/>
      <c r="I23" s="4"/>
    </row>
    <row r="24" spans="1:12" ht="18.75" customHeight="1" x14ac:dyDescent="0.6">
      <c r="A24" s="4"/>
      <c r="B24" s="54"/>
      <c r="C24" s="102" t="s">
        <v>5</v>
      </c>
      <c r="D24" s="103"/>
      <c r="E24" s="117">
        <v>53925</v>
      </c>
      <c r="F24" s="118"/>
      <c r="G24" s="115"/>
      <c r="H24" s="116"/>
      <c r="I24" s="4"/>
    </row>
    <row r="25" spans="1:12" ht="18.75" customHeight="1" x14ac:dyDescent="0.6">
      <c r="A25" s="4"/>
      <c r="B25" s="54"/>
      <c r="C25" s="102" t="s">
        <v>22</v>
      </c>
      <c r="D25" s="103"/>
      <c r="E25" s="117">
        <v>72416</v>
      </c>
      <c r="F25" s="118"/>
      <c r="G25" s="115"/>
      <c r="H25" s="116"/>
      <c r="I25" s="4"/>
      <c r="K25" s="1" t="s">
        <v>75</v>
      </c>
      <c r="L25" s="1" t="s">
        <v>74</v>
      </c>
    </row>
    <row r="26" spans="1:12" ht="18.75" customHeight="1" x14ac:dyDescent="0.6">
      <c r="A26" s="4"/>
      <c r="B26" s="54"/>
      <c r="C26" s="102" t="s">
        <v>6</v>
      </c>
      <c r="D26" s="103"/>
      <c r="E26" s="113">
        <f>K26+L26</f>
        <v>21196471</v>
      </c>
      <c r="F26" s="114"/>
      <c r="G26" s="115"/>
      <c r="H26" s="116"/>
      <c r="I26" s="4"/>
      <c r="K26" s="170">
        <v>16167271</v>
      </c>
      <c r="L26" s="170">
        <v>5029200</v>
      </c>
    </row>
    <row r="27" spans="1:12" ht="18.75" customHeight="1" x14ac:dyDescent="0.6">
      <c r="A27" s="4"/>
      <c r="B27" s="54"/>
      <c r="C27" s="102" t="s">
        <v>23</v>
      </c>
      <c r="D27" s="103"/>
      <c r="E27" s="113">
        <v>2619990</v>
      </c>
      <c r="F27" s="114"/>
      <c r="G27" s="115"/>
      <c r="H27" s="116"/>
      <c r="I27" s="4"/>
    </row>
    <row r="28" spans="1:12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2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2" ht="18.75" customHeight="1" x14ac:dyDescent="0.6">
      <c r="A30" s="4"/>
      <c r="B30" s="54"/>
      <c r="C30" s="102" t="s">
        <v>7</v>
      </c>
      <c r="D30" s="103"/>
      <c r="E30" s="117">
        <v>200000</v>
      </c>
      <c r="F30" s="118"/>
      <c r="G30" s="115"/>
      <c r="H30" s="116"/>
      <c r="I30" s="4"/>
    </row>
    <row r="31" spans="1:12" ht="18.75" customHeight="1" x14ac:dyDescent="0.6">
      <c r="A31" s="4"/>
      <c r="B31" s="54"/>
      <c r="C31" s="102" t="s">
        <v>26</v>
      </c>
      <c r="D31" s="103"/>
      <c r="E31" s="117">
        <v>29829</v>
      </c>
      <c r="F31" s="118"/>
      <c r="G31" s="115"/>
      <c r="H31" s="116"/>
      <c r="I31" s="4"/>
    </row>
    <row r="32" spans="1:12" ht="18.75" customHeight="1" x14ac:dyDescent="0.6">
      <c r="A32" s="4"/>
      <c r="B32" s="54"/>
      <c r="C32" s="102" t="s">
        <v>8</v>
      </c>
      <c r="D32" s="103"/>
      <c r="E32" s="117">
        <v>4850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66000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/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 t="s">
        <v>68</v>
      </c>
      <c r="D40" s="103"/>
      <c r="E40" s="117">
        <v>44000</v>
      </c>
      <c r="F40" s="118"/>
      <c r="G40" s="115"/>
      <c r="H40" s="116"/>
      <c r="I40" s="4"/>
    </row>
    <row r="41" spans="1:9" ht="18.75" customHeight="1" x14ac:dyDescent="0.6">
      <c r="A41" s="4"/>
      <c r="B41" s="54"/>
      <c r="C41" s="102" t="s">
        <v>71</v>
      </c>
      <c r="D41" s="103"/>
      <c r="E41" s="117">
        <v>32400</v>
      </c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2100960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525050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63177922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104536562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-15369164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24:H24"/>
    <mergeCell ref="E25:F25"/>
    <mergeCell ref="G25:H25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B60:H60"/>
    <mergeCell ref="C50:D50"/>
    <mergeCell ref="C54:D54"/>
    <mergeCell ref="C55:D55"/>
    <mergeCell ref="B57:D57"/>
    <mergeCell ref="B58:D58"/>
    <mergeCell ref="E50:F50"/>
    <mergeCell ref="E54:F54"/>
    <mergeCell ref="C41:D41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18:D18"/>
    <mergeCell ref="E18:F18"/>
    <mergeCell ref="G18:H18"/>
    <mergeCell ref="C19:D19"/>
    <mergeCell ref="E19:F19"/>
    <mergeCell ref="C20:D20"/>
    <mergeCell ref="E20:F20"/>
    <mergeCell ref="G20:H20"/>
    <mergeCell ref="E26:F26"/>
    <mergeCell ref="G26:H26"/>
    <mergeCell ref="E27:F27"/>
    <mergeCell ref="G27:H27"/>
    <mergeCell ref="E28:F28"/>
    <mergeCell ref="G28:H28"/>
    <mergeCell ref="G21:H21"/>
    <mergeCell ref="E22:F22"/>
    <mergeCell ref="G22:H22"/>
    <mergeCell ref="E23:F23"/>
    <mergeCell ref="G23:H23"/>
    <mergeCell ref="E24:F24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12" zoomScale="85" zoomScaleNormal="85" workbookViewId="0">
      <selection activeCell="K27" sqref="K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62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63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/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/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/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v>40080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-40080</v>
      </c>
      <c r="F18" s="81"/>
      <c r="G18" s="82">
        <v>-40080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 t="s">
        <v>64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501486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/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/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28850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70000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 t="s">
        <v>64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/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/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/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 t="s">
        <v>64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/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953236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E18-E55</f>
        <v>-993316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topLeftCell="A43" zoomScale="85" zoomScaleNormal="85" workbookViewId="0">
      <selection activeCell="E28" sqref="E28:F28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1.6875" style="1" bestFit="1" customWidth="1"/>
    <col min="12" max="12" width="9.0625" style="1" bestFit="1" customWidth="1"/>
    <col min="13" max="13" width="10.625" style="1" bestFit="1" customWidth="1"/>
    <col min="14" max="14" width="9.75" style="1" bestFit="1" customWidth="1"/>
    <col min="15" max="16384" width="9" style="1"/>
  </cols>
  <sheetData>
    <row r="1" spans="1:9" ht="18.600000000000001" customHeight="1" x14ac:dyDescent="0.6">
      <c r="A1" s="4"/>
      <c r="B1" s="45" t="s">
        <v>62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66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63075000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60275000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1440000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1542875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1360000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61532125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700000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6027500</v>
      </c>
      <c r="F16" s="94"/>
      <c r="G16" s="95" t="s">
        <v>46</v>
      </c>
      <c r="H16" s="96"/>
      <c r="I16" s="4"/>
    </row>
    <row r="17" spans="1:16" ht="18.75" customHeight="1" thickBot="1" x14ac:dyDescent="0.65">
      <c r="A17" s="4"/>
      <c r="B17" s="14" t="s">
        <v>47</v>
      </c>
      <c r="C17" s="97" t="s">
        <v>53</v>
      </c>
      <c r="D17" s="72"/>
      <c r="E17" s="98">
        <v>2921265</v>
      </c>
      <c r="F17" s="99"/>
      <c r="G17" s="100" t="s">
        <v>48</v>
      </c>
      <c r="H17" s="101"/>
      <c r="I17" s="4"/>
      <c r="L17" s="170">
        <v>33</v>
      </c>
      <c r="M17" s="170">
        <v>79200</v>
      </c>
      <c r="N17" s="170">
        <f>L17*M17</f>
        <v>2613600</v>
      </c>
    </row>
    <row r="18" spans="1:16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3106235</v>
      </c>
      <c r="F18" s="81"/>
      <c r="G18" s="82">
        <f>E12-E18</f>
        <v>58425890</v>
      </c>
      <c r="H18" s="83"/>
      <c r="I18" s="4"/>
      <c r="L18" s="170">
        <v>28</v>
      </c>
      <c r="M18" s="170">
        <v>107800</v>
      </c>
      <c r="N18" s="170">
        <f>L18*M18</f>
        <v>3018400</v>
      </c>
    </row>
    <row r="19" spans="1:16" ht="18.75" customHeight="1" thickBot="1" x14ac:dyDescent="0.65">
      <c r="A19" s="4"/>
      <c r="C19" s="84"/>
      <c r="D19" s="84"/>
      <c r="E19" s="85"/>
      <c r="F19" s="85"/>
      <c r="I19" s="4"/>
    </row>
    <row r="20" spans="1:16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  <c r="L20" s="1">
        <v>22900820</v>
      </c>
    </row>
    <row r="21" spans="1:16" ht="18.75" customHeight="1" x14ac:dyDescent="0.6">
      <c r="A21" s="4"/>
      <c r="B21" s="53" t="s">
        <v>18</v>
      </c>
      <c r="C21" s="107" t="s">
        <v>19</v>
      </c>
      <c r="D21" s="108"/>
      <c r="E21" s="93">
        <v>6270000</v>
      </c>
      <c r="F21" s="94"/>
      <c r="G21" s="93"/>
      <c r="H21" s="120"/>
      <c r="I21" s="4"/>
      <c r="L21" s="1">
        <v>5029200</v>
      </c>
      <c r="M21" s="1">
        <f>L21*2</f>
        <v>10058400</v>
      </c>
    </row>
    <row r="22" spans="1:16" ht="18.75" customHeight="1" x14ac:dyDescent="0.6">
      <c r="A22" s="4"/>
      <c r="B22" s="54"/>
      <c r="C22" s="102" t="s">
        <v>20</v>
      </c>
      <c r="D22" s="103"/>
      <c r="E22" s="117">
        <v>1100000</v>
      </c>
      <c r="F22" s="118"/>
      <c r="G22" s="115"/>
      <c r="H22" s="116"/>
      <c r="I22" s="35"/>
      <c r="L22" s="1">
        <v>2613600</v>
      </c>
      <c r="M22" s="170"/>
    </row>
    <row r="23" spans="1:16" ht="18.75" customHeight="1" x14ac:dyDescent="0.6">
      <c r="A23" s="4"/>
      <c r="B23" s="54"/>
      <c r="C23" s="102" t="s">
        <v>21</v>
      </c>
      <c r="D23" s="103"/>
      <c r="E23" s="117"/>
      <c r="F23" s="118"/>
      <c r="G23" s="115"/>
      <c r="H23" s="116"/>
      <c r="I23" s="4"/>
      <c r="L23" s="1">
        <v>3018400</v>
      </c>
    </row>
    <row r="24" spans="1:16" ht="18.75" customHeight="1" x14ac:dyDescent="0.6">
      <c r="A24" s="4"/>
      <c r="B24" s="54"/>
      <c r="C24" s="102" t="s">
        <v>5</v>
      </c>
      <c r="D24" s="103"/>
      <c r="E24" s="117">
        <v>27440</v>
      </c>
      <c r="F24" s="118"/>
      <c r="G24" s="115"/>
      <c r="H24" s="116"/>
      <c r="I24" s="4"/>
      <c r="M24" s="170">
        <f>L20-M21-L22-L23</f>
        <v>7210420</v>
      </c>
    </row>
    <row r="25" spans="1:16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6" ht="18.75" customHeight="1" x14ac:dyDescent="0.6">
      <c r="A26" s="4"/>
      <c r="B26" s="54"/>
      <c r="C26" s="102" t="s">
        <v>6</v>
      </c>
      <c r="D26" s="103"/>
      <c r="E26" s="113">
        <v>7210420</v>
      </c>
      <c r="F26" s="114"/>
      <c r="G26" s="115"/>
      <c r="H26" s="116"/>
      <c r="I26" s="4"/>
      <c r="K26" s="171"/>
    </row>
    <row r="27" spans="1:16" ht="18.75" customHeight="1" x14ac:dyDescent="0.6">
      <c r="A27" s="4"/>
      <c r="B27" s="54"/>
      <c r="C27" s="102" t="s">
        <v>23</v>
      </c>
      <c r="D27" s="103"/>
      <c r="E27" s="113">
        <v>1720370</v>
      </c>
      <c r="F27" s="114"/>
      <c r="G27" s="115"/>
      <c r="H27" s="116"/>
      <c r="I27" s="4"/>
    </row>
    <row r="28" spans="1:16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  <c r="P28" s="171">
        <f>E26-N18-N17</f>
        <v>1578420</v>
      </c>
    </row>
    <row r="29" spans="1:16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6" ht="18.75" customHeight="1" x14ac:dyDescent="0.6">
      <c r="A30" s="4"/>
      <c r="B30" s="54"/>
      <c r="C30" s="102" t="s">
        <v>7</v>
      </c>
      <c r="D30" s="103"/>
      <c r="E30" s="117">
        <v>200000</v>
      </c>
      <c r="F30" s="118"/>
      <c r="G30" s="115"/>
      <c r="H30" s="116"/>
      <c r="I30" s="4"/>
    </row>
    <row r="31" spans="1:16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16" ht="18.75" customHeight="1" x14ac:dyDescent="0.6">
      <c r="A32" s="4"/>
      <c r="B32" s="54"/>
      <c r="C32" s="102" t="s">
        <v>8</v>
      </c>
      <c r="D32" s="103"/>
      <c r="E32" s="117">
        <v>34690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565100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180000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/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38942531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57286951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1138939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9" zoomScale="85" zoomScaleNormal="85" workbookViewId="0">
      <selection activeCell="K26" sqref="K26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1.6875" style="1" bestFit="1" customWidth="1"/>
    <col min="12" max="16384" width="9" style="1"/>
  </cols>
  <sheetData>
    <row r="1" spans="1:9" ht="18.600000000000001" customHeight="1" x14ac:dyDescent="0.6">
      <c r="A1" s="4"/>
      <c r="B1" s="45" t="s">
        <v>62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60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7070000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7070000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176750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/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6893250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/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707000</v>
      </c>
      <c r="F16" s="94"/>
      <c r="G16" s="95" t="s">
        <v>46</v>
      </c>
      <c r="H16" s="96"/>
      <c r="I16" s="4"/>
    </row>
    <row r="17" spans="1:11" ht="18.75" customHeight="1" thickBot="1" x14ac:dyDescent="0.65">
      <c r="A17" s="4"/>
      <c r="B17" s="14" t="s">
        <v>47</v>
      </c>
      <c r="C17" s="97" t="s">
        <v>53</v>
      </c>
      <c r="D17" s="72"/>
      <c r="E17" s="98">
        <v>438575</v>
      </c>
      <c r="F17" s="99"/>
      <c r="G17" s="100" t="s">
        <v>48</v>
      </c>
      <c r="H17" s="101"/>
      <c r="I17" s="4"/>
    </row>
    <row r="18" spans="1:11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268425</v>
      </c>
      <c r="F18" s="81"/>
      <c r="G18" s="82">
        <f>E12-E18</f>
        <v>6624825</v>
      </c>
      <c r="H18" s="83"/>
      <c r="I18" s="4"/>
    </row>
    <row r="19" spans="1:11" ht="18.75" customHeight="1" thickBot="1" x14ac:dyDescent="0.65">
      <c r="A19" s="4"/>
      <c r="C19" s="84"/>
      <c r="D19" s="84"/>
      <c r="E19" s="85"/>
      <c r="F19" s="85"/>
      <c r="I19" s="4"/>
    </row>
    <row r="20" spans="1:11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1" ht="18.75" customHeight="1" x14ac:dyDescent="0.6">
      <c r="A21" s="4"/>
      <c r="B21" s="53" t="s">
        <v>18</v>
      </c>
      <c r="C21" s="107" t="s">
        <v>19</v>
      </c>
      <c r="D21" s="108"/>
      <c r="E21" s="93">
        <v>4510500</v>
      </c>
      <c r="F21" s="94"/>
      <c r="G21" s="93"/>
      <c r="H21" s="120"/>
      <c r="I21" s="4"/>
    </row>
    <row r="22" spans="1:11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11" ht="18.75" customHeight="1" x14ac:dyDescent="0.6">
      <c r="A23" s="4"/>
      <c r="B23" s="54"/>
      <c r="C23" s="102" t="s">
        <v>21</v>
      </c>
      <c r="D23" s="103"/>
      <c r="E23" s="117">
        <v>267190</v>
      </c>
      <c r="F23" s="118"/>
      <c r="G23" s="115"/>
      <c r="H23" s="116"/>
      <c r="I23" s="4"/>
    </row>
    <row r="24" spans="1:11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1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1" ht="18.75" customHeight="1" x14ac:dyDescent="0.6">
      <c r="A26" s="4"/>
      <c r="B26" s="54"/>
      <c r="C26" s="102" t="s">
        <v>6</v>
      </c>
      <c r="D26" s="103"/>
      <c r="E26" s="113">
        <v>13397450</v>
      </c>
      <c r="F26" s="114"/>
      <c r="G26" s="115"/>
      <c r="H26" s="116"/>
      <c r="I26" s="4"/>
      <c r="K26" s="170" t="s">
        <v>73</v>
      </c>
    </row>
    <row r="27" spans="1:11" ht="18.75" customHeight="1" x14ac:dyDescent="0.6">
      <c r="A27" s="4"/>
      <c r="B27" s="54"/>
      <c r="C27" s="102" t="s">
        <v>23</v>
      </c>
      <c r="D27" s="103"/>
      <c r="E27" s="113">
        <v>613380</v>
      </c>
      <c r="F27" s="114"/>
      <c r="G27" s="115"/>
      <c r="H27" s="116"/>
      <c r="I27" s="4"/>
      <c r="K27" s="171">
        <v>8368250</v>
      </c>
    </row>
    <row r="28" spans="1:11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  <c r="K28" s="171" t="e">
        <f>K26+K27</f>
        <v>#VALUE!</v>
      </c>
    </row>
    <row r="29" spans="1:11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1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11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11" ht="18.75" customHeight="1" x14ac:dyDescent="0.6">
      <c r="A32" s="4"/>
      <c r="B32" s="54"/>
      <c r="C32" s="102" t="s">
        <v>8</v>
      </c>
      <c r="D32" s="103"/>
      <c r="E32" s="117">
        <v>18625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85000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/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81680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246650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/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20276875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-13652050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E54:F54"/>
    <mergeCell ref="G54:H54"/>
    <mergeCell ref="E55:H55"/>
    <mergeCell ref="E57:H58"/>
    <mergeCell ref="E51:F51"/>
    <mergeCell ref="G51:H51"/>
    <mergeCell ref="E52:F52"/>
    <mergeCell ref="G52:H52"/>
    <mergeCell ref="E53:F53"/>
    <mergeCell ref="G53:H53"/>
    <mergeCell ref="E48:F48"/>
    <mergeCell ref="G48:H48"/>
    <mergeCell ref="E49:F49"/>
    <mergeCell ref="G49:H49"/>
    <mergeCell ref="E50:F50"/>
    <mergeCell ref="G50:H50"/>
    <mergeCell ref="E42:F42"/>
    <mergeCell ref="G42:H42"/>
    <mergeCell ref="E46:F46"/>
    <mergeCell ref="G46:H46"/>
    <mergeCell ref="E47:F47"/>
    <mergeCell ref="G47:H47"/>
    <mergeCell ref="E40:F40"/>
    <mergeCell ref="G40:H40"/>
    <mergeCell ref="E41:F41"/>
    <mergeCell ref="G41:H41"/>
    <mergeCell ref="E36:F36"/>
    <mergeCell ref="G36:H36"/>
    <mergeCell ref="E37:F37"/>
    <mergeCell ref="G37:H37"/>
    <mergeCell ref="E38:F38"/>
    <mergeCell ref="G38:H38"/>
    <mergeCell ref="G35:H35"/>
    <mergeCell ref="E30:F30"/>
    <mergeCell ref="G30:H30"/>
    <mergeCell ref="E31:F31"/>
    <mergeCell ref="G31:H31"/>
    <mergeCell ref="E32:F32"/>
    <mergeCell ref="G32:H32"/>
    <mergeCell ref="E39:F39"/>
    <mergeCell ref="G39:H39"/>
    <mergeCell ref="B60:H60"/>
    <mergeCell ref="G45:H45"/>
    <mergeCell ref="G20:H20"/>
    <mergeCell ref="G18:H18"/>
    <mergeCell ref="C54:D54"/>
    <mergeCell ref="C55:D55"/>
    <mergeCell ref="B57:D57"/>
    <mergeCell ref="B58:D58"/>
    <mergeCell ref="E27:F27"/>
    <mergeCell ref="G27:H27"/>
    <mergeCell ref="E28:F28"/>
    <mergeCell ref="G28:H28"/>
    <mergeCell ref="E29:F29"/>
    <mergeCell ref="G29:H29"/>
    <mergeCell ref="E24:F24"/>
    <mergeCell ref="G24:H24"/>
    <mergeCell ref="E25:F25"/>
    <mergeCell ref="G25:H25"/>
    <mergeCell ref="E26:F26"/>
    <mergeCell ref="G26:H26"/>
    <mergeCell ref="E33:F33"/>
    <mergeCell ref="G33:H33"/>
    <mergeCell ref="E34:F34"/>
    <mergeCell ref="G34:H34"/>
    <mergeCell ref="G17:H17"/>
    <mergeCell ref="B45:B53"/>
    <mergeCell ref="C46:D46"/>
    <mergeCell ref="C47:D47"/>
    <mergeCell ref="C48:D48"/>
    <mergeCell ref="C50:D50"/>
    <mergeCell ref="C49:D49"/>
    <mergeCell ref="C45:D45"/>
    <mergeCell ref="E45:F45"/>
    <mergeCell ref="C24:D24"/>
    <mergeCell ref="C42:D42"/>
    <mergeCell ref="C33:D33"/>
    <mergeCell ref="C34:D34"/>
    <mergeCell ref="C35:D35"/>
    <mergeCell ref="C36:D36"/>
    <mergeCell ref="C37:D37"/>
    <mergeCell ref="C22:D22"/>
    <mergeCell ref="C25:D25"/>
    <mergeCell ref="G21:H21"/>
    <mergeCell ref="E22:F22"/>
    <mergeCell ref="G22:H22"/>
    <mergeCell ref="E23:F23"/>
    <mergeCell ref="G23:H23"/>
    <mergeCell ref="E35:F35"/>
    <mergeCell ref="G16:H16"/>
    <mergeCell ref="B21:B42"/>
    <mergeCell ref="C20:D20"/>
    <mergeCell ref="E20:F20"/>
    <mergeCell ref="E16:F16"/>
    <mergeCell ref="E17:F17"/>
    <mergeCell ref="E18:F18"/>
    <mergeCell ref="E19:F19"/>
    <mergeCell ref="C26:D26"/>
    <mergeCell ref="C27:D27"/>
    <mergeCell ref="C28:D28"/>
    <mergeCell ref="C29:D29"/>
    <mergeCell ref="C30:D30"/>
    <mergeCell ref="C31:D31"/>
    <mergeCell ref="C32:D32"/>
    <mergeCell ref="C23:D23"/>
    <mergeCell ref="C18:D18"/>
    <mergeCell ref="C19:D19"/>
    <mergeCell ref="C21:D21"/>
    <mergeCell ref="E21:F21"/>
    <mergeCell ref="C38:D38"/>
    <mergeCell ref="C39:D39"/>
    <mergeCell ref="C40:D40"/>
    <mergeCell ref="C41:D41"/>
    <mergeCell ref="E15:F15"/>
    <mergeCell ref="C12:D12"/>
    <mergeCell ref="E6:F6"/>
    <mergeCell ref="E7:F7"/>
    <mergeCell ref="E8:F8"/>
    <mergeCell ref="E9:F9"/>
    <mergeCell ref="E10:F10"/>
    <mergeCell ref="C16:D16"/>
    <mergeCell ref="C17:D17"/>
    <mergeCell ref="E5:F5"/>
    <mergeCell ref="D3:E3"/>
    <mergeCell ref="B1:H2"/>
    <mergeCell ref="G3:H3"/>
    <mergeCell ref="E14:F14"/>
    <mergeCell ref="C14:D14"/>
    <mergeCell ref="B5:D5"/>
    <mergeCell ref="B6:B10"/>
    <mergeCell ref="C6:D6"/>
    <mergeCell ref="C7:D7"/>
    <mergeCell ref="C8:D8"/>
    <mergeCell ref="C9:D9"/>
    <mergeCell ref="C10:D10"/>
    <mergeCell ref="E11:F11"/>
    <mergeCell ref="C11:D11"/>
    <mergeCell ref="E12:F12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22" zoomScale="85" zoomScaleNormal="85" workbookViewId="0">
      <selection activeCell="E18" sqref="E18:F18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62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67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/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/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/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f>912021+958575</f>
        <v>1870596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-1870596</v>
      </c>
      <c r="F18" s="81"/>
      <c r="G18" s="162">
        <v>-912021</v>
      </c>
      <c r="H18" s="16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 t="s">
        <v>64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2079810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7"/>
      <c r="F26" s="118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7"/>
      <c r="F27" s="118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/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27340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/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/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/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/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/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/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/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2440150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G18-E55</f>
        <v>-3352171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7" zoomScale="85" zoomScaleNormal="85" workbookViewId="0">
      <selection activeCell="E18" sqref="E18:F18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62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65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71085000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64365000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1110000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1636875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5610000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69448125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4470000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6436500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f>912021+958575</f>
        <v>1870596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4565904</v>
      </c>
      <c r="F18" s="81"/>
      <c r="G18" s="82">
        <f>E12-E18</f>
        <v>64882221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>
        <v>9240500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>
        <v>3633800</v>
      </c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532442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>
        <v>69199</v>
      </c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>
        <v>14131479</v>
      </c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>
        <v>1986020</v>
      </c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200000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39800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4510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66000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/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 t="s">
        <v>70</v>
      </c>
      <c r="D40" s="103"/>
      <c r="E40" s="117">
        <v>306267</v>
      </c>
      <c r="F40" s="118"/>
      <c r="G40" s="115"/>
      <c r="H40" s="116"/>
      <c r="I40" s="4"/>
    </row>
    <row r="41" spans="1:9" ht="18.75" customHeight="1" x14ac:dyDescent="0.6">
      <c r="A41" s="4"/>
      <c r="B41" s="54"/>
      <c r="C41" s="102" t="s">
        <v>68</v>
      </c>
      <c r="D41" s="103"/>
      <c r="E41" s="117">
        <v>44000</v>
      </c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 t="s">
        <v>71</v>
      </c>
      <c r="D42" s="105"/>
      <c r="E42" s="137">
        <v>32400</v>
      </c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1452150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744130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56962740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90348937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-25466716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zoomScale="85" zoomScaleNormal="85" workbookViewId="0">
      <selection activeCell="R15" sqref="R15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72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/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/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/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/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/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0</v>
      </c>
      <c r="F18" s="81"/>
      <c r="G18" s="82">
        <f>E12-E18</f>
        <v>0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 t="s">
        <v>64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/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7"/>
      <c r="F26" s="118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7"/>
      <c r="F27" s="118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/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/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/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/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/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/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/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/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/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/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/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/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0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64">
        <f>E12-E18-E55</f>
        <v>0</v>
      </c>
      <c r="F57" s="165"/>
      <c r="G57" s="165"/>
      <c r="H57" s="166"/>
    </row>
    <row r="58" spans="1:9" ht="35.25" customHeight="1" thickBot="1" x14ac:dyDescent="0.65">
      <c r="B58" s="128" t="s">
        <v>36</v>
      </c>
      <c r="C58" s="129"/>
      <c r="D58" s="130"/>
      <c r="E58" s="167"/>
      <c r="F58" s="168"/>
      <c r="G58" s="168"/>
      <c r="H58" s="169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4" zoomScale="85" zoomScaleNormal="85" workbookViewId="0">
      <selection activeCell="K26" sqref="K26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59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66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76645000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66125000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2000000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1703125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8520000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74941875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7220000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6612500</v>
      </c>
      <c r="F16" s="94"/>
      <c r="G16" s="95" t="s">
        <v>46</v>
      </c>
      <c r="H16" s="96"/>
      <c r="I16" s="4"/>
    </row>
    <row r="17" spans="1:11" ht="18.75" customHeight="1" thickBot="1" x14ac:dyDescent="0.65">
      <c r="A17" s="4"/>
      <c r="B17" s="14" t="s">
        <v>47</v>
      </c>
      <c r="C17" s="97" t="s">
        <v>53</v>
      </c>
      <c r="D17" s="72"/>
      <c r="E17" s="98">
        <v>3520072</v>
      </c>
      <c r="F17" s="99"/>
      <c r="G17" s="100" t="s">
        <v>48</v>
      </c>
      <c r="H17" s="101"/>
      <c r="I17" s="4"/>
    </row>
    <row r="18" spans="1:11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3092428</v>
      </c>
      <c r="F18" s="81"/>
      <c r="G18" s="82">
        <f>E12-E18</f>
        <v>71849447</v>
      </c>
      <c r="H18" s="83"/>
      <c r="I18" s="4"/>
    </row>
    <row r="19" spans="1:11" ht="18.75" customHeight="1" thickBot="1" x14ac:dyDescent="0.65">
      <c r="A19" s="4"/>
      <c r="C19" s="84"/>
      <c r="D19" s="84"/>
      <c r="E19" s="85"/>
      <c r="F19" s="85"/>
      <c r="I19" s="4"/>
    </row>
    <row r="20" spans="1:11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1" ht="18.75" customHeight="1" x14ac:dyDescent="0.6">
      <c r="A21" s="4"/>
      <c r="B21" s="53" t="s">
        <v>18</v>
      </c>
      <c r="C21" s="107" t="s">
        <v>19</v>
      </c>
      <c r="D21" s="108"/>
      <c r="E21" s="93">
        <v>6270000</v>
      </c>
      <c r="F21" s="94"/>
      <c r="G21" s="93"/>
      <c r="H21" s="120"/>
      <c r="I21" s="4"/>
    </row>
    <row r="22" spans="1:11" ht="18.75" customHeight="1" x14ac:dyDescent="0.6">
      <c r="A22" s="4"/>
      <c r="B22" s="54"/>
      <c r="C22" s="102" t="s">
        <v>20</v>
      </c>
      <c r="D22" s="103"/>
      <c r="E22" s="117">
        <v>1100000</v>
      </c>
      <c r="F22" s="118"/>
      <c r="G22" s="115"/>
      <c r="H22" s="116"/>
      <c r="I22" s="35"/>
    </row>
    <row r="23" spans="1:11" ht="18.75" customHeight="1" x14ac:dyDescent="0.6">
      <c r="A23" s="4"/>
      <c r="B23" s="54"/>
      <c r="C23" s="102" t="s">
        <v>21</v>
      </c>
      <c r="D23" s="103"/>
      <c r="E23" s="117">
        <v>1435399</v>
      </c>
      <c r="F23" s="118"/>
      <c r="G23" s="115"/>
      <c r="H23" s="116"/>
      <c r="I23" s="4"/>
    </row>
    <row r="24" spans="1:11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1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1" ht="18.75" customHeight="1" x14ac:dyDescent="0.6">
      <c r="A26" s="4"/>
      <c r="B26" s="54"/>
      <c r="C26" s="102" t="s">
        <v>6</v>
      </c>
      <c r="D26" s="103"/>
      <c r="E26" s="113">
        <f>27176451-K26-K26</f>
        <v>17118051</v>
      </c>
      <c r="F26" s="114"/>
      <c r="G26" s="115"/>
      <c r="H26" s="116"/>
      <c r="I26" s="4"/>
      <c r="K26" s="1">
        <v>5029200</v>
      </c>
    </row>
    <row r="27" spans="1:11" ht="18.75" customHeight="1" x14ac:dyDescent="0.6">
      <c r="A27" s="4"/>
      <c r="B27" s="54"/>
      <c r="C27" s="102" t="s">
        <v>23</v>
      </c>
      <c r="D27" s="103"/>
      <c r="E27" s="113">
        <v>2755080</v>
      </c>
      <c r="F27" s="114"/>
      <c r="G27" s="115"/>
      <c r="H27" s="116"/>
      <c r="I27" s="4"/>
    </row>
    <row r="28" spans="1:11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1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1" ht="18.75" customHeight="1" x14ac:dyDescent="0.6">
      <c r="A30" s="4"/>
      <c r="B30" s="54"/>
      <c r="C30" s="102" t="s">
        <v>7</v>
      </c>
      <c r="D30" s="103"/>
      <c r="E30" s="117">
        <v>200000</v>
      </c>
      <c r="F30" s="118"/>
      <c r="G30" s="115"/>
      <c r="H30" s="116"/>
      <c r="I30" s="4"/>
    </row>
    <row r="31" spans="1:11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11" ht="18.75" customHeight="1" x14ac:dyDescent="0.6">
      <c r="A32" s="4"/>
      <c r="B32" s="54"/>
      <c r="C32" s="102" t="s">
        <v>8</v>
      </c>
      <c r="D32" s="103"/>
      <c r="E32" s="117">
        <v>35420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979010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223000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487400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53977552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85617312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-13767865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7" zoomScale="85" zoomScaleNormal="85" workbookViewId="0">
      <selection activeCell="E27" sqref="E27:F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59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60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30790000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24990000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980000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649250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4820000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30140750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4330000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2499000</v>
      </c>
      <c r="F16" s="94"/>
      <c r="G16" s="95" t="s">
        <v>46</v>
      </c>
      <c r="H16" s="96"/>
      <c r="I16" s="4"/>
    </row>
    <row r="17" spans="1:11" ht="18.75" customHeight="1" thickBot="1" x14ac:dyDescent="0.65">
      <c r="A17" s="4"/>
      <c r="B17" s="14" t="s">
        <v>47</v>
      </c>
      <c r="C17" s="97" t="s">
        <v>53</v>
      </c>
      <c r="D17" s="72"/>
      <c r="E17" s="98">
        <v>1520505</v>
      </c>
      <c r="F17" s="99"/>
      <c r="G17" s="100" t="s">
        <v>48</v>
      </c>
      <c r="H17" s="101"/>
      <c r="I17" s="4"/>
    </row>
    <row r="18" spans="1:11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978495</v>
      </c>
      <c r="F18" s="81"/>
      <c r="G18" s="82">
        <f>E12-E18</f>
        <v>29162255</v>
      </c>
      <c r="H18" s="83"/>
      <c r="I18" s="4"/>
    </row>
    <row r="19" spans="1:11" ht="18.75" customHeight="1" thickBot="1" x14ac:dyDescent="0.65">
      <c r="A19" s="4"/>
      <c r="C19" s="84"/>
      <c r="D19" s="84"/>
      <c r="E19" s="85"/>
      <c r="F19" s="85"/>
      <c r="I19" s="4"/>
    </row>
    <row r="20" spans="1:11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1" ht="18.75" customHeight="1" x14ac:dyDescent="0.6">
      <c r="A21" s="4"/>
      <c r="B21" s="53" t="s">
        <v>18</v>
      </c>
      <c r="C21" s="107" t="s">
        <v>19</v>
      </c>
      <c r="D21" s="108"/>
      <c r="E21" s="93">
        <v>4510500</v>
      </c>
      <c r="F21" s="94"/>
      <c r="G21" s="93"/>
      <c r="H21" s="120"/>
      <c r="I21" s="4"/>
    </row>
    <row r="22" spans="1:11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11" ht="18.75" customHeight="1" x14ac:dyDescent="0.6">
      <c r="A23" s="4"/>
      <c r="B23" s="54"/>
      <c r="C23" s="102" t="s">
        <v>21</v>
      </c>
      <c r="D23" s="103"/>
      <c r="E23" s="117">
        <v>1123880</v>
      </c>
      <c r="F23" s="118"/>
      <c r="G23" s="115"/>
      <c r="H23" s="116"/>
      <c r="I23" s="4"/>
    </row>
    <row r="24" spans="1:11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1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1" ht="18.75" customHeight="1" x14ac:dyDescent="0.6">
      <c r="A26" s="4"/>
      <c r="B26" s="54"/>
      <c r="C26" s="102" t="s">
        <v>6</v>
      </c>
      <c r="D26" s="103"/>
      <c r="E26" s="113">
        <f>8724330+K26</f>
        <v>13753530</v>
      </c>
      <c r="F26" s="114"/>
      <c r="G26" s="115"/>
      <c r="H26" s="116"/>
      <c r="I26" s="4"/>
      <c r="K26" s="1">
        <v>5029200</v>
      </c>
    </row>
    <row r="27" spans="1:11" ht="18.75" customHeight="1" x14ac:dyDescent="0.6">
      <c r="A27" s="4"/>
      <c r="B27" s="54"/>
      <c r="C27" s="102" t="s">
        <v>23</v>
      </c>
      <c r="D27" s="103"/>
      <c r="E27" s="113">
        <v>992940</v>
      </c>
      <c r="F27" s="114"/>
      <c r="G27" s="115"/>
      <c r="H27" s="116"/>
      <c r="I27" s="4"/>
    </row>
    <row r="28" spans="1:11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1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1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11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11" ht="18.75" customHeight="1" x14ac:dyDescent="0.6">
      <c r="A32" s="4"/>
      <c r="B32" s="54"/>
      <c r="C32" s="102" t="s">
        <v>8</v>
      </c>
      <c r="D32" s="103"/>
      <c r="E32" s="117">
        <v>18695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85000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498550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142500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970100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27276402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50428497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-21266242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6" zoomScale="85" zoomScaleNormal="85" workbookViewId="0">
      <selection activeCell="E27" sqref="E27:F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59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67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21700000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11650000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4330000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399500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5720000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21300500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4330000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1165000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v>1632346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-467346</v>
      </c>
      <c r="F18" s="81"/>
      <c r="G18" s="82">
        <f>E12-E18</f>
        <v>21767846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>
        <v>5280500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>
        <v>572500</v>
      </c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1104980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>
        <v>1664160</v>
      </c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>
        <v>914360</v>
      </c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27460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90000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>
        <v>1895100</v>
      </c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/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384000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888050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23755461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37594471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-15826625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abSelected="1" zoomScale="85" zoomScaleNormal="85" workbookViewId="0">
      <selection activeCell="E57" sqref="E57:H58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875" style="1" bestFit="1" customWidth="1"/>
    <col min="12" max="12" width="9.75" style="1" bestFit="1" customWidth="1"/>
    <col min="13" max="16384" width="9" style="1"/>
  </cols>
  <sheetData>
    <row r="1" spans="1:9" ht="18.600000000000001" customHeight="1" x14ac:dyDescent="0.6">
      <c r="A1" s="4"/>
      <c r="B1" s="45" t="s">
        <v>59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65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106000000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91630000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990000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2315500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13380000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103684500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11170000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9163000</v>
      </c>
      <c r="F16" s="94"/>
      <c r="G16" s="95" t="s">
        <v>46</v>
      </c>
      <c r="H16" s="96"/>
      <c r="I16" s="4"/>
    </row>
    <row r="17" spans="1:14" ht="18.75" customHeight="1" thickBot="1" x14ac:dyDescent="0.65">
      <c r="A17" s="4"/>
      <c r="B17" s="14" t="s">
        <v>47</v>
      </c>
      <c r="C17" s="97" t="s">
        <v>53</v>
      </c>
      <c r="D17" s="72"/>
      <c r="E17" s="98">
        <v>1632346</v>
      </c>
      <c r="F17" s="99"/>
      <c r="G17" s="100" t="s">
        <v>48</v>
      </c>
      <c r="H17" s="101"/>
      <c r="I17" s="4"/>
    </row>
    <row r="18" spans="1:14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7530654</v>
      </c>
      <c r="F18" s="81"/>
      <c r="G18" s="82">
        <f>E12-E18</f>
        <v>96153846</v>
      </c>
      <c r="H18" s="83"/>
      <c r="I18" s="4"/>
    </row>
    <row r="19" spans="1:14" ht="18.75" customHeight="1" thickBot="1" x14ac:dyDescent="0.65">
      <c r="A19" s="4"/>
      <c r="C19" s="84"/>
      <c r="D19" s="84"/>
      <c r="E19" s="85"/>
      <c r="F19" s="85"/>
      <c r="I19" s="4"/>
    </row>
    <row r="20" spans="1:14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4" ht="18.75" customHeight="1" thickBot="1" x14ac:dyDescent="0.65">
      <c r="A21" s="4"/>
      <c r="B21" s="53" t="s">
        <v>18</v>
      </c>
      <c r="C21" s="107" t="s">
        <v>19</v>
      </c>
      <c r="D21" s="108"/>
      <c r="E21" s="152">
        <v>9240500</v>
      </c>
      <c r="F21" s="153"/>
      <c r="G21" s="93"/>
      <c r="H21" s="120"/>
      <c r="I21" s="4"/>
    </row>
    <row r="22" spans="1:14" ht="18.75" customHeight="1" x14ac:dyDescent="0.6">
      <c r="A22" s="4"/>
      <c r="B22" s="54"/>
      <c r="C22" s="102" t="s">
        <v>20</v>
      </c>
      <c r="D22" s="103"/>
      <c r="E22" s="93">
        <v>3633800</v>
      </c>
      <c r="F22" s="94"/>
      <c r="G22" s="115"/>
      <c r="H22" s="116"/>
      <c r="I22" s="35"/>
    </row>
    <row r="23" spans="1:14" ht="18.75" customHeight="1" x14ac:dyDescent="0.6">
      <c r="A23" s="4"/>
      <c r="B23" s="54"/>
      <c r="C23" s="102" t="s">
        <v>21</v>
      </c>
      <c r="D23" s="103"/>
      <c r="E23" s="117">
        <v>858902</v>
      </c>
      <c r="F23" s="118"/>
      <c r="G23" s="115"/>
      <c r="H23" s="116"/>
      <c r="I23" s="4"/>
    </row>
    <row r="24" spans="1:14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4" ht="18.75" customHeight="1" x14ac:dyDescent="0.6">
      <c r="A25" s="4"/>
      <c r="B25" s="54"/>
      <c r="C25" s="102" t="s">
        <v>22</v>
      </c>
      <c r="D25" s="103"/>
      <c r="E25" s="117">
        <v>110810</v>
      </c>
      <c r="F25" s="118"/>
      <c r="G25" s="115"/>
      <c r="H25" s="116"/>
      <c r="I25" s="4"/>
    </row>
    <row r="26" spans="1:14" ht="18.75" customHeight="1" x14ac:dyDescent="0.6">
      <c r="A26" s="4"/>
      <c r="B26" s="54"/>
      <c r="C26" s="102" t="s">
        <v>6</v>
      </c>
      <c r="D26" s="103"/>
      <c r="E26" s="113">
        <f>K27+L27</f>
        <v>15997061</v>
      </c>
      <c r="F26" s="114"/>
      <c r="G26" s="115"/>
      <c r="H26" s="116"/>
      <c r="I26" s="4"/>
      <c r="K26" s="1" t="s">
        <v>75</v>
      </c>
      <c r="L26" s="1" t="s">
        <v>74</v>
      </c>
    </row>
    <row r="27" spans="1:14" ht="18.75" customHeight="1" x14ac:dyDescent="0.6">
      <c r="A27" s="4"/>
      <c r="B27" s="54"/>
      <c r="C27" s="102" t="s">
        <v>23</v>
      </c>
      <c r="D27" s="103"/>
      <c r="E27" s="113">
        <v>2969180</v>
      </c>
      <c r="F27" s="114"/>
      <c r="G27" s="115"/>
      <c r="H27" s="116"/>
      <c r="I27" s="4"/>
      <c r="K27" s="170">
        <v>10967861</v>
      </c>
      <c r="L27" s="170">
        <v>5029200</v>
      </c>
    </row>
    <row r="28" spans="1:14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4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4" ht="18.75" customHeight="1" x14ac:dyDescent="0.6">
      <c r="A30" s="4"/>
      <c r="B30" s="54"/>
      <c r="C30" s="102" t="s">
        <v>7</v>
      </c>
      <c r="D30" s="103"/>
      <c r="E30" s="117">
        <v>200000</v>
      </c>
      <c r="F30" s="118"/>
      <c r="G30" s="115"/>
      <c r="H30" s="116"/>
      <c r="I30" s="4"/>
      <c r="N30" s="1">
        <v>7861</v>
      </c>
    </row>
    <row r="31" spans="1:14" ht="18.75" customHeight="1" x14ac:dyDescent="0.6">
      <c r="A31" s="4"/>
      <c r="B31" s="54"/>
      <c r="C31" s="102" t="s">
        <v>26</v>
      </c>
      <c r="D31" s="103"/>
      <c r="E31" s="117"/>
      <c r="F31" s="118"/>
      <c r="G31" s="115"/>
      <c r="H31" s="116"/>
      <c r="I31" s="4"/>
    </row>
    <row r="32" spans="1:14" ht="18.75" customHeight="1" x14ac:dyDescent="0.6">
      <c r="A32" s="4"/>
      <c r="B32" s="54"/>
      <c r="C32" s="102" t="s">
        <v>8</v>
      </c>
      <c r="D32" s="103"/>
      <c r="E32" s="117">
        <v>5200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66000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 t="s">
        <v>64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 t="s">
        <v>68</v>
      </c>
      <c r="D40" s="103"/>
      <c r="E40" s="117">
        <v>44000</v>
      </c>
      <c r="F40" s="118"/>
      <c r="G40" s="115"/>
      <c r="H40" s="116"/>
      <c r="I40" s="4"/>
    </row>
    <row r="41" spans="1:9" ht="18.75" customHeight="1" x14ac:dyDescent="0.6">
      <c r="A41" s="4"/>
      <c r="B41" s="54"/>
      <c r="C41" s="102" t="s">
        <v>71</v>
      </c>
      <c r="D41" s="103"/>
      <c r="E41" s="117">
        <v>32400</v>
      </c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1811670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1688120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65498951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SUM(E22:E54)</f>
        <v>93819594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2334252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37:H37"/>
    <mergeCell ref="G54:H54"/>
    <mergeCell ref="E55:H55"/>
    <mergeCell ref="E57:H58"/>
    <mergeCell ref="E21:F21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G26:H26"/>
    <mergeCell ref="E27:F27"/>
    <mergeCell ref="G27:H27"/>
    <mergeCell ref="E28:F28"/>
    <mergeCell ref="G28:H28"/>
    <mergeCell ref="B60:H60"/>
    <mergeCell ref="G21:H21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C42:D42"/>
    <mergeCell ref="E32:F32"/>
    <mergeCell ref="B45:B53"/>
    <mergeCell ref="C45:D45"/>
    <mergeCell ref="E45:F45"/>
    <mergeCell ref="G45:H45"/>
    <mergeCell ref="C46:D46"/>
    <mergeCell ref="C47:D47"/>
    <mergeCell ref="C48:D48"/>
    <mergeCell ref="C49:D49"/>
    <mergeCell ref="C35:D35"/>
    <mergeCell ref="C36:D36"/>
    <mergeCell ref="C37:D37"/>
    <mergeCell ref="C38:D38"/>
    <mergeCell ref="C39:D39"/>
    <mergeCell ref="C40:D40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C29:D29"/>
    <mergeCell ref="C30:D30"/>
    <mergeCell ref="C31:D31"/>
    <mergeCell ref="C32:D32"/>
    <mergeCell ref="C33:D33"/>
    <mergeCell ref="C34:D34"/>
    <mergeCell ref="B21:B42"/>
    <mergeCell ref="C21:D21"/>
    <mergeCell ref="E22:F22"/>
    <mergeCell ref="C22:D22"/>
    <mergeCell ref="C23:D23"/>
    <mergeCell ref="C24:D24"/>
    <mergeCell ref="C25:D25"/>
    <mergeCell ref="C26:D26"/>
    <mergeCell ref="C27:D27"/>
    <mergeCell ref="C28:D28"/>
    <mergeCell ref="E26:F26"/>
    <mergeCell ref="E38:F38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40" zoomScale="85" zoomScaleNormal="85" workbookViewId="0">
      <selection activeCell="G26" sqref="G26:H26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6">
      <c r="A1" s="4"/>
      <c r="B1" s="45" t="s">
        <v>61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63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4270000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4270000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106750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4163250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427000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v>416288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10712</v>
      </c>
      <c r="F18" s="81"/>
      <c r="G18" s="82">
        <f>E12-E18</f>
        <v>4152538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>
        <v>3290000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11030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>
        <v>654730</v>
      </c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>
        <v>76300</v>
      </c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29060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70000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 t="s">
        <v>64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109000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0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5296520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54">
        <f>E12-E18-E55</f>
        <v>-1143982</v>
      </c>
      <c r="F57" s="155"/>
      <c r="G57" s="155"/>
      <c r="H57" s="156"/>
    </row>
    <row r="58" spans="1:9" ht="35.25" customHeight="1" thickBot="1" x14ac:dyDescent="0.65">
      <c r="B58" s="128" t="s">
        <v>36</v>
      </c>
      <c r="C58" s="129"/>
      <c r="D58" s="130"/>
      <c r="E58" s="157"/>
      <c r="F58" s="158"/>
      <c r="G58" s="158"/>
      <c r="H58" s="159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12" zoomScale="85" zoomScaleNormal="85" workbookViewId="0">
      <selection activeCell="L27" sqref="L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875" style="1" bestFit="1" customWidth="1"/>
    <col min="12" max="12" width="9.75" style="1" bestFit="1" customWidth="1"/>
    <col min="13" max="16384" width="9" style="1"/>
  </cols>
  <sheetData>
    <row r="1" spans="1:9" ht="18.600000000000001" customHeight="1" x14ac:dyDescent="0.6">
      <c r="A1" s="4"/>
      <c r="B1" s="45" t="s">
        <v>61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66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69120000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66630000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/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1665750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2490000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67454250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3700000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6663000</v>
      </c>
      <c r="F16" s="94"/>
      <c r="G16" s="95" t="s">
        <v>46</v>
      </c>
      <c r="H16" s="96"/>
      <c r="I16" s="4"/>
    </row>
    <row r="17" spans="1:12" ht="18.75" customHeight="1" thickBot="1" x14ac:dyDescent="0.65">
      <c r="A17" s="4"/>
      <c r="B17" s="14" t="s">
        <v>47</v>
      </c>
      <c r="C17" s="97" t="s">
        <v>53</v>
      </c>
      <c r="D17" s="72"/>
      <c r="E17" s="98">
        <v>3425782</v>
      </c>
      <c r="F17" s="99"/>
      <c r="G17" s="100" t="s">
        <v>48</v>
      </c>
      <c r="H17" s="101"/>
      <c r="I17" s="4"/>
    </row>
    <row r="18" spans="1:12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3237218</v>
      </c>
      <c r="F18" s="81"/>
      <c r="G18" s="82">
        <f>E12-E18</f>
        <v>64217032</v>
      </c>
      <c r="H18" s="83"/>
      <c r="I18" s="4"/>
    </row>
    <row r="19" spans="1:12" ht="18.75" customHeight="1" thickBot="1" x14ac:dyDescent="0.65">
      <c r="A19" s="4"/>
      <c r="C19" s="84"/>
      <c r="D19" s="84"/>
      <c r="E19" s="85"/>
      <c r="F19" s="85"/>
      <c r="I19" s="4"/>
    </row>
    <row r="20" spans="1:12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2" ht="18.75" customHeight="1" x14ac:dyDescent="0.6">
      <c r="A21" s="4"/>
      <c r="B21" s="53" t="s">
        <v>18</v>
      </c>
      <c r="C21" s="107" t="s">
        <v>19</v>
      </c>
      <c r="D21" s="108"/>
      <c r="E21" s="93">
        <v>6270000</v>
      </c>
      <c r="F21" s="94"/>
      <c r="G21" s="93"/>
      <c r="H21" s="120"/>
      <c r="I21" s="4"/>
    </row>
    <row r="22" spans="1:12" ht="18.75" customHeight="1" x14ac:dyDescent="0.6">
      <c r="A22" s="4"/>
      <c r="B22" s="54"/>
      <c r="C22" s="102" t="s">
        <v>20</v>
      </c>
      <c r="D22" s="103"/>
      <c r="E22" s="117">
        <v>1100000</v>
      </c>
      <c r="F22" s="118"/>
      <c r="G22" s="115"/>
      <c r="H22" s="116"/>
      <c r="I22" s="35"/>
    </row>
    <row r="23" spans="1:12" ht="18.75" customHeight="1" x14ac:dyDescent="0.6">
      <c r="A23" s="4"/>
      <c r="B23" s="54"/>
      <c r="C23" s="102" t="s">
        <v>21</v>
      </c>
      <c r="D23" s="103"/>
      <c r="E23" s="117"/>
      <c r="F23" s="118"/>
      <c r="G23" s="115"/>
      <c r="H23" s="116"/>
      <c r="I23" s="4"/>
    </row>
    <row r="24" spans="1:12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2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2" ht="18.75" customHeight="1" x14ac:dyDescent="0.6">
      <c r="A26" s="4"/>
      <c r="B26" s="54"/>
      <c r="C26" s="102" t="s">
        <v>6</v>
      </c>
      <c r="D26" s="103"/>
      <c r="E26" s="113">
        <f>K27-(L27*2)</f>
        <v>17991340</v>
      </c>
      <c r="F26" s="114"/>
      <c r="G26" s="115"/>
      <c r="H26" s="116"/>
      <c r="I26" s="4"/>
      <c r="K26" s="1" t="s">
        <v>75</v>
      </c>
      <c r="L26" s="1" t="s">
        <v>74</v>
      </c>
    </row>
    <row r="27" spans="1:12" ht="18.75" customHeight="1" x14ac:dyDescent="0.6">
      <c r="A27" s="4"/>
      <c r="B27" s="54"/>
      <c r="C27" s="102" t="s">
        <v>23</v>
      </c>
      <c r="D27" s="103"/>
      <c r="E27" s="113">
        <v>2054240</v>
      </c>
      <c r="F27" s="114"/>
      <c r="G27" s="115"/>
      <c r="H27" s="116"/>
      <c r="I27" s="4"/>
      <c r="K27" s="170">
        <v>28049740</v>
      </c>
      <c r="L27" s="170">
        <v>5029200</v>
      </c>
    </row>
    <row r="28" spans="1:12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2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2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12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12" ht="18.75" customHeight="1" x14ac:dyDescent="0.6">
      <c r="A32" s="4"/>
      <c r="B32" s="54"/>
      <c r="C32" s="102" t="s">
        <v>8</v>
      </c>
      <c r="D32" s="103"/>
      <c r="E32" s="117">
        <v>35100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643820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248000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121400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41179129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70779429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54">
        <f>E12-E18-E55</f>
        <v>-6562397</v>
      </c>
      <c r="F57" s="155"/>
      <c r="G57" s="155"/>
      <c r="H57" s="156"/>
    </row>
    <row r="58" spans="1:9" ht="35.25" customHeight="1" thickBot="1" x14ac:dyDescent="0.65">
      <c r="B58" s="128" t="s">
        <v>36</v>
      </c>
      <c r="C58" s="129"/>
      <c r="D58" s="130"/>
      <c r="E58" s="157"/>
      <c r="F58" s="158"/>
      <c r="G58" s="158"/>
      <c r="H58" s="159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13" zoomScale="85" zoomScaleNormal="85" workbookViewId="0">
      <selection activeCell="L26" sqref="L26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2" width="9.75" style="1" bestFit="1" customWidth="1"/>
    <col min="13" max="16384" width="9" style="1"/>
  </cols>
  <sheetData>
    <row r="1" spans="1:9" ht="18.600000000000001" customHeight="1" x14ac:dyDescent="0.6">
      <c r="A1" s="4"/>
      <c r="B1" s="45" t="s">
        <v>61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60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19390000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16200000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1490000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442250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1700000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18947750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880000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1620000</v>
      </c>
      <c r="F16" s="94"/>
      <c r="G16" s="95" t="s">
        <v>46</v>
      </c>
      <c r="H16" s="96"/>
      <c r="I16" s="4"/>
    </row>
    <row r="17" spans="1:12" ht="18.75" customHeight="1" thickBot="1" x14ac:dyDescent="0.65">
      <c r="A17" s="4"/>
      <c r="B17" s="14" t="s">
        <v>47</v>
      </c>
      <c r="C17" s="97" t="s">
        <v>53</v>
      </c>
      <c r="D17" s="72"/>
      <c r="E17" s="98">
        <v>858990</v>
      </c>
      <c r="F17" s="99"/>
      <c r="G17" s="100" t="s">
        <v>48</v>
      </c>
      <c r="H17" s="101"/>
      <c r="I17" s="4"/>
    </row>
    <row r="18" spans="1:12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761010</v>
      </c>
      <c r="F18" s="81"/>
      <c r="G18" s="82">
        <f>E12-E18</f>
        <v>18186740</v>
      </c>
      <c r="H18" s="83"/>
      <c r="I18" s="4"/>
    </row>
    <row r="19" spans="1:12" ht="18.75" customHeight="1" thickBot="1" x14ac:dyDescent="0.65">
      <c r="A19" s="4"/>
      <c r="C19" s="84"/>
      <c r="D19" s="84"/>
      <c r="E19" s="85"/>
      <c r="F19" s="85"/>
      <c r="I19" s="4"/>
    </row>
    <row r="20" spans="1:12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12" ht="18.75" customHeight="1" x14ac:dyDescent="0.6">
      <c r="A21" s="4"/>
      <c r="B21" s="53" t="s">
        <v>18</v>
      </c>
      <c r="C21" s="107" t="s">
        <v>19</v>
      </c>
      <c r="D21" s="108"/>
      <c r="E21" s="93">
        <v>4510500</v>
      </c>
      <c r="F21" s="94"/>
      <c r="G21" s="93"/>
      <c r="H21" s="120"/>
      <c r="I21" s="4"/>
    </row>
    <row r="22" spans="1:12" ht="18.75" customHeight="1" x14ac:dyDescent="0.6">
      <c r="A22" s="4"/>
      <c r="B22" s="54"/>
      <c r="C22" s="102" t="s">
        <v>20</v>
      </c>
      <c r="D22" s="103"/>
      <c r="E22" s="117"/>
      <c r="F22" s="118"/>
      <c r="G22" s="115"/>
      <c r="H22" s="116"/>
      <c r="I22" s="35"/>
    </row>
    <row r="23" spans="1:12" ht="18.75" customHeight="1" x14ac:dyDescent="0.6">
      <c r="A23" s="4"/>
      <c r="B23" s="54"/>
      <c r="C23" s="102" t="s">
        <v>21</v>
      </c>
      <c r="D23" s="103"/>
      <c r="E23" s="117">
        <v>716740</v>
      </c>
      <c r="F23" s="118"/>
      <c r="G23" s="115"/>
      <c r="H23" s="116"/>
      <c r="I23" s="4"/>
    </row>
    <row r="24" spans="1:12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12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12" ht="18.75" customHeight="1" x14ac:dyDescent="0.6">
      <c r="A26" s="4"/>
      <c r="B26" s="54"/>
      <c r="C26" s="102" t="s">
        <v>6</v>
      </c>
      <c r="D26" s="103"/>
      <c r="E26" s="113">
        <f>K26+L26</f>
        <v>9193680</v>
      </c>
      <c r="F26" s="114"/>
      <c r="G26" s="115"/>
      <c r="H26" s="116"/>
      <c r="I26" s="4"/>
      <c r="K26" s="170">
        <v>4164480</v>
      </c>
      <c r="L26" s="170">
        <v>5029200</v>
      </c>
    </row>
    <row r="27" spans="1:12" ht="18.75" customHeight="1" x14ac:dyDescent="0.6">
      <c r="A27" s="4"/>
      <c r="B27" s="54"/>
      <c r="C27" s="102" t="s">
        <v>23</v>
      </c>
      <c r="D27" s="103"/>
      <c r="E27" s="113">
        <v>743110</v>
      </c>
      <c r="F27" s="114"/>
      <c r="G27" s="115"/>
      <c r="H27" s="116"/>
      <c r="I27" s="4"/>
    </row>
    <row r="28" spans="1:12" ht="18.75" customHeight="1" x14ac:dyDescent="0.6">
      <c r="A28" s="4"/>
      <c r="B28" s="54"/>
      <c r="C28" s="102" t="s">
        <v>24</v>
      </c>
      <c r="D28" s="103"/>
      <c r="E28" s="117"/>
      <c r="F28" s="118"/>
      <c r="G28" s="115"/>
      <c r="H28" s="116"/>
      <c r="I28" s="4"/>
    </row>
    <row r="29" spans="1:12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12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12" ht="18.75" customHeight="1" x14ac:dyDescent="0.6">
      <c r="A31" s="4"/>
      <c r="B31" s="54"/>
      <c r="C31" s="102" t="s">
        <v>26</v>
      </c>
      <c r="D31" s="103"/>
      <c r="E31" s="117">
        <v>199000</v>
      </c>
      <c r="F31" s="118"/>
      <c r="G31" s="115"/>
      <c r="H31" s="116"/>
      <c r="I31" s="4"/>
    </row>
    <row r="32" spans="1:12" ht="18.75" customHeight="1" x14ac:dyDescent="0.6">
      <c r="A32" s="4"/>
      <c r="B32" s="54"/>
      <c r="C32" s="102" t="s">
        <v>8</v>
      </c>
      <c r="D32" s="103"/>
      <c r="E32" s="117">
        <v>18835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85000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>
        <v>38500</v>
      </c>
      <c r="F39" s="118"/>
      <c r="G39" s="115"/>
      <c r="H39" s="116"/>
      <c r="I39" s="4"/>
    </row>
    <row r="40" spans="1:9" ht="18.75" customHeight="1" x14ac:dyDescent="0.6">
      <c r="A40" s="4"/>
      <c r="B40" s="54"/>
      <c r="C40" s="102" t="s">
        <v>69</v>
      </c>
      <c r="D40" s="103"/>
      <c r="E40" s="117">
        <v>73500</v>
      </c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695940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>
        <v>150000</v>
      </c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808600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24031471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42262876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-24076136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1" zoomScale="85" zoomScaleNormal="85" workbookViewId="0">
      <selection activeCell="E27" sqref="E27:F27"/>
    </sheetView>
  </sheetViews>
  <sheetFormatPr defaultColWidth="9" defaultRowHeight="18.75" customHeight="1" x14ac:dyDescent="0.6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3.375" style="1" customWidth="1"/>
    <col min="10" max="16384" width="9" style="1"/>
  </cols>
  <sheetData>
    <row r="1" spans="1:9" ht="18.600000000000001" customHeight="1" x14ac:dyDescent="0.6">
      <c r="A1" s="4"/>
      <c r="B1" s="45" t="s">
        <v>61</v>
      </c>
      <c r="C1" s="45"/>
      <c r="D1" s="45"/>
      <c r="E1" s="45"/>
      <c r="F1" s="45"/>
      <c r="G1" s="45"/>
      <c r="H1" s="45"/>
      <c r="I1" s="4"/>
    </row>
    <row r="2" spans="1:9" ht="18.600000000000001" customHeight="1" x14ac:dyDescent="0.6">
      <c r="A2" s="4"/>
      <c r="B2" s="45"/>
      <c r="C2" s="45"/>
      <c r="D2" s="45"/>
      <c r="E2" s="45"/>
      <c r="F2" s="45"/>
      <c r="G2" s="45"/>
      <c r="H2" s="45"/>
      <c r="I2" s="4"/>
    </row>
    <row r="3" spans="1:9" s="3" customFormat="1" ht="21" customHeight="1" x14ac:dyDescent="0.6">
      <c r="A3" s="5"/>
      <c r="B3" s="16"/>
      <c r="C3" s="17"/>
      <c r="D3" s="46"/>
      <c r="E3" s="47"/>
      <c r="F3" s="15" t="s">
        <v>12</v>
      </c>
      <c r="G3" s="48" t="s">
        <v>67</v>
      </c>
      <c r="H3" s="48"/>
      <c r="I3" s="5"/>
    </row>
    <row r="4" spans="1:9" ht="18.75" customHeight="1" thickBot="1" x14ac:dyDescent="0.6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65">
      <c r="A5" s="4"/>
      <c r="B5" s="49" t="s">
        <v>13</v>
      </c>
      <c r="C5" s="50"/>
      <c r="D5" s="50"/>
      <c r="E5" s="51">
        <f>E6+E9+E11</f>
        <v>12690010</v>
      </c>
      <c r="F5" s="52"/>
      <c r="G5" s="9"/>
      <c r="H5" s="8"/>
      <c r="I5" s="4"/>
    </row>
    <row r="6" spans="1:9" ht="18.75" customHeight="1" x14ac:dyDescent="0.6">
      <c r="A6" s="4"/>
      <c r="B6" s="53" t="s">
        <v>38</v>
      </c>
      <c r="C6" s="56" t="s">
        <v>54</v>
      </c>
      <c r="D6" s="56"/>
      <c r="E6" s="57">
        <v>7920010</v>
      </c>
      <c r="F6" s="58"/>
      <c r="G6" s="10"/>
      <c r="H6" s="8"/>
      <c r="I6" s="4"/>
    </row>
    <row r="7" spans="1:9" ht="18.75" customHeight="1" x14ac:dyDescent="0.6">
      <c r="A7" s="4"/>
      <c r="B7" s="54"/>
      <c r="C7" s="59" t="s">
        <v>55</v>
      </c>
      <c r="D7" s="59"/>
      <c r="E7" s="60">
        <v>0</v>
      </c>
      <c r="F7" s="61"/>
      <c r="G7" s="10"/>
      <c r="H7" s="8"/>
      <c r="I7" s="4"/>
    </row>
    <row r="8" spans="1:9" ht="18.75" customHeight="1" x14ac:dyDescent="0.6">
      <c r="A8" s="4"/>
      <c r="B8" s="54"/>
      <c r="C8" s="59" t="s">
        <v>56</v>
      </c>
      <c r="D8" s="59"/>
      <c r="E8" s="60">
        <v>0</v>
      </c>
      <c r="F8" s="61"/>
      <c r="G8" s="10"/>
      <c r="H8" s="8"/>
      <c r="I8" s="4"/>
    </row>
    <row r="9" spans="1:9" ht="18.75" customHeight="1" thickBot="1" x14ac:dyDescent="0.65">
      <c r="A9" s="4"/>
      <c r="B9" s="54"/>
      <c r="C9" s="71" t="s">
        <v>58</v>
      </c>
      <c r="D9" s="72"/>
      <c r="E9" s="73">
        <v>2520000</v>
      </c>
      <c r="F9" s="74"/>
      <c r="G9" s="10"/>
      <c r="H9" s="8"/>
      <c r="I9" s="4"/>
    </row>
    <row r="10" spans="1:9" ht="18.75" customHeight="1" thickTop="1" thickBot="1" x14ac:dyDescent="0.65">
      <c r="A10" s="4"/>
      <c r="B10" s="55"/>
      <c r="C10" s="75" t="s">
        <v>39</v>
      </c>
      <c r="D10" s="76"/>
      <c r="E10" s="77">
        <f>(E6+E7+E8+E9)*2.5%</f>
        <v>261000.25</v>
      </c>
      <c r="F10" s="78"/>
      <c r="G10" s="10"/>
      <c r="H10" s="8"/>
      <c r="I10" s="4"/>
    </row>
    <row r="11" spans="1:9" ht="18.75" customHeight="1" thickBot="1" x14ac:dyDescent="0.65">
      <c r="A11" s="4"/>
      <c r="B11" s="34" t="s">
        <v>50</v>
      </c>
      <c r="C11" s="62" t="s">
        <v>40</v>
      </c>
      <c r="D11" s="62"/>
      <c r="E11" s="57">
        <v>2250000</v>
      </c>
      <c r="F11" s="58"/>
      <c r="G11" s="20" t="s">
        <v>41</v>
      </c>
      <c r="H11" s="21"/>
      <c r="I11" s="4"/>
    </row>
    <row r="12" spans="1:9" ht="18.75" customHeight="1" thickTop="1" thickBot="1" x14ac:dyDescent="0.75">
      <c r="A12" s="4"/>
      <c r="B12" s="41" t="s">
        <v>42</v>
      </c>
      <c r="C12" s="63" t="s">
        <v>43</v>
      </c>
      <c r="D12" s="64"/>
      <c r="E12" s="65">
        <f>E5-E10</f>
        <v>12429009.75</v>
      </c>
      <c r="F12" s="66"/>
      <c r="G12" s="10"/>
      <c r="H12" s="8"/>
      <c r="I12" s="4"/>
    </row>
    <row r="13" spans="1:9" ht="18.75" customHeight="1" thickBot="1" x14ac:dyDescent="0.6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65">
      <c r="A14" s="4"/>
      <c r="B14" s="42"/>
      <c r="C14" s="67" t="s">
        <v>44</v>
      </c>
      <c r="D14" s="68"/>
      <c r="E14" s="69">
        <v>1970000</v>
      </c>
      <c r="F14" s="70"/>
      <c r="G14" s="12"/>
      <c r="H14" s="8"/>
      <c r="I14" s="4"/>
    </row>
    <row r="15" spans="1:9" ht="18.75" customHeight="1" thickBot="1" x14ac:dyDescent="0.65">
      <c r="A15" s="4"/>
      <c r="C15" s="8"/>
      <c r="D15" s="8"/>
      <c r="E15" s="90"/>
      <c r="F15" s="90"/>
      <c r="G15" s="12"/>
      <c r="H15" s="8"/>
      <c r="I15" s="4"/>
    </row>
    <row r="16" spans="1:9" ht="18.75" customHeight="1" x14ac:dyDescent="0.6">
      <c r="A16" s="4"/>
      <c r="B16" s="13" t="s">
        <v>45</v>
      </c>
      <c r="C16" s="91" t="s">
        <v>52</v>
      </c>
      <c r="D16" s="92"/>
      <c r="E16" s="93">
        <f>(E6*0.1)+(H11-(H11/1.1))</f>
        <v>792001</v>
      </c>
      <c r="F16" s="94"/>
      <c r="G16" s="95" t="s">
        <v>46</v>
      </c>
      <c r="H16" s="96"/>
      <c r="I16" s="4"/>
    </row>
    <row r="17" spans="1:9" ht="18.75" customHeight="1" thickBot="1" x14ac:dyDescent="0.65">
      <c r="A17" s="4"/>
      <c r="B17" s="14" t="s">
        <v>47</v>
      </c>
      <c r="C17" s="97" t="s">
        <v>53</v>
      </c>
      <c r="D17" s="72"/>
      <c r="E17" s="98">
        <v>1996898</v>
      </c>
      <c r="F17" s="99"/>
      <c r="G17" s="100" t="s">
        <v>48</v>
      </c>
      <c r="H17" s="101"/>
      <c r="I17" s="4"/>
    </row>
    <row r="18" spans="1:9" ht="18.75" customHeight="1" thickTop="1" thickBot="1" x14ac:dyDescent="0.75">
      <c r="A18" s="4"/>
      <c r="B18" s="41" t="s">
        <v>14</v>
      </c>
      <c r="C18" s="79" t="s">
        <v>15</v>
      </c>
      <c r="D18" s="80"/>
      <c r="E18" s="77">
        <f>E16-E17</f>
        <v>-1204897</v>
      </c>
      <c r="F18" s="81"/>
      <c r="G18" s="82">
        <f>E12-E18</f>
        <v>13633906.75</v>
      </c>
      <c r="H18" s="83"/>
      <c r="I18" s="4"/>
    </row>
    <row r="19" spans="1:9" ht="18.75" customHeight="1" thickBot="1" x14ac:dyDescent="0.65">
      <c r="A19" s="4"/>
      <c r="C19" s="84"/>
      <c r="D19" s="84"/>
      <c r="E19" s="85"/>
      <c r="F19" s="85"/>
      <c r="I19" s="4"/>
    </row>
    <row r="20" spans="1:9" ht="18.75" customHeight="1" thickBot="1" x14ac:dyDescent="0.65">
      <c r="A20" s="4"/>
      <c r="B20" s="37" t="s">
        <v>3</v>
      </c>
      <c r="C20" s="86" t="s">
        <v>16</v>
      </c>
      <c r="D20" s="87"/>
      <c r="E20" s="88" t="s">
        <v>4</v>
      </c>
      <c r="F20" s="89"/>
      <c r="G20" s="86" t="s">
        <v>17</v>
      </c>
      <c r="H20" s="87"/>
      <c r="I20" s="4"/>
    </row>
    <row r="21" spans="1:9" ht="18.75" customHeight="1" x14ac:dyDescent="0.6">
      <c r="A21" s="4"/>
      <c r="B21" s="53" t="s">
        <v>18</v>
      </c>
      <c r="C21" s="107" t="s">
        <v>19</v>
      </c>
      <c r="D21" s="108"/>
      <c r="E21" s="93">
        <v>5280500</v>
      </c>
      <c r="F21" s="94"/>
      <c r="G21" s="93"/>
      <c r="H21" s="120"/>
      <c r="I21" s="4"/>
    </row>
    <row r="22" spans="1:9" ht="18.75" customHeight="1" x14ac:dyDescent="0.6">
      <c r="A22" s="4"/>
      <c r="B22" s="54"/>
      <c r="C22" s="102" t="s">
        <v>20</v>
      </c>
      <c r="D22" s="103"/>
      <c r="E22" s="117">
        <v>572500</v>
      </c>
      <c r="F22" s="118"/>
      <c r="G22" s="115"/>
      <c r="H22" s="116"/>
      <c r="I22" s="35"/>
    </row>
    <row r="23" spans="1:9" ht="18.75" customHeight="1" x14ac:dyDescent="0.6">
      <c r="A23" s="4"/>
      <c r="B23" s="54"/>
      <c r="C23" s="102" t="s">
        <v>21</v>
      </c>
      <c r="D23" s="103"/>
      <c r="E23" s="117">
        <v>34320</v>
      </c>
      <c r="F23" s="118"/>
      <c r="G23" s="115"/>
      <c r="H23" s="116"/>
      <c r="I23" s="4"/>
    </row>
    <row r="24" spans="1:9" ht="18.75" customHeight="1" x14ac:dyDescent="0.6">
      <c r="A24" s="4"/>
      <c r="B24" s="54"/>
      <c r="C24" s="102" t="s">
        <v>5</v>
      </c>
      <c r="D24" s="103"/>
      <c r="E24" s="117"/>
      <c r="F24" s="118"/>
      <c r="G24" s="115"/>
      <c r="H24" s="116"/>
      <c r="I24" s="4"/>
    </row>
    <row r="25" spans="1:9" ht="18.75" customHeight="1" x14ac:dyDescent="0.6">
      <c r="A25" s="4"/>
      <c r="B25" s="54"/>
      <c r="C25" s="102" t="s">
        <v>22</v>
      </c>
      <c r="D25" s="103"/>
      <c r="E25" s="117"/>
      <c r="F25" s="118"/>
      <c r="G25" s="115"/>
      <c r="H25" s="116"/>
      <c r="I25" s="4"/>
    </row>
    <row r="26" spans="1:9" ht="18.75" customHeight="1" x14ac:dyDescent="0.6">
      <c r="A26" s="4"/>
      <c r="B26" s="54"/>
      <c r="C26" s="102" t="s">
        <v>6</v>
      </c>
      <c r="D26" s="103"/>
      <c r="E26" s="113">
        <v>391980</v>
      </c>
      <c r="F26" s="114"/>
      <c r="G26" s="115"/>
      <c r="H26" s="116"/>
      <c r="I26" s="4"/>
    </row>
    <row r="27" spans="1:9" ht="18.75" customHeight="1" x14ac:dyDescent="0.6">
      <c r="A27" s="4"/>
      <c r="B27" s="54"/>
      <c r="C27" s="102" t="s">
        <v>23</v>
      </c>
      <c r="D27" s="103"/>
      <c r="E27" s="113">
        <v>135370</v>
      </c>
      <c r="F27" s="114"/>
      <c r="G27" s="115"/>
      <c r="H27" s="116"/>
      <c r="I27" s="4"/>
    </row>
    <row r="28" spans="1:9" ht="18.75" customHeight="1" x14ac:dyDescent="0.6">
      <c r="A28" s="4"/>
      <c r="B28" s="54"/>
      <c r="C28" s="102" t="s">
        <v>24</v>
      </c>
      <c r="D28" s="103"/>
      <c r="E28" s="160"/>
      <c r="F28" s="161"/>
      <c r="G28" s="115"/>
      <c r="H28" s="116"/>
      <c r="I28" s="4"/>
    </row>
    <row r="29" spans="1:9" ht="18.75" customHeight="1" x14ac:dyDescent="0.6">
      <c r="A29" s="4"/>
      <c r="B29" s="54"/>
      <c r="C29" s="102" t="s">
        <v>25</v>
      </c>
      <c r="D29" s="103"/>
      <c r="E29" s="117" t="s">
        <v>64</v>
      </c>
      <c r="F29" s="118"/>
      <c r="G29" s="115"/>
      <c r="H29" s="116"/>
      <c r="I29" s="4"/>
    </row>
    <row r="30" spans="1:9" ht="18.75" customHeight="1" x14ac:dyDescent="0.6">
      <c r="A30" s="4"/>
      <c r="B30" s="54"/>
      <c r="C30" s="102" t="s">
        <v>7</v>
      </c>
      <c r="D30" s="103"/>
      <c r="E30" s="117">
        <v>100000</v>
      </c>
      <c r="F30" s="118"/>
      <c r="G30" s="115"/>
      <c r="H30" s="116"/>
      <c r="I30" s="4"/>
    </row>
    <row r="31" spans="1:9" ht="18.75" customHeight="1" x14ac:dyDescent="0.6">
      <c r="A31" s="4"/>
      <c r="B31" s="54"/>
      <c r="C31" s="102" t="s">
        <v>26</v>
      </c>
      <c r="D31" s="103"/>
      <c r="E31" s="117">
        <v>19900</v>
      </c>
      <c r="F31" s="118"/>
      <c r="G31" s="115"/>
      <c r="H31" s="116"/>
      <c r="I31" s="4"/>
    </row>
    <row r="32" spans="1:9" ht="18.75" customHeight="1" x14ac:dyDescent="0.6">
      <c r="A32" s="4"/>
      <c r="B32" s="54"/>
      <c r="C32" s="102" t="s">
        <v>8</v>
      </c>
      <c r="D32" s="103"/>
      <c r="E32" s="117">
        <v>27940</v>
      </c>
      <c r="F32" s="118"/>
      <c r="G32" s="115"/>
      <c r="H32" s="116"/>
      <c r="I32" s="4"/>
    </row>
    <row r="33" spans="1:9" ht="18.75" customHeight="1" x14ac:dyDescent="0.6">
      <c r="A33" s="4"/>
      <c r="B33" s="54"/>
      <c r="C33" s="102" t="s">
        <v>27</v>
      </c>
      <c r="D33" s="103"/>
      <c r="E33" s="117"/>
      <c r="F33" s="118"/>
      <c r="G33" s="115"/>
      <c r="H33" s="116"/>
      <c r="I33" s="4"/>
    </row>
    <row r="34" spans="1:9" ht="18.75" customHeight="1" x14ac:dyDescent="0.6">
      <c r="A34" s="4"/>
      <c r="B34" s="54"/>
      <c r="C34" s="102" t="s">
        <v>51</v>
      </c>
      <c r="D34" s="103"/>
      <c r="E34" s="117">
        <v>90000</v>
      </c>
      <c r="F34" s="118"/>
      <c r="G34" s="115"/>
      <c r="H34" s="116"/>
      <c r="I34" s="4"/>
    </row>
    <row r="35" spans="1:9" ht="18.75" customHeight="1" x14ac:dyDescent="0.6">
      <c r="A35" s="4"/>
      <c r="B35" s="54"/>
      <c r="C35" s="102" t="s">
        <v>28</v>
      </c>
      <c r="D35" s="103"/>
      <c r="E35" s="117"/>
      <c r="F35" s="118"/>
      <c r="G35" s="115"/>
      <c r="H35" s="116"/>
      <c r="I35" s="4"/>
    </row>
    <row r="36" spans="1:9" ht="18.75" customHeight="1" x14ac:dyDescent="0.6">
      <c r="A36" s="4"/>
      <c r="B36" s="54"/>
      <c r="C36" s="102" t="s">
        <v>9</v>
      </c>
      <c r="D36" s="103"/>
      <c r="E36" s="117"/>
      <c r="F36" s="118"/>
      <c r="G36" s="115"/>
      <c r="H36" s="116"/>
      <c r="I36" s="4"/>
    </row>
    <row r="37" spans="1:9" ht="18.75" customHeight="1" x14ac:dyDescent="0.6">
      <c r="A37" s="4"/>
      <c r="B37" s="54"/>
      <c r="C37" s="102" t="s">
        <v>29</v>
      </c>
      <c r="D37" s="103"/>
      <c r="E37" s="117">
        <v>165000</v>
      </c>
      <c r="F37" s="118"/>
      <c r="G37" s="115"/>
      <c r="H37" s="116"/>
      <c r="I37" s="4"/>
    </row>
    <row r="38" spans="1:9" ht="18.75" customHeight="1" x14ac:dyDescent="0.6">
      <c r="A38" s="4"/>
      <c r="B38" s="54"/>
      <c r="C38" s="102" t="s">
        <v>49</v>
      </c>
      <c r="D38" s="103"/>
      <c r="E38" s="117">
        <v>33000</v>
      </c>
      <c r="F38" s="118"/>
      <c r="G38" s="115"/>
      <c r="H38" s="116"/>
      <c r="I38" s="4"/>
    </row>
    <row r="39" spans="1:9" ht="18.75" customHeight="1" x14ac:dyDescent="0.6">
      <c r="A39" s="4"/>
      <c r="B39" s="54"/>
      <c r="C39" s="102" t="s">
        <v>57</v>
      </c>
      <c r="D39" s="103"/>
      <c r="E39" s="117"/>
      <c r="F39" s="118"/>
      <c r="G39" s="115"/>
      <c r="H39" s="116"/>
      <c r="I39" s="4"/>
    </row>
    <row r="40" spans="1:9" ht="18.75" customHeight="1" x14ac:dyDescent="0.6">
      <c r="A40" s="4"/>
      <c r="B40" s="54"/>
      <c r="C40" s="102"/>
      <c r="D40" s="103"/>
      <c r="E40" s="117"/>
      <c r="F40" s="118"/>
      <c r="G40" s="115"/>
      <c r="H40" s="116"/>
      <c r="I40" s="4"/>
    </row>
    <row r="41" spans="1:9" ht="18.75" customHeight="1" x14ac:dyDescent="0.6">
      <c r="A41" s="4"/>
      <c r="B41" s="54"/>
      <c r="C41" s="102"/>
      <c r="D41" s="103"/>
      <c r="E41" s="117"/>
      <c r="F41" s="118"/>
      <c r="G41" s="115"/>
      <c r="H41" s="116"/>
      <c r="I41" s="4"/>
    </row>
    <row r="42" spans="1:9" s="19" customFormat="1" ht="16.5" customHeight="1" thickBot="1" x14ac:dyDescent="0.65">
      <c r="A42" s="18"/>
      <c r="B42" s="106"/>
      <c r="C42" s="104"/>
      <c r="D42" s="105"/>
      <c r="E42" s="137"/>
      <c r="F42" s="138"/>
      <c r="G42" s="139"/>
      <c r="H42" s="140"/>
      <c r="I42" s="36"/>
    </row>
    <row r="43" spans="1:9" ht="19.5" customHeight="1" x14ac:dyDescent="0.6">
      <c r="A43" s="4"/>
      <c r="B43" s="39"/>
      <c r="E43" s="38"/>
      <c r="F43" s="38"/>
      <c r="H43" s="39"/>
      <c r="I43" s="4"/>
    </row>
    <row r="44" spans="1:9" ht="7.5" customHeight="1" thickBot="1" x14ac:dyDescent="0.65">
      <c r="A44" s="4"/>
      <c r="B44" s="44"/>
      <c r="C44" s="44"/>
      <c r="E44" s="43"/>
      <c r="F44" s="43"/>
      <c r="G44" s="43"/>
      <c r="I44" s="4"/>
    </row>
    <row r="45" spans="1:9" ht="18.75" customHeight="1" x14ac:dyDescent="0.6">
      <c r="A45" s="4"/>
      <c r="B45" s="53" t="s">
        <v>30</v>
      </c>
      <c r="C45" s="107" t="s">
        <v>31</v>
      </c>
      <c r="D45" s="108"/>
      <c r="E45" s="109">
        <v>244000</v>
      </c>
      <c r="F45" s="110"/>
      <c r="G45" s="111"/>
      <c r="H45" s="112"/>
      <c r="I45" s="4"/>
    </row>
    <row r="46" spans="1:9" ht="18.75" customHeight="1" x14ac:dyDescent="0.6">
      <c r="A46" s="4"/>
      <c r="B46" s="54"/>
      <c r="C46" s="102" t="s">
        <v>32</v>
      </c>
      <c r="D46" s="103"/>
      <c r="E46" s="131"/>
      <c r="F46" s="132"/>
      <c r="G46" s="135"/>
      <c r="H46" s="136"/>
      <c r="I46" s="4"/>
    </row>
    <row r="47" spans="1:9" ht="18.75" customHeight="1" x14ac:dyDescent="0.6">
      <c r="A47" s="4"/>
      <c r="B47" s="54"/>
      <c r="C47" s="102" t="s">
        <v>37</v>
      </c>
      <c r="D47" s="103"/>
      <c r="E47" s="131">
        <v>352980</v>
      </c>
      <c r="F47" s="132"/>
      <c r="G47" s="135"/>
      <c r="H47" s="136"/>
      <c r="I47" s="4"/>
    </row>
    <row r="48" spans="1:9" ht="18.75" customHeight="1" x14ac:dyDescent="0.6">
      <c r="A48" s="4"/>
      <c r="B48" s="54"/>
      <c r="C48" s="102" t="s">
        <v>33</v>
      </c>
      <c r="D48" s="103"/>
      <c r="E48" s="131">
        <v>500000</v>
      </c>
      <c r="F48" s="132"/>
      <c r="G48" s="135"/>
      <c r="H48" s="136"/>
      <c r="I48" s="4"/>
    </row>
    <row r="49" spans="1:9" ht="18.75" customHeight="1" x14ac:dyDescent="0.6">
      <c r="A49" s="4"/>
      <c r="B49" s="54"/>
      <c r="C49" s="102" t="s">
        <v>10</v>
      </c>
      <c r="D49" s="103"/>
      <c r="E49" s="131">
        <v>200000</v>
      </c>
      <c r="F49" s="132"/>
      <c r="G49" s="135"/>
      <c r="H49" s="136"/>
      <c r="I49" s="4"/>
    </row>
    <row r="50" spans="1:9" ht="18.75" customHeight="1" x14ac:dyDescent="0.6">
      <c r="A50" s="4"/>
      <c r="B50" s="54"/>
      <c r="C50" s="102"/>
      <c r="D50" s="103"/>
      <c r="E50" s="131"/>
      <c r="F50" s="132"/>
      <c r="G50" s="135"/>
      <c r="H50" s="136"/>
      <c r="I50" s="4"/>
    </row>
    <row r="51" spans="1:9" ht="18.75" customHeight="1" x14ac:dyDescent="0.6">
      <c r="A51" s="4"/>
      <c r="B51" s="54"/>
      <c r="C51" s="23"/>
      <c r="D51" s="24"/>
      <c r="E51" s="131"/>
      <c r="F51" s="132"/>
      <c r="G51" s="135"/>
      <c r="H51" s="136"/>
      <c r="I51" s="4"/>
    </row>
    <row r="52" spans="1:9" ht="16.899999999999999" x14ac:dyDescent="0.6">
      <c r="A52" s="4"/>
      <c r="B52" s="54"/>
      <c r="C52" s="23"/>
      <c r="D52" s="24"/>
      <c r="E52" s="131"/>
      <c r="F52" s="132"/>
      <c r="G52" s="135"/>
      <c r="H52" s="136"/>
      <c r="I52" s="4"/>
    </row>
    <row r="53" spans="1:9" ht="21" customHeight="1" thickBot="1" x14ac:dyDescent="0.65">
      <c r="A53" s="4"/>
      <c r="B53" s="106"/>
      <c r="C53" s="23"/>
      <c r="D53" s="24"/>
      <c r="E53" s="131"/>
      <c r="F53" s="132"/>
      <c r="G53" s="135"/>
      <c r="H53" s="136"/>
      <c r="I53" s="4"/>
    </row>
    <row r="54" spans="1:9" ht="39" customHeight="1" thickBot="1" x14ac:dyDescent="0.65">
      <c r="A54" s="4"/>
      <c r="B54" s="7" t="s">
        <v>34</v>
      </c>
      <c r="C54" s="121" t="s">
        <v>2</v>
      </c>
      <c r="D54" s="122"/>
      <c r="E54" s="133">
        <v>15604079</v>
      </c>
      <c r="F54" s="134"/>
      <c r="G54" s="141"/>
      <c r="H54" s="142"/>
      <c r="I54" s="4"/>
    </row>
    <row r="55" spans="1:9" ht="26.25" customHeight="1" thickTop="1" thickBot="1" x14ac:dyDescent="0.65">
      <c r="A55" s="4"/>
      <c r="B55" s="6" t="s">
        <v>35</v>
      </c>
      <c r="C55" s="123" t="s">
        <v>0</v>
      </c>
      <c r="D55" s="124"/>
      <c r="E55" s="143">
        <f>SUM(E21:E54)</f>
        <v>23751569</v>
      </c>
      <c r="F55" s="144"/>
      <c r="G55" s="144"/>
      <c r="H55" s="145"/>
      <c r="I55" s="40"/>
    </row>
    <row r="56" spans="1:9" ht="37.5" customHeight="1" thickBot="1" x14ac:dyDescent="0.65">
      <c r="A56" s="4"/>
      <c r="G56" s="38"/>
      <c r="H56" s="39"/>
    </row>
    <row r="57" spans="1:9" ht="27" customHeight="1" x14ac:dyDescent="0.6">
      <c r="A57" s="4"/>
      <c r="B57" s="125" t="s">
        <v>1</v>
      </c>
      <c r="C57" s="126"/>
      <c r="D57" s="127"/>
      <c r="E57" s="146">
        <f>E12-E18-E55</f>
        <v>-10117662.25</v>
      </c>
      <c r="F57" s="147"/>
      <c r="G57" s="147"/>
      <c r="H57" s="148"/>
    </row>
    <row r="58" spans="1:9" ht="35.25" customHeight="1" thickBot="1" x14ac:dyDescent="0.65">
      <c r="B58" s="128" t="s">
        <v>36</v>
      </c>
      <c r="C58" s="129"/>
      <c r="D58" s="130"/>
      <c r="E58" s="149"/>
      <c r="F58" s="150"/>
      <c r="G58" s="150"/>
      <c r="H58" s="151"/>
    </row>
    <row r="59" spans="1:9" ht="18.75" customHeight="1" thickBot="1" x14ac:dyDescent="0.65"/>
    <row r="60" spans="1:9" ht="24.6" customHeight="1" thickBot="1" x14ac:dyDescent="0.65">
      <c r="B60" s="49" t="s">
        <v>11</v>
      </c>
      <c r="C60" s="50"/>
      <c r="D60" s="50"/>
      <c r="E60" s="50"/>
      <c r="F60" s="50"/>
      <c r="G60" s="50"/>
      <c r="H60" s="119"/>
    </row>
    <row r="61" spans="1:9" ht="18.75" customHeight="1" x14ac:dyDescent="0.6">
      <c r="B61" s="25"/>
      <c r="C61" s="26"/>
      <c r="D61" s="26"/>
      <c r="E61" s="26"/>
      <c r="F61" s="26"/>
      <c r="G61" s="26"/>
      <c r="H61" s="27"/>
    </row>
    <row r="62" spans="1:9" ht="18.75" customHeight="1" x14ac:dyDescent="0.6">
      <c r="B62" s="28"/>
      <c r="C62" s="29"/>
      <c r="D62" s="29"/>
      <c r="E62" s="29"/>
      <c r="F62" s="29"/>
      <c r="G62" s="29"/>
      <c r="H62" s="30"/>
    </row>
    <row r="63" spans="1:9" ht="18.75" customHeight="1" x14ac:dyDescent="0.6">
      <c r="B63" s="28"/>
      <c r="C63" s="29"/>
      <c r="D63" s="29"/>
      <c r="E63" s="29"/>
      <c r="F63" s="29"/>
      <c r="G63" s="29"/>
      <c r="H63" s="30"/>
    </row>
    <row r="64" spans="1:9" ht="18.75" customHeight="1" x14ac:dyDescent="0.6">
      <c r="B64" s="28"/>
      <c r="C64" s="29"/>
      <c r="D64" s="29"/>
      <c r="E64" s="29"/>
      <c r="F64" s="29"/>
      <c r="G64" s="29"/>
      <c r="H64" s="30"/>
    </row>
    <row r="65" spans="2:12" ht="18.75" customHeight="1" x14ac:dyDescent="0.6">
      <c r="B65" s="28"/>
      <c r="C65" s="29"/>
      <c r="D65" s="29"/>
      <c r="E65" s="29"/>
      <c r="F65" s="29"/>
      <c r="G65" s="29"/>
      <c r="H65" s="30"/>
    </row>
    <row r="66" spans="2:12" ht="18.75" customHeight="1" x14ac:dyDescent="0.6">
      <c r="B66" s="28"/>
      <c r="C66" s="29"/>
      <c r="D66" s="29"/>
      <c r="E66" s="29"/>
      <c r="F66" s="29"/>
      <c r="G66" s="29"/>
      <c r="H66" s="30"/>
    </row>
    <row r="67" spans="2:12" ht="18.75" customHeight="1" x14ac:dyDescent="0.6">
      <c r="B67" s="28"/>
      <c r="C67" s="29"/>
      <c r="D67" s="29"/>
      <c r="E67" s="29"/>
      <c r="F67" s="29"/>
      <c r="G67" s="29"/>
      <c r="H67" s="30"/>
    </row>
    <row r="68" spans="2:12" ht="18.75" customHeight="1" x14ac:dyDescent="0.6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6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65">
      <c r="B70" s="31"/>
      <c r="C70" s="32"/>
      <c r="D70" s="32"/>
      <c r="E70" s="32"/>
      <c r="F70" s="32"/>
      <c r="G70" s="32"/>
      <c r="H70" s="33"/>
    </row>
  </sheetData>
  <mergeCells count="138"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8월_플렉스</vt:lpstr>
      <vt:lpstr>8월_어텀</vt:lpstr>
      <vt:lpstr>8월_메이드</vt:lpstr>
      <vt:lpstr>8월_페이스</vt:lpstr>
      <vt:lpstr>8월_아레나</vt:lpstr>
      <vt:lpstr>9월_플렉스</vt:lpstr>
      <vt:lpstr>9월_어텀</vt:lpstr>
      <vt:lpstr>9월_메이드</vt:lpstr>
      <vt:lpstr>9월_페이스</vt:lpstr>
      <vt:lpstr>9월_아레나</vt:lpstr>
      <vt:lpstr>10월_플렉스</vt:lpstr>
      <vt:lpstr>10월_어텀</vt:lpstr>
      <vt:lpstr>10월_메이드</vt:lpstr>
      <vt:lpstr>10월_페이스</vt:lpstr>
      <vt:lpstr>10월_아레나</vt:lpstr>
      <vt:lpstr>기본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사용자</cp:lastModifiedBy>
  <cp:lastPrinted>2022-12-08T05:48:07Z</cp:lastPrinted>
  <dcterms:created xsi:type="dcterms:W3CDTF">2019-02-08T06:26:39Z</dcterms:created>
  <dcterms:modified xsi:type="dcterms:W3CDTF">2022-12-09T08:41:16Z</dcterms:modified>
</cp:coreProperties>
</file>