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exy\Dropbox\Work\ComplexNetwork\"/>
    </mc:Choice>
  </mc:AlternateContent>
  <bookViews>
    <workbookView xWindow="0" yWindow="0" windowWidth="9432" windowHeight="5364" activeTab="4"/>
  </bookViews>
  <sheets>
    <sheet name="label_compare" sheetId="1" r:id="rId1"/>
    <sheet name="opt_compare" sheetId="2" r:id="rId2"/>
    <sheet name="ntree_compare" sheetId="3" r:id="rId3"/>
    <sheet name="index_oh" sheetId="4" r:id="rId4"/>
    <sheet name="search_oh" sheetId="5" r:id="rId5"/>
    <sheet name="scal_query" sheetId="6" r:id="rId6"/>
    <sheet name="scal_machine" sheetId="12" r:id="rId7"/>
    <sheet name="scal_graph" sheetId="8" r:id="rId8"/>
    <sheet name="scal_tie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5" l="1"/>
  <c r="J10" i="5"/>
  <c r="J9" i="5"/>
  <c r="J8" i="5"/>
  <c r="J7" i="5"/>
  <c r="J6" i="5"/>
  <c r="J5" i="5"/>
  <c r="J4" i="5"/>
  <c r="J3" i="5"/>
  <c r="J2" i="5"/>
  <c r="I11" i="5"/>
  <c r="I10" i="5"/>
  <c r="I9" i="5"/>
  <c r="I8" i="5"/>
  <c r="I7" i="5"/>
  <c r="I6" i="5"/>
  <c r="I5" i="5"/>
  <c r="I4" i="5"/>
  <c r="I3" i="5"/>
  <c r="I2" i="5"/>
  <c r="H11" i="5"/>
  <c r="H10" i="5"/>
  <c r="H9" i="5"/>
  <c r="H8" i="5"/>
  <c r="H7" i="5"/>
  <c r="H6" i="5"/>
  <c r="H5" i="5"/>
  <c r="H4" i="5"/>
  <c r="H3" i="5"/>
  <c r="H2" i="5"/>
  <c r="I21" i="1"/>
  <c r="I20" i="1"/>
  <c r="I19" i="1"/>
  <c r="I18" i="1"/>
  <c r="I17" i="1"/>
  <c r="I16" i="1"/>
  <c r="I15" i="1"/>
  <c r="I14" i="1"/>
  <c r="I13" i="1"/>
  <c r="I12" i="1"/>
  <c r="H12" i="1"/>
  <c r="H21" i="1"/>
  <c r="H20" i="1"/>
  <c r="H19" i="1"/>
  <c r="H18" i="1"/>
  <c r="H17" i="1"/>
  <c r="H16" i="1"/>
  <c r="H15" i="1"/>
  <c r="H14" i="1"/>
  <c r="H13" i="1"/>
  <c r="N21" i="2"/>
  <c r="N20" i="2"/>
  <c r="N19" i="2"/>
  <c r="N18" i="2"/>
  <c r="N17" i="2"/>
  <c r="N16" i="2"/>
  <c r="N15" i="2"/>
  <c r="N14" i="2"/>
  <c r="N13" i="2"/>
  <c r="N12" i="2"/>
  <c r="B2" i="6" l="1"/>
  <c r="B10" i="6" l="1"/>
  <c r="B9" i="6"/>
  <c r="B8" i="6"/>
  <c r="B7" i="6"/>
  <c r="B6" i="6"/>
  <c r="B5" i="6"/>
  <c r="B4" i="6"/>
  <c r="B3" i="6"/>
  <c r="C2" i="6"/>
  <c r="B10" i="8" l="1"/>
  <c r="B4" i="8"/>
  <c r="B9" i="8"/>
  <c r="B8" i="8"/>
  <c r="B6" i="8"/>
  <c r="B2" i="8"/>
  <c r="B5" i="8"/>
  <c r="B7" i="8"/>
  <c r="B3" i="8"/>
  <c r="D5" i="6"/>
  <c r="D8" i="6"/>
  <c r="D6" i="6"/>
  <c r="C6" i="6"/>
  <c r="H2" i="6"/>
  <c r="H3" i="6"/>
  <c r="H4" i="6"/>
  <c r="H5" i="6"/>
  <c r="H6" i="6"/>
  <c r="H7" i="6"/>
  <c r="H8" i="6"/>
  <c r="H9" i="6"/>
  <c r="G9" i="6"/>
  <c r="C10" i="6"/>
  <c r="F10" i="6"/>
  <c r="E10" i="6"/>
  <c r="D10" i="6"/>
  <c r="C9" i="6"/>
  <c r="F9" i="6"/>
  <c r="E9" i="6"/>
  <c r="D9" i="6"/>
  <c r="G8" i="6"/>
  <c r="C8" i="6"/>
  <c r="E8" i="6"/>
  <c r="F8" i="6"/>
  <c r="G7" i="6"/>
  <c r="C7" i="6"/>
  <c r="F7" i="6"/>
  <c r="E7" i="6"/>
  <c r="D7" i="6"/>
  <c r="G6" i="6"/>
  <c r="F6" i="6"/>
  <c r="E6" i="6"/>
  <c r="G5" i="6"/>
  <c r="C5" i="6"/>
  <c r="F5" i="6"/>
  <c r="E5" i="6"/>
  <c r="G4" i="6"/>
  <c r="C4" i="6"/>
  <c r="F4" i="6"/>
  <c r="E4" i="6"/>
  <c r="D4" i="6"/>
  <c r="G3" i="6"/>
  <c r="C3" i="6"/>
  <c r="F3" i="6"/>
  <c r="E3" i="6"/>
  <c r="D3" i="6"/>
  <c r="G2" i="6"/>
  <c r="F2" i="6"/>
  <c r="E2" i="6"/>
  <c r="D2" i="6"/>
  <c r="E21" i="4" l="1"/>
  <c r="E20" i="4"/>
  <c r="E19" i="4"/>
  <c r="E18" i="4"/>
  <c r="E17" i="4"/>
  <c r="E16" i="4"/>
  <c r="E15" i="4"/>
  <c r="E14" i="4"/>
  <c r="E13" i="4"/>
  <c r="E12" i="4"/>
  <c r="C21" i="4"/>
  <c r="C20" i="4"/>
  <c r="C19" i="4"/>
  <c r="C18" i="4"/>
  <c r="C17" i="4"/>
  <c r="C16" i="4"/>
  <c r="C15" i="4"/>
  <c r="C14" i="4"/>
  <c r="C13" i="4"/>
  <c r="C12" i="4"/>
  <c r="L21" i="3"/>
  <c r="L20" i="3"/>
  <c r="L19" i="3"/>
  <c r="L18" i="3"/>
  <c r="L17" i="3"/>
  <c r="L16" i="3"/>
  <c r="L15" i="3"/>
  <c r="L14" i="3"/>
  <c r="L13" i="3"/>
  <c r="L12" i="3"/>
  <c r="K21" i="3"/>
  <c r="K20" i="3"/>
  <c r="K19" i="3"/>
  <c r="K18" i="3"/>
  <c r="K17" i="3"/>
  <c r="K16" i="3"/>
  <c r="K15" i="3"/>
  <c r="K14" i="3"/>
  <c r="K13" i="3"/>
  <c r="K12" i="3"/>
  <c r="J21" i="3"/>
  <c r="J20" i="3"/>
  <c r="J19" i="3"/>
  <c r="J18" i="3"/>
  <c r="J17" i="3"/>
  <c r="J16" i="3"/>
  <c r="J15" i="3"/>
  <c r="J14" i="3"/>
  <c r="J13" i="3"/>
  <c r="J12" i="3"/>
  <c r="I21" i="3"/>
  <c r="I20" i="3"/>
  <c r="I19" i="3"/>
  <c r="I18" i="3"/>
  <c r="I17" i="3"/>
  <c r="I16" i="3"/>
  <c r="I15" i="3"/>
  <c r="I14" i="3"/>
  <c r="I13" i="3"/>
  <c r="I12" i="3"/>
  <c r="H21" i="3"/>
  <c r="H20" i="3"/>
  <c r="H19" i="3"/>
  <c r="H18" i="3"/>
  <c r="H17" i="3"/>
  <c r="H16" i="3"/>
  <c r="H15" i="3"/>
  <c r="H14" i="3"/>
  <c r="H13" i="3"/>
  <c r="H12" i="3"/>
  <c r="G21" i="3"/>
  <c r="G20" i="3"/>
  <c r="G19" i="3"/>
  <c r="G18" i="3"/>
  <c r="G17" i="3"/>
  <c r="G16" i="3"/>
  <c r="G15" i="3"/>
  <c r="G14" i="3"/>
  <c r="G13" i="3"/>
  <c r="G12" i="3"/>
  <c r="F21" i="3"/>
  <c r="F20" i="3"/>
  <c r="F19" i="3"/>
  <c r="F18" i="3"/>
  <c r="F17" i="3"/>
  <c r="F16" i="3"/>
  <c r="F15" i="3"/>
  <c r="F14" i="3"/>
  <c r="F13" i="3"/>
  <c r="F12" i="3"/>
  <c r="E21" i="3"/>
  <c r="E20" i="3"/>
  <c r="E19" i="3"/>
  <c r="E18" i="3"/>
  <c r="E17" i="3"/>
  <c r="E16" i="3"/>
  <c r="E15" i="3"/>
  <c r="E14" i="3"/>
  <c r="E13" i="3"/>
  <c r="E12" i="3"/>
  <c r="D21" i="3"/>
  <c r="D20" i="3"/>
  <c r="D19" i="3"/>
  <c r="D18" i="3"/>
  <c r="D17" i="3"/>
  <c r="D16" i="3"/>
  <c r="D15" i="3"/>
  <c r="D14" i="3"/>
  <c r="D13" i="3"/>
  <c r="D12" i="3"/>
  <c r="C21" i="3"/>
  <c r="C20" i="3"/>
  <c r="C19" i="3"/>
  <c r="C18" i="3"/>
  <c r="C17" i="3"/>
  <c r="C16" i="3"/>
  <c r="C15" i="3"/>
  <c r="C14" i="3"/>
  <c r="C13" i="3"/>
  <c r="C12" i="3"/>
  <c r="L21" i="2"/>
  <c r="L20" i="2"/>
  <c r="L19" i="2"/>
  <c r="L18" i="2"/>
  <c r="L17" i="2"/>
  <c r="L16" i="2"/>
  <c r="L15" i="2"/>
  <c r="L14" i="2"/>
  <c r="L13" i="2"/>
  <c r="K21" i="2"/>
  <c r="K20" i="2"/>
  <c r="K19" i="2"/>
  <c r="K18" i="2"/>
  <c r="K17" i="2"/>
  <c r="K16" i="2"/>
  <c r="K15" i="2"/>
  <c r="K14" i="2"/>
  <c r="K13" i="2"/>
  <c r="J21" i="2"/>
  <c r="J20" i="2"/>
  <c r="J19" i="2"/>
  <c r="J18" i="2"/>
  <c r="J17" i="2"/>
  <c r="J16" i="2"/>
  <c r="J15" i="2"/>
  <c r="J14" i="2"/>
  <c r="J13" i="2"/>
  <c r="I21" i="2"/>
  <c r="I20" i="2"/>
  <c r="I19" i="2"/>
  <c r="I18" i="2"/>
  <c r="I17" i="2"/>
  <c r="I16" i="2"/>
  <c r="I15" i="2"/>
  <c r="I14" i="2"/>
  <c r="I13" i="2"/>
  <c r="H21" i="2"/>
  <c r="H20" i="2"/>
  <c r="H19" i="2"/>
  <c r="H18" i="2"/>
  <c r="H17" i="2"/>
  <c r="H16" i="2"/>
  <c r="H15" i="2"/>
  <c r="H14" i="2"/>
  <c r="H13" i="2"/>
  <c r="G21" i="2"/>
  <c r="G20" i="2"/>
  <c r="G19" i="2"/>
  <c r="G18" i="2"/>
  <c r="G17" i="2"/>
  <c r="G16" i="2"/>
  <c r="G15" i="2"/>
  <c r="G14" i="2"/>
  <c r="G13" i="2"/>
  <c r="L12" i="2"/>
  <c r="K12" i="2"/>
  <c r="J12" i="2"/>
  <c r="I12" i="2"/>
  <c r="H12" i="2"/>
  <c r="G12" i="2"/>
  <c r="F21" i="2"/>
  <c r="F20" i="2"/>
  <c r="F19" i="2"/>
  <c r="F18" i="2"/>
  <c r="F17" i="2"/>
  <c r="F16" i="2"/>
  <c r="F15" i="2"/>
  <c r="F14" i="2"/>
  <c r="F13" i="2"/>
  <c r="F12" i="2"/>
  <c r="E21" i="2"/>
  <c r="E20" i="2"/>
  <c r="E19" i="2"/>
  <c r="E18" i="2"/>
  <c r="E17" i="2"/>
  <c r="E16" i="2"/>
  <c r="E15" i="2"/>
  <c r="E14" i="2"/>
  <c r="E13" i="2"/>
  <c r="E12" i="2"/>
  <c r="D21" i="2"/>
  <c r="D20" i="2"/>
  <c r="D19" i="2"/>
  <c r="D18" i="2"/>
  <c r="D17" i="2"/>
  <c r="D16" i="2"/>
  <c r="D15" i="2"/>
  <c r="D14" i="2"/>
  <c r="D13" i="2"/>
  <c r="D12" i="2"/>
  <c r="C21" i="2"/>
  <c r="C20" i="2"/>
  <c r="C19" i="2"/>
  <c r="C18" i="2"/>
  <c r="C17" i="2"/>
  <c r="C16" i="2"/>
  <c r="C15" i="2"/>
  <c r="C14" i="2"/>
  <c r="C13" i="2"/>
  <c r="C12" i="2"/>
  <c r="F21" i="1"/>
  <c r="F20" i="1"/>
  <c r="F19" i="1"/>
  <c r="F18" i="1"/>
  <c r="F17" i="1"/>
  <c r="F16" i="1"/>
  <c r="F15" i="1"/>
  <c r="F14" i="1"/>
  <c r="F13" i="1"/>
  <c r="F12" i="1"/>
  <c r="D21" i="1"/>
  <c r="D20" i="1"/>
  <c r="D19" i="1"/>
  <c r="D18" i="1"/>
  <c r="D17" i="1"/>
  <c r="D16" i="1"/>
  <c r="D15" i="1"/>
  <c r="D14" i="1"/>
  <c r="D13" i="1"/>
  <c r="D12" i="1"/>
  <c r="E21" i="1"/>
  <c r="E20" i="1"/>
  <c r="E19" i="1"/>
  <c r="E18" i="1"/>
  <c r="E17" i="1"/>
  <c r="E16" i="1"/>
  <c r="E15" i="1"/>
  <c r="E14" i="1"/>
  <c r="E13" i="1"/>
  <c r="E1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<sst xmlns="http://schemas.openxmlformats.org/spreadsheetml/2006/main" count="131" uniqueCount="62">
  <si>
    <t>Real</t>
  </si>
  <si>
    <t>1t_noopt</t>
  </si>
  <si>
    <t>1t_noopt_comp</t>
  </si>
  <si>
    <t>1t_noopt_dec</t>
  </si>
  <si>
    <t>1t_label_comp</t>
  </si>
  <si>
    <t>1t_label_dec</t>
  </si>
  <si>
    <t>Google</t>
  </si>
  <si>
    <t>Wiki</t>
  </si>
  <si>
    <t>Skitter</t>
  </si>
  <si>
    <t>Bio</t>
  </si>
  <si>
    <t>Patent</t>
  </si>
  <si>
    <t>Baidu</t>
  </si>
  <si>
    <t>Facebook</t>
  </si>
  <si>
    <t>Livejournal</t>
  </si>
  <si>
    <t>Hollywood</t>
  </si>
  <si>
    <t>Friendster</t>
  </si>
  <si>
    <t>2t_noopt_comp</t>
  </si>
  <si>
    <t>2t_noopt_dec</t>
  </si>
  <si>
    <t>2t_label_comp</t>
  </si>
  <si>
    <t>2t_label_dec</t>
  </si>
  <si>
    <t>2t_bi</t>
  </si>
  <si>
    <t>2t_tie</t>
  </si>
  <si>
    <t>2t_all</t>
  </si>
  <si>
    <t>5t</t>
  </si>
  <si>
    <t>10t</t>
  </si>
  <si>
    <t>20t</t>
  </si>
  <si>
    <t>5t_comp</t>
  </si>
  <si>
    <t>10t_comp</t>
  </si>
  <si>
    <t>20t_comp</t>
  </si>
  <si>
    <t>2t_dec</t>
  </si>
  <si>
    <t>2t_comp</t>
  </si>
  <si>
    <t>1t_dec</t>
  </si>
  <si>
    <t>1t_comp</t>
  </si>
  <si>
    <t>5t_dec</t>
  </si>
  <si>
    <t>10t_dec</t>
  </si>
  <si>
    <t>20t_dec</t>
  </si>
  <si>
    <t>1t_space</t>
  </si>
  <si>
    <t>1t_time</t>
  </si>
  <si>
    <t>1t_d_space</t>
  </si>
  <si>
    <t>1t_d_time</t>
  </si>
  <si>
    <t>1t_noet</t>
  </si>
  <si>
    <t>1t_bi</t>
  </si>
  <si>
    <t>1t_tie</t>
  </si>
  <si>
    <t>100k</t>
  </si>
  <si>
    <t>1600k</t>
  </si>
  <si>
    <t>200k</t>
  </si>
  <si>
    <t>400k</t>
  </si>
  <si>
    <t>50k</t>
  </si>
  <si>
    <t>800k</t>
  </si>
  <si>
    <t>density</t>
  </si>
  <si>
    <t>Density</t>
  </si>
  <si>
    <t>time</t>
  </si>
  <si>
    <t>1machine</t>
  </si>
  <si>
    <t>2machiens</t>
  </si>
  <si>
    <t>3machines</t>
  </si>
  <si>
    <t>4machiens</t>
  </si>
  <si>
    <t>10machiens</t>
  </si>
  <si>
    <t>15machiens</t>
  </si>
  <si>
    <t>20machines</t>
  </si>
  <si>
    <t>5machine</t>
  </si>
  <si>
    <t>25k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</si>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</sst>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1" sqref="I21"/>
    </sheetView>
  </sheetViews>
  <sheetFormatPr defaultRowHeight="14.4" x14ac:dyDescent="0.3"/>
  <cols>
    <col min="1" max="1" width="9.88671875" bestFit="1" customWidth="1"/>
    <col min="2" max="2" width="5.5546875" bestFit="1" customWidth="1"/>
    <col min="3" max="3" width="14.21875" bestFit="1" customWidth="1"/>
    <col min="4" max="4" width="13.21875" bestFit="1" customWidth="1"/>
    <col min="5" max="5" width="12.44140625" bestFit="1" customWidth="1"/>
    <col min="6" max="6" width="11.44140625" bestFit="1" customWidth="1"/>
  </cols>
  <sheetData>
    <row r="1" spans="1:9" x14ac:dyDescent="0.3">
      <c r="B1" t="s">
        <v>0</v>
      </c>
      <c r="C1" t="s">
        <v>2</v>
      </c>
      <c r="D1" t="s">
        <v>4</v>
      </c>
      <c r="E1" t="s">
        <v>3</v>
      </c>
      <c r="F1" t="s">
        <v>5</v>
      </c>
    </row>
    <row r="2" spans="1:9" x14ac:dyDescent="0.3">
      <c r="A2" t="s">
        <v>6</v>
      </c>
      <c r="B2" s="1">
        <v>6.3070000000000004</v>
      </c>
      <c r="C2">
        <v>8.15</v>
      </c>
      <c r="D2">
        <v>7.53</v>
      </c>
      <c r="E2" s="1">
        <v>7.15</v>
      </c>
      <c r="F2" s="1">
        <v>6.88</v>
      </c>
    </row>
    <row r="3" spans="1:9" x14ac:dyDescent="0.3">
      <c r="A3" t="s">
        <v>7</v>
      </c>
      <c r="B3" s="1">
        <v>3.9009999999999998</v>
      </c>
      <c r="C3">
        <v>5.87</v>
      </c>
      <c r="D3">
        <v>5.58</v>
      </c>
      <c r="E3" s="1">
        <v>5.09</v>
      </c>
      <c r="F3" s="1">
        <v>4.59</v>
      </c>
    </row>
    <row r="4" spans="1:9" x14ac:dyDescent="0.3">
      <c r="A4" t="s">
        <v>8</v>
      </c>
      <c r="B4" s="1">
        <v>5.0739999999999998</v>
      </c>
      <c r="C4">
        <v>7.18</v>
      </c>
      <c r="D4">
        <v>7.06</v>
      </c>
      <c r="E4" s="1">
        <v>6.54</v>
      </c>
      <c r="F4" s="1">
        <v>6.17</v>
      </c>
    </row>
    <row r="5" spans="1:9" x14ac:dyDescent="0.3">
      <c r="A5" t="s">
        <v>9</v>
      </c>
      <c r="B5" s="1">
        <v>3.0640000000000001</v>
      </c>
      <c r="C5">
        <v>4.54</v>
      </c>
      <c r="D5">
        <v>4.53</v>
      </c>
      <c r="E5" s="1">
        <v>4.04</v>
      </c>
      <c r="F5" s="1">
        <v>3.83</v>
      </c>
    </row>
    <row r="6" spans="1:9" x14ac:dyDescent="0.3">
      <c r="A6" t="s">
        <v>10</v>
      </c>
      <c r="B6" s="1">
        <v>8.1649999999999991</v>
      </c>
      <c r="C6">
        <v>12.05</v>
      </c>
      <c r="D6">
        <v>12</v>
      </c>
      <c r="E6" s="1">
        <v>11.92</v>
      </c>
      <c r="F6" s="1">
        <v>11.77</v>
      </c>
    </row>
    <row r="7" spans="1:9" x14ac:dyDescent="0.3">
      <c r="A7" t="s">
        <v>11</v>
      </c>
      <c r="B7" s="1">
        <v>4.1500000000000004</v>
      </c>
      <c r="C7">
        <v>6.1</v>
      </c>
      <c r="D7">
        <v>6</v>
      </c>
      <c r="E7" s="1">
        <v>5.92</v>
      </c>
      <c r="F7" s="1">
        <v>5.35</v>
      </c>
    </row>
    <row r="8" spans="1:9" x14ac:dyDescent="0.3">
      <c r="A8" t="s">
        <v>12</v>
      </c>
      <c r="B8" s="1">
        <v>5.17</v>
      </c>
      <c r="C8">
        <v>6.9</v>
      </c>
      <c r="D8">
        <v>6.85</v>
      </c>
      <c r="E8" s="1">
        <v>6.81</v>
      </c>
      <c r="F8" s="1">
        <v>6.49</v>
      </c>
    </row>
    <row r="9" spans="1:9" x14ac:dyDescent="0.3">
      <c r="A9" t="s">
        <v>13</v>
      </c>
      <c r="B9" s="1">
        <v>5.5750000000000002</v>
      </c>
      <c r="C9">
        <v>8.09</v>
      </c>
      <c r="D9">
        <v>7.87</v>
      </c>
      <c r="E9" s="1">
        <v>7.63</v>
      </c>
      <c r="F9" s="1">
        <v>7.12</v>
      </c>
    </row>
    <row r="10" spans="1:9" x14ac:dyDescent="0.3">
      <c r="A10" t="s">
        <v>14</v>
      </c>
      <c r="B10" s="1">
        <v>3.8479999999999999</v>
      </c>
      <c r="C10">
        <v>5.63</v>
      </c>
      <c r="D10">
        <v>5.51</v>
      </c>
      <c r="E10" s="1">
        <v>5.41</v>
      </c>
      <c r="F10" s="1">
        <v>4.9800000000000004</v>
      </c>
    </row>
    <row r="11" spans="1:9" x14ac:dyDescent="0.3">
      <c r="A11" t="s">
        <v>15</v>
      </c>
      <c r="B11" s="2">
        <v>4.9909999999999997</v>
      </c>
      <c r="C11">
        <v>7.07</v>
      </c>
      <c r="D11">
        <v>7.07</v>
      </c>
      <c r="E11" s="1">
        <v>6.99</v>
      </c>
      <c r="F11" s="1">
        <v>6.79</v>
      </c>
    </row>
    <row r="12" spans="1:9" x14ac:dyDescent="0.3">
      <c r="C12">
        <f>C2/B2</f>
        <v>1.29221499920723</v>
      </c>
      <c r="D12">
        <f>D2/B2</f>
        <v>1.1939115268749008</v>
      </c>
      <c r="E12">
        <f>E2/B2</f>
        <v>1.133661011574441</v>
      </c>
      <c r="F12">
        <f>F2/B2</f>
        <v>1.090851434913588</v>
      </c>
      <c r="H12">
        <f>1-(D12-1)/(C12-1)</f>
        <v>0.33640803038524192</v>
      </c>
      <c r="I12">
        <f>1-(F12-1)/(E12-1)</f>
        <v>0.32028469750889643</v>
      </c>
    </row>
    <row r="13" spans="1:9" x14ac:dyDescent="0.3">
      <c r="C13">
        <f t="shared" ref="C13:C21" si="0">C3/B3</f>
        <v>1.5047423737503205</v>
      </c>
      <c r="D13">
        <f>D3/B3</f>
        <v>1.4304024609074597</v>
      </c>
      <c r="E13">
        <f>E3/B3</f>
        <v>1.3047936426557294</v>
      </c>
      <c r="F13">
        <f>F3/B3</f>
        <v>1.1766213791335556</v>
      </c>
      <c r="H13">
        <f t="shared" ref="H13:H21" si="1">1-(D13-1)/(C13-1)</f>
        <v>0.14728288471305229</v>
      </c>
      <c r="I13">
        <f t="shared" ref="I13:I21" si="2">1-(F13-1)/(E13-1)</f>
        <v>0.42052144659377622</v>
      </c>
    </row>
    <row r="14" spans="1:9" x14ac:dyDescent="0.3">
      <c r="C14">
        <f t="shared" si="0"/>
        <v>1.4150571541190382</v>
      </c>
      <c r="D14">
        <f>D4/B4</f>
        <v>1.391407173827355</v>
      </c>
      <c r="E14">
        <f>E4/B4</f>
        <v>1.2889239258967284</v>
      </c>
      <c r="F14">
        <f>F4/B4</f>
        <v>1.2160031533307056</v>
      </c>
      <c r="H14">
        <f t="shared" si="1"/>
        <v>5.6980056980057259E-2</v>
      </c>
      <c r="I14">
        <f t="shared" si="2"/>
        <v>0.25238744884038178</v>
      </c>
    </row>
    <row r="15" spans="1:9" x14ac:dyDescent="0.3">
      <c r="C15">
        <f t="shared" si="0"/>
        <v>1.4817232375979112</v>
      </c>
      <c r="D15">
        <f>D5/B5</f>
        <v>1.4784595300261096</v>
      </c>
      <c r="E15">
        <f>E5/B5</f>
        <v>1.3185378590078329</v>
      </c>
      <c r="F15">
        <f>F5/B5</f>
        <v>1.25</v>
      </c>
      <c r="H15">
        <f t="shared" si="1"/>
        <v>6.7750677506775991E-3</v>
      </c>
      <c r="I15">
        <f t="shared" si="2"/>
        <v>0.21516393442622961</v>
      </c>
    </row>
    <row r="16" spans="1:9" x14ac:dyDescent="0.3">
      <c r="C16">
        <f t="shared" si="0"/>
        <v>1.4758113900796084</v>
      </c>
      <c r="D16">
        <f>D6/B6</f>
        <v>1.469687691365585</v>
      </c>
      <c r="E16">
        <f>E6/B6</f>
        <v>1.4598897734231477</v>
      </c>
      <c r="F16">
        <f>F6/B6</f>
        <v>1.441518677281078</v>
      </c>
      <c r="H16">
        <f t="shared" si="1"/>
        <v>1.2870012870013103E-2</v>
      </c>
      <c r="I16">
        <f t="shared" si="2"/>
        <v>3.9946737683089095E-2</v>
      </c>
    </row>
    <row r="17" spans="3:9" x14ac:dyDescent="0.3">
      <c r="C17">
        <f t="shared" si="0"/>
        <v>1.469879518072289</v>
      </c>
      <c r="D17">
        <f>D7/B7</f>
        <v>1.4457831325301203</v>
      </c>
      <c r="E17">
        <f>E7/B7</f>
        <v>1.4265060240963854</v>
      </c>
      <c r="F17">
        <f>F7/B7</f>
        <v>1.2891566265060239</v>
      </c>
      <c r="H17">
        <f t="shared" si="1"/>
        <v>5.1282051282051433E-2</v>
      </c>
      <c r="I17">
        <f t="shared" si="2"/>
        <v>0.32203389830508489</v>
      </c>
    </row>
    <row r="18" spans="3:9" x14ac:dyDescent="0.3">
      <c r="C18">
        <f t="shared" si="0"/>
        <v>1.3346228239845261</v>
      </c>
      <c r="D18">
        <f>D8/B8</f>
        <v>1.3249516441005802</v>
      </c>
      <c r="E18">
        <f>E8/B8</f>
        <v>1.3172147001934236</v>
      </c>
      <c r="F18">
        <f>F8/B8</f>
        <v>1.2553191489361704</v>
      </c>
      <c r="H18">
        <f t="shared" si="1"/>
        <v>2.8901734104046506E-2</v>
      </c>
      <c r="I18">
        <f t="shared" si="2"/>
        <v>0.1951219512195117</v>
      </c>
    </row>
    <row r="19" spans="3:9" x14ac:dyDescent="0.3">
      <c r="C19">
        <f t="shared" si="0"/>
        <v>1.4511210762331839</v>
      </c>
      <c r="D19">
        <f>D9/B9</f>
        <v>1.4116591928251121</v>
      </c>
      <c r="E19">
        <f>E9/B9</f>
        <v>1.3686098654708521</v>
      </c>
      <c r="F19">
        <f>F9/B9</f>
        <v>1.2771300448430494</v>
      </c>
      <c r="H19">
        <f t="shared" si="1"/>
        <v>8.74751491053678E-2</v>
      </c>
      <c r="I19">
        <f t="shared" si="2"/>
        <v>0.24817518248175174</v>
      </c>
    </row>
    <row r="20" spans="3:9" x14ac:dyDescent="0.3">
      <c r="C20">
        <f t="shared" si="0"/>
        <v>1.4630977130977132</v>
      </c>
      <c r="D20">
        <f>D10/B10</f>
        <v>1.431912681912682</v>
      </c>
      <c r="E20">
        <f>E10/B10</f>
        <v>1.405925155925156</v>
      </c>
      <c r="F20">
        <f>F10/B10</f>
        <v>1.2941787941787943</v>
      </c>
      <c r="H20">
        <f t="shared" si="1"/>
        <v>6.7340067340067478E-2</v>
      </c>
      <c r="I20">
        <f t="shared" si="2"/>
        <v>0.27528809218950034</v>
      </c>
    </row>
    <row r="21" spans="3:9" x14ac:dyDescent="0.3">
      <c r="C21">
        <f t="shared" si="0"/>
        <v>1.4165497896213186</v>
      </c>
      <c r="D21">
        <f>D11/B11</f>
        <v>1.4165497896213186</v>
      </c>
      <c r="E21">
        <f>E11/B11</f>
        <v>1.4005209376878383</v>
      </c>
      <c r="F21">
        <f>F11/B11</f>
        <v>1.3604488078541375</v>
      </c>
      <c r="H21">
        <f t="shared" si="1"/>
        <v>0</v>
      </c>
      <c r="I21">
        <f t="shared" si="2"/>
        <v>0.10005002501250648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N13" sqref="N13:N21"/>
    </sheetView>
  </sheetViews>
  <sheetFormatPr defaultRowHeight="14.4" x14ac:dyDescent="0.3"/>
  <cols>
    <col min="1" max="1" width="9.88671875" bestFit="1" customWidth="1"/>
    <col min="2" max="2" width="5.5546875" bestFit="1" customWidth="1"/>
    <col min="3" max="3" width="14.21875" bestFit="1" customWidth="1"/>
    <col min="4" max="4" width="12.44140625" bestFit="1" customWidth="1"/>
    <col min="5" max="5" width="13.21875" bestFit="1" customWidth="1"/>
    <col min="6" max="6" width="11.44140625" bestFit="1" customWidth="1"/>
  </cols>
  <sheetData>
    <row r="1" spans="1:16" x14ac:dyDescent="0.3"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6" x14ac:dyDescent="0.3">
      <c r="A2" t="s">
        <v>6</v>
      </c>
      <c r="B2" s="1">
        <v>6.3070000000000004</v>
      </c>
      <c r="C2">
        <v>7.92</v>
      </c>
      <c r="D2" s="1">
        <v>6.89</v>
      </c>
      <c r="E2">
        <v>7.06</v>
      </c>
      <c r="F2" s="1">
        <v>6.66</v>
      </c>
      <c r="G2" s="1">
        <v>6.63</v>
      </c>
      <c r="H2" s="1">
        <v>6.68</v>
      </c>
      <c r="I2" s="1">
        <v>6.44</v>
      </c>
      <c r="J2" s="3">
        <v>7.62</v>
      </c>
      <c r="K2" s="3">
        <v>7.2</v>
      </c>
      <c r="L2" s="3">
        <v>6.71</v>
      </c>
    </row>
    <row r="3" spans="1:16" x14ac:dyDescent="0.3">
      <c r="A3" t="s">
        <v>7</v>
      </c>
      <c r="B3" s="1">
        <v>3.9009999999999998</v>
      </c>
      <c r="C3">
        <v>5.15</v>
      </c>
      <c r="D3" s="1">
        <v>4.4800000000000004</v>
      </c>
      <c r="E3">
        <v>4.92</v>
      </c>
      <c r="F3" s="1">
        <v>4.22</v>
      </c>
      <c r="G3" s="1">
        <v>4.26</v>
      </c>
      <c r="H3" s="1">
        <v>4.13</v>
      </c>
      <c r="I3" s="1">
        <v>3.96</v>
      </c>
      <c r="J3" s="3">
        <v>4.8499999999999996</v>
      </c>
      <c r="K3" s="3">
        <v>4.59</v>
      </c>
      <c r="L3" s="3">
        <v>4.33</v>
      </c>
    </row>
    <row r="4" spans="1:16" x14ac:dyDescent="0.3">
      <c r="A4" t="s">
        <v>8</v>
      </c>
      <c r="B4" s="1">
        <v>5.0739999999999998</v>
      </c>
      <c r="C4">
        <v>7.09</v>
      </c>
      <c r="D4" s="1">
        <v>6.21</v>
      </c>
      <c r="E4">
        <v>6.88</v>
      </c>
      <c r="F4" s="1">
        <v>5.97</v>
      </c>
      <c r="G4" s="1">
        <v>5.9</v>
      </c>
      <c r="H4" s="1">
        <v>5.83</v>
      </c>
      <c r="I4" s="1">
        <v>5.44</v>
      </c>
      <c r="J4" s="3">
        <v>6.69</v>
      </c>
      <c r="K4" s="3">
        <v>6.31</v>
      </c>
      <c r="L4" s="3">
        <v>5.79</v>
      </c>
    </row>
    <row r="5" spans="1:16" x14ac:dyDescent="0.3">
      <c r="A5" t="s">
        <v>9</v>
      </c>
      <c r="B5" s="1">
        <v>3.0640000000000001</v>
      </c>
      <c r="C5">
        <v>4.12</v>
      </c>
      <c r="D5" s="1">
        <v>3.79</v>
      </c>
      <c r="E5">
        <v>4.08</v>
      </c>
      <c r="F5" s="1">
        <v>3.59</v>
      </c>
      <c r="G5" s="1">
        <v>3.65</v>
      </c>
      <c r="H5" s="1">
        <v>3.47</v>
      </c>
      <c r="I5" s="1">
        <v>3.21</v>
      </c>
      <c r="J5" s="3">
        <v>3.97</v>
      </c>
      <c r="K5" s="3">
        <v>3.88</v>
      </c>
      <c r="L5" s="3">
        <v>3.71</v>
      </c>
    </row>
    <row r="6" spans="1:16" x14ac:dyDescent="0.3">
      <c r="A6" t="s">
        <v>10</v>
      </c>
      <c r="B6" s="1">
        <v>8.1649999999999991</v>
      </c>
      <c r="C6">
        <v>11.83</v>
      </c>
      <c r="D6" s="1">
        <v>11.53</v>
      </c>
      <c r="E6">
        <v>11.69</v>
      </c>
      <c r="F6" s="1">
        <v>11.16</v>
      </c>
      <c r="G6" s="1">
        <v>11.3</v>
      </c>
      <c r="H6" s="1">
        <v>11.42</v>
      </c>
      <c r="I6" s="1">
        <v>10.66</v>
      </c>
      <c r="J6" s="3">
        <v>11.28</v>
      </c>
      <c r="K6" s="3">
        <v>10.54</v>
      </c>
      <c r="L6" s="3">
        <v>10.5</v>
      </c>
    </row>
    <row r="7" spans="1:16" x14ac:dyDescent="0.3">
      <c r="A7" t="s">
        <v>11</v>
      </c>
      <c r="B7" s="1">
        <v>4.1500000000000004</v>
      </c>
      <c r="C7">
        <v>5.79</v>
      </c>
      <c r="D7" s="1">
        <v>5.3</v>
      </c>
      <c r="E7">
        <v>5.31</v>
      </c>
      <c r="F7" s="1">
        <v>4.76</v>
      </c>
      <c r="G7" s="1">
        <v>5.05</v>
      </c>
      <c r="H7" s="1">
        <v>4.9400000000000004</v>
      </c>
      <c r="I7" s="1">
        <v>4.38</v>
      </c>
      <c r="J7" s="3">
        <v>4.54</v>
      </c>
      <c r="K7" s="3">
        <v>4.42</v>
      </c>
      <c r="L7" s="3">
        <v>4.3499999999999996</v>
      </c>
    </row>
    <row r="8" spans="1:16" x14ac:dyDescent="0.3">
      <c r="A8" t="s">
        <v>12</v>
      </c>
      <c r="B8" s="1">
        <v>5.17</v>
      </c>
      <c r="C8">
        <v>6.63</v>
      </c>
      <c r="D8" s="1">
        <v>6.51</v>
      </c>
      <c r="E8">
        <v>6.56</v>
      </c>
      <c r="F8" s="1">
        <v>6.23</v>
      </c>
      <c r="G8" s="1">
        <v>6.41</v>
      </c>
      <c r="H8" s="1">
        <v>6.31</v>
      </c>
      <c r="I8" s="1">
        <v>5.85</v>
      </c>
      <c r="J8" s="3">
        <v>6.15</v>
      </c>
      <c r="K8" s="3">
        <v>6.02</v>
      </c>
      <c r="L8" s="3">
        <v>5.88</v>
      </c>
    </row>
    <row r="9" spans="1:16" x14ac:dyDescent="0.3">
      <c r="A9" t="s">
        <v>13</v>
      </c>
      <c r="B9" s="1">
        <v>5.5750000000000002</v>
      </c>
      <c r="C9">
        <v>6.71</v>
      </c>
      <c r="D9" s="1">
        <v>6.62</v>
      </c>
      <c r="E9">
        <v>6.65</v>
      </c>
      <c r="F9" s="1">
        <v>6.46</v>
      </c>
      <c r="G9" s="1">
        <v>6.54</v>
      </c>
      <c r="H9" s="1">
        <v>6.5</v>
      </c>
      <c r="I9" s="1">
        <v>6.16</v>
      </c>
      <c r="J9" s="3">
        <v>6.47</v>
      </c>
      <c r="K9" s="3">
        <v>6.35</v>
      </c>
      <c r="L9" s="3">
        <v>6.2</v>
      </c>
    </row>
    <row r="10" spans="1:16" x14ac:dyDescent="0.3">
      <c r="A10" t="s">
        <v>14</v>
      </c>
      <c r="B10" s="1">
        <v>3.8479999999999999</v>
      </c>
      <c r="C10">
        <v>5.25</v>
      </c>
      <c r="D10" s="1">
        <v>5.07</v>
      </c>
      <c r="E10">
        <v>5.17</v>
      </c>
      <c r="F10" s="1">
        <v>4.7699999999999996</v>
      </c>
      <c r="G10" s="1">
        <v>4.9400000000000004</v>
      </c>
      <c r="H10" s="1">
        <v>4.7</v>
      </c>
      <c r="I10" s="1">
        <v>4.24</v>
      </c>
      <c r="J10" s="3">
        <v>4.95</v>
      </c>
      <c r="K10" s="3">
        <v>4.8600000000000003</v>
      </c>
      <c r="L10" s="3">
        <v>4.78</v>
      </c>
    </row>
    <row r="11" spans="1:16" x14ac:dyDescent="0.3">
      <c r="A11" t="s">
        <v>15</v>
      </c>
      <c r="B11" s="2">
        <v>4.9909999999999997</v>
      </c>
      <c r="C11">
        <v>7.06</v>
      </c>
      <c r="D11" s="1">
        <v>6.85</v>
      </c>
      <c r="E11">
        <v>7.03</v>
      </c>
      <c r="F11" s="1">
        <v>6.6</v>
      </c>
      <c r="G11" s="1">
        <v>6.7</v>
      </c>
      <c r="H11" s="1">
        <v>6.52</v>
      </c>
      <c r="I11" s="1">
        <v>5.98</v>
      </c>
      <c r="J11" s="3">
        <v>6.7</v>
      </c>
      <c r="K11" s="2">
        <v>4.9909999999999997</v>
      </c>
      <c r="L11" s="2">
        <v>4.9909999999999997</v>
      </c>
    </row>
    <row r="12" spans="1:16" x14ac:dyDescent="0.3">
      <c r="C12">
        <f>C2/B2</f>
        <v>1.2557475820516886</v>
      </c>
      <c r="D12">
        <f>D2/B2</f>
        <v>1.0924369747899159</v>
      </c>
      <c r="E12">
        <f>E2/B2</f>
        <v>1.11939115268749</v>
      </c>
      <c r="F12">
        <f>F2/B2</f>
        <v>1.0559695576343744</v>
      </c>
      <c r="G12">
        <f>G2/B2</f>
        <v>1.0512129380053907</v>
      </c>
      <c r="H12">
        <f>H2/B2</f>
        <v>1.0591406373870302</v>
      </c>
      <c r="I12">
        <f>I2/B2</f>
        <v>1.021087680355161</v>
      </c>
      <c r="J12">
        <f>J2/B2</f>
        <v>1.2081813857618517</v>
      </c>
      <c r="K12">
        <f>K2/B2</f>
        <v>1.1415887109560805</v>
      </c>
      <c r="L12">
        <f>L2/B2</f>
        <v>1.0638972570160139</v>
      </c>
      <c r="N12">
        <f>1-(D12-1)/(C12-1)</f>
        <v>0.63856168629882237</v>
      </c>
    </row>
    <row r="13" spans="1:16" x14ac:dyDescent="0.3">
      <c r="C13">
        <f t="shared" ref="C13:C21" si="0">C3/B3</f>
        <v>1.3201743142783904</v>
      </c>
      <c r="D13">
        <f t="shared" ref="D13:D21" si="1">D3/B3</f>
        <v>1.1484234811586775</v>
      </c>
      <c r="E13">
        <f t="shared" ref="E13:E21" si="2">E3/B3</f>
        <v>1.2612150730581904</v>
      </c>
      <c r="F13">
        <f t="shared" ref="F13:F21" si="3">F3/B3</f>
        <v>1.0817739041271468</v>
      </c>
      <c r="G13">
        <f t="shared" ref="G13:G21" si="4">G3/B3</f>
        <v>1.0920276852089208</v>
      </c>
      <c r="H13">
        <f t="shared" ref="H13:H21" si="5">H3/B3</f>
        <v>1.0587028966931555</v>
      </c>
      <c r="I13">
        <f t="shared" ref="I13:I21" si="6">I3/B3</f>
        <v>1.0151243270956165</v>
      </c>
      <c r="J13">
        <f t="shared" ref="J13:J21" si="7">J3/B3</f>
        <v>1.2432709561650859</v>
      </c>
      <c r="K13">
        <f t="shared" ref="K13:K21" si="8">K3/B3</f>
        <v>1.1766213791335556</v>
      </c>
      <c r="L13">
        <f t="shared" ref="L13:L21" si="9">L3/B3</f>
        <v>1.1099718021020253</v>
      </c>
      <c r="N13">
        <f t="shared" ref="N13:N21" si="10">1-(D13-1)/(C13-1)</f>
        <v>0.53642914331465119</v>
      </c>
    </row>
    <row r="14" spans="1:16" x14ac:dyDescent="0.3">
      <c r="C14">
        <f t="shared" si="0"/>
        <v>1.397319668900276</v>
      </c>
      <c r="D14">
        <f t="shared" si="1"/>
        <v>1.2238864800945999</v>
      </c>
      <c r="E14">
        <f t="shared" si="2"/>
        <v>1.3559322033898304</v>
      </c>
      <c r="F14">
        <f t="shared" si="3"/>
        <v>1.1765865195112337</v>
      </c>
      <c r="G14">
        <f t="shared" si="4"/>
        <v>1.1627906976744187</v>
      </c>
      <c r="H14">
        <f t="shared" si="5"/>
        <v>1.1489948758376036</v>
      </c>
      <c r="I14">
        <f t="shared" si="6"/>
        <v>1.0721324398896335</v>
      </c>
      <c r="J14">
        <f t="shared" si="7"/>
        <v>1.3184864012613324</v>
      </c>
      <c r="K14">
        <f t="shared" si="8"/>
        <v>1.2435947970043357</v>
      </c>
      <c r="L14">
        <f t="shared" si="9"/>
        <v>1.1411115490737092</v>
      </c>
      <c r="N14">
        <f t="shared" si="10"/>
        <v>0.43650793650793673</v>
      </c>
    </row>
    <row r="15" spans="1:16" x14ac:dyDescent="0.3">
      <c r="C15">
        <f t="shared" si="0"/>
        <v>1.3446475195822454</v>
      </c>
      <c r="D15">
        <f t="shared" si="1"/>
        <v>1.2369451697127938</v>
      </c>
      <c r="E15">
        <f t="shared" si="2"/>
        <v>1.3315926892950392</v>
      </c>
      <c r="F15">
        <f t="shared" si="3"/>
        <v>1.1716710182767622</v>
      </c>
      <c r="G15">
        <f t="shared" si="4"/>
        <v>1.1912532637075717</v>
      </c>
      <c r="H15">
        <f t="shared" si="5"/>
        <v>1.1325065274151436</v>
      </c>
      <c r="I15">
        <f t="shared" si="6"/>
        <v>1.0476501305483028</v>
      </c>
      <c r="J15">
        <f t="shared" si="7"/>
        <v>1.2956919060052219</v>
      </c>
      <c r="K15">
        <f t="shared" si="8"/>
        <v>1.2663185378590078</v>
      </c>
      <c r="L15">
        <f t="shared" si="9"/>
        <v>1.2108355091383811</v>
      </c>
      <c r="N15">
        <f t="shared" si="10"/>
        <v>0.31249999999999978</v>
      </c>
      <c r="P15" t="s">
        <v>61</v>
      </c>
    </row>
    <row r="16" spans="1:16" x14ac:dyDescent="0.3">
      <c r="C16">
        <f t="shared" si="0"/>
        <v>1.4488671157379058</v>
      </c>
      <c r="D16">
        <f t="shared" si="1"/>
        <v>1.4121249234537661</v>
      </c>
      <c r="E16">
        <f t="shared" si="2"/>
        <v>1.4317207593386407</v>
      </c>
      <c r="F16">
        <f t="shared" si="3"/>
        <v>1.366809552969994</v>
      </c>
      <c r="G16">
        <f t="shared" si="4"/>
        <v>1.3839559093692593</v>
      </c>
      <c r="H16">
        <f t="shared" si="5"/>
        <v>1.398652786282915</v>
      </c>
      <c r="I16">
        <f t="shared" si="6"/>
        <v>1.3055725658297612</v>
      </c>
      <c r="J16">
        <f t="shared" si="7"/>
        <v>1.3815064298836497</v>
      </c>
      <c r="K16">
        <f t="shared" si="8"/>
        <v>1.2908756889161053</v>
      </c>
      <c r="L16">
        <f t="shared" si="9"/>
        <v>1.2859767299448868</v>
      </c>
      <c r="N16">
        <f t="shared" si="10"/>
        <v>8.1855388813097174E-2</v>
      </c>
    </row>
    <row r="17" spans="3:14" x14ac:dyDescent="0.3">
      <c r="C17">
        <f t="shared" si="0"/>
        <v>1.3951807228915662</v>
      </c>
      <c r="D17">
        <f t="shared" si="1"/>
        <v>1.2771084337349397</v>
      </c>
      <c r="E17">
        <f t="shared" si="2"/>
        <v>1.2795180722891564</v>
      </c>
      <c r="F17">
        <f t="shared" si="3"/>
        <v>1.1469879518072288</v>
      </c>
      <c r="G17">
        <f t="shared" si="4"/>
        <v>1.2168674698795179</v>
      </c>
      <c r="H17">
        <f t="shared" si="5"/>
        <v>1.1903614457831326</v>
      </c>
      <c r="I17">
        <f t="shared" si="6"/>
        <v>1.0554216867469879</v>
      </c>
      <c r="J17">
        <f t="shared" si="7"/>
        <v>1.0939759036144578</v>
      </c>
      <c r="K17">
        <f t="shared" si="8"/>
        <v>1.0650602409638552</v>
      </c>
      <c r="L17">
        <f t="shared" si="9"/>
        <v>1.0481927710843373</v>
      </c>
      <c r="N17">
        <f t="shared" si="10"/>
        <v>0.29878048780487831</v>
      </c>
    </row>
    <row r="18" spans="3:14" x14ac:dyDescent="0.3">
      <c r="C18">
        <f t="shared" si="0"/>
        <v>1.2823984526112187</v>
      </c>
      <c r="D18">
        <f t="shared" si="1"/>
        <v>1.2591876208897486</v>
      </c>
      <c r="E18">
        <f t="shared" si="2"/>
        <v>1.2688588007736943</v>
      </c>
      <c r="F18">
        <f t="shared" si="3"/>
        <v>1.205029013539652</v>
      </c>
      <c r="G18">
        <f t="shared" si="4"/>
        <v>1.2398452611218569</v>
      </c>
      <c r="H18">
        <f t="shared" si="5"/>
        <v>1.2205029013539652</v>
      </c>
      <c r="I18">
        <f t="shared" si="6"/>
        <v>1.1315280464216635</v>
      </c>
      <c r="J18">
        <f t="shared" si="7"/>
        <v>1.1895551257253385</v>
      </c>
      <c r="K18">
        <f t="shared" si="8"/>
        <v>1.1644100580270793</v>
      </c>
      <c r="L18">
        <f t="shared" si="9"/>
        <v>1.137330754352031</v>
      </c>
      <c r="N18">
        <f t="shared" si="10"/>
        <v>8.2191780821918026E-2</v>
      </c>
    </row>
    <row r="19" spans="3:14" x14ac:dyDescent="0.3">
      <c r="C19">
        <f t="shared" si="0"/>
        <v>1.2035874439461882</v>
      </c>
      <c r="D19">
        <f t="shared" si="1"/>
        <v>1.1874439461883408</v>
      </c>
      <c r="E19">
        <f t="shared" si="2"/>
        <v>1.1928251121076234</v>
      </c>
      <c r="F19">
        <f t="shared" si="3"/>
        <v>1.1587443946188341</v>
      </c>
      <c r="G19">
        <f t="shared" si="4"/>
        <v>1.1730941704035873</v>
      </c>
      <c r="H19">
        <f t="shared" si="5"/>
        <v>1.1659192825112108</v>
      </c>
      <c r="I19">
        <f t="shared" si="6"/>
        <v>1.104932735426009</v>
      </c>
      <c r="J19">
        <f t="shared" si="7"/>
        <v>1.1605381165919282</v>
      </c>
      <c r="K19">
        <f t="shared" si="8"/>
        <v>1.1390134529147982</v>
      </c>
      <c r="L19">
        <f t="shared" si="9"/>
        <v>1.1121076233183858</v>
      </c>
      <c r="N19">
        <f t="shared" si="10"/>
        <v>7.9295154185021421E-2</v>
      </c>
    </row>
    <row r="20" spans="3:14" x14ac:dyDescent="0.3">
      <c r="C20">
        <f t="shared" si="0"/>
        <v>1.3643451143451144</v>
      </c>
      <c r="D20">
        <f t="shared" si="1"/>
        <v>1.3175675675675678</v>
      </c>
      <c r="E20">
        <f t="shared" si="2"/>
        <v>1.3435550935550935</v>
      </c>
      <c r="F20">
        <f t="shared" si="3"/>
        <v>1.2396049896049894</v>
      </c>
      <c r="G20">
        <f t="shared" si="4"/>
        <v>1.283783783783784</v>
      </c>
      <c r="H20">
        <f t="shared" si="5"/>
        <v>1.2214137214137215</v>
      </c>
      <c r="I20">
        <f t="shared" si="6"/>
        <v>1.101871101871102</v>
      </c>
      <c r="J20">
        <f t="shared" si="7"/>
        <v>1.2863825363825365</v>
      </c>
      <c r="K20">
        <f t="shared" si="8"/>
        <v>1.2629937629937631</v>
      </c>
      <c r="L20">
        <f t="shared" si="9"/>
        <v>1.2422037422037424</v>
      </c>
      <c r="N20">
        <f t="shared" si="10"/>
        <v>0.12838801711840186</v>
      </c>
    </row>
    <row r="21" spans="3:14" x14ac:dyDescent="0.3">
      <c r="C21">
        <f t="shared" si="0"/>
        <v>1.4145461831296333</v>
      </c>
      <c r="D21">
        <f t="shared" si="1"/>
        <v>1.3724704468042477</v>
      </c>
      <c r="E21">
        <f t="shared" si="2"/>
        <v>1.4085353636545783</v>
      </c>
      <c r="F21">
        <f t="shared" si="3"/>
        <v>1.3223802845121218</v>
      </c>
      <c r="G21">
        <f t="shared" si="4"/>
        <v>1.3424163494289723</v>
      </c>
      <c r="H21">
        <f t="shared" si="5"/>
        <v>1.3063514325786416</v>
      </c>
      <c r="I21">
        <f t="shared" si="6"/>
        <v>1.1981566820276499</v>
      </c>
      <c r="J21">
        <f t="shared" si="7"/>
        <v>1.3424163494289723</v>
      </c>
      <c r="K21">
        <f t="shared" si="8"/>
        <v>1</v>
      </c>
      <c r="L21">
        <f t="shared" si="9"/>
        <v>1</v>
      </c>
      <c r="N21">
        <f t="shared" si="10"/>
        <v>0.10149830836152718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12" sqref="I12:I21"/>
    </sheetView>
  </sheetViews>
  <sheetFormatPr defaultRowHeight="14.4" x14ac:dyDescent="0.3"/>
  <sheetData>
    <row r="1" spans="1:12" x14ac:dyDescent="0.3">
      <c r="B1" t="s">
        <v>0</v>
      </c>
      <c r="C1" t="s">
        <v>32</v>
      </c>
      <c r="D1" t="s">
        <v>30</v>
      </c>
      <c r="E1" t="s">
        <v>26</v>
      </c>
      <c r="F1" t="s">
        <v>27</v>
      </c>
      <c r="G1" t="s">
        <v>28</v>
      </c>
      <c r="H1" t="s">
        <v>31</v>
      </c>
      <c r="I1" t="s">
        <v>29</v>
      </c>
      <c r="J1" t="s">
        <v>33</v>
      </c>
      <c r="K1" t="s">
        <v>34</v>
      </c>
      <c r="L1" t="s">
        <v>35</v>
      </c>
    </row>
    <row r="2" spans="1:12" x14ac:dyDescent="0.3">
      <c r="A2" t="s">
        <v>6</v>
      </c>
      <c r="B2" s="1">
        <v>6.3070000000000004</v>
      </c>
      <c r="C2">
        <v>8.15</v>
      </c>
      <c r="D2">
        <v>7.92</v>
      </c>
      <c r="E2" s="3">
        <v>7.62</v>
      </c>
      <c r="F2" s="3">
        <v>7.2</v>
      </c>
      <c r="G2" s="3">
        <v>6.71</v>
      </c>
      <c r="H2" s="1">
        <v>7.15</v>
      </c>
      <c r="I2" s="1">
        <v>6.89</v>
      </c>
      <c r="J2" s="3">
        <v>6.74</v>
      </c>
      <c r="K2" s="3">
        <v>6.62</v>
      </c>
      <c r="L2" s="3">
        <v>6.46</v>
      </c>
    </row>
    <row r="3" spans="1:12" x14ac:dyDescent="0.3">
      <c r="A3" t="s">
        <v>7</v>
      </c>
      <c r="B3" s="1">
        <v>3.9009999999999998</v>
      </c>
      <c r="C3">
        <v>5.87</v>
      </c>
      <c r="D3">
        <v>5.15</v>
      </c>
      <c r="E3" s="3">
        <v>4.8499999999999996</v>
      </c>
      <c r="F3" s="3">
        <v>4.59</v>
      </c>
      <c r="G3" s="3">
        <v>4.33</v>
      </c>
      <c r="H3" s="1">
        <v>5.09</v>
      </c>
      <c r="I3" s="1">
        <v>4.4800000000000004</v>
      </c>
      <c r="J3" s="3">
        <v>4.21</v>
      </c>
      <c r="K3" s="3">
        <v>4.09</v>
      </c>
      <c r="L3" s="3">
        <v>4</v>
      </c>
    </row>
    <row r="4" spans="1:12" x14ac:dyDescent="0.3">
      <c r="A4" t="s">
        <v>8</v>
      </c>
      <c r="B4" s="1">
        <v>5.0739999999999998</v>
      </c>
      <c r="C4">
        <v>7.18</v>
      </c>
      <c r="D4">
        <v>7.09</v>
      </c>
      <c r="E4" s="3">
        <v>6.69</v>
      </c>
      <c r="F4" s="3">
        <v>6.31</v>
      </c>
      <c r="G4" s="3">
        <v>5.79</v>
      </c>
      <c r="H4" s="1">
        <v>6.54</v>
      </c>
      <c r="I4" s="1">
        <v>6.21</v>
      </c>
      <c r="J4" s="3">
        <v>5.84</v>
      </c>
      <c r="K4" s="3">
        <v>5.64</v>
      </c>
      <c r="L4" s="3">
        <v>5.43</v>
      </c>
    </row>
    <row r="5" spans="1:12" x14ac:dyDescent="0.3">
      <c r="A5" t="s">
        <v>9</v>
      </c>
      <c r="B5" s="1">
        <v>3.0640000000000001</v>
      </c>
      <c r="C5">
        <v>4.54</v>
      </c>
      <c r="D5">
        <v>4.12</v>
      </c>
      <c r="E5" s="3">
        <v>3.97</v>
      </c>
      <c r="F5" s="3">
        <v>3.88</v>
      </c>
      <c r="G5" s="3">
        <v>3.71</v>
      </c>
      <c r="H5" s="1">
        <v>4.04</v>
      </c>
      <c r="I5" s="1">
        <v>3.79</v>
      </c>
      <c r="J5" s="3">
        <v>3.6</v>
      </c>
      <c r="K5" s="3">
        <v>3.5</v>
      </c>
      <c r="L5" s="3">
        <v>3.39</v>
      </c>
    </row>
    <row r="6" spans="1:12" x14ac:dyDescent="0.3">
      <c r="A6" t="s">
        <v>10</v>
      </c>
      <c r="B6" s="1">
        <v>8.1649999999999991</v>
      </c>
      <c r="C6">
        <v>12.05</v>
      </c>
      <c r="D6">
        <v>11.83</v>
      </c>
      <c r="E6" s="3">
        <v>11.28</v>
      </c>
      <c r="F6" s="3">
        <v>10.54</v>
      </c>
      <c r="G6" s="3">
        <v>10.5</v>
      </c>
      <c r="H6" s="1">
        <v>11.92</v>
      </c>
      <c r="I6" s="1">
        <v>11.53</v>
      </c>
      <c r="J6" s="3">
        <v>10.93</v>
      </c>
      <c r="K6" s="3">
        <v>10.26</v>
      </c>
      <c r="L6" s="3">
        <v>10.15</v>
      </c>
    </row>
    <row r="7" spans="1:12" x14ac:dyDescent="0.3">
      <c r="A7" t="s">
        <v>11</v>
      </c>
      <c r="B7" s="1">
        <v>4.1500000000000004</v>
      </c>
      <c r="C7">
        <v>6.1</v>
      </c>
      <c r="D7">
        <v>5.79</v>
      </c>
      <c r="E7" s="3">
        <v>4.54</v>
      </c>
      <c r="F7" s="3">
        <v>4.42</v>
      </c>
      <c r="G7" s="3">
        <v>4.3499999999999996</v>
      </c>
      <c r="H7" s="1">
        <v>5.92</v>
      </c>
      <c r="I7" s="1">
        <v>5.3</v>
      </c>
      <c r="J7" s="3">
        <v>4.45</v>
      </c>
      <c r="K7" s="3">
        <v>4.3600000000000003</v>
      </c>
      <c r="L7" s="3">
        <v>4.3</v>
      </c>
    </row>
    <row r="8" spans="1:12" x14ac:dyDescent="0.3">
      <c r="A8" t="s">
        <v>12</v>
      </c>
      <c r="B8" s="1">
        <v>5.17</v>
      </c>
      <c r="C8">
        <v>6.9</v>
      </c>
      <c r="D8">
        <v>6.63</v>
      </c>
      <c r="E8" s="3">
        <v>6.15</v>
      </c>
      <c r="F8" s="3">
        <v>6.02</v>
      </c>
      <c r="G8" s="3">
        <v>5.88</v>
      </c>
      <c r="H8" s="1">
        <v>6.81</v>
      </c>
      <c r="I8" s="1">
        <v>6.51</v>
      </c>
      <c r="J8" s="3">
        <v>6.03</v>
      </c>
      <c r="K8" s="3">
        <v>5.86</v>
      </c>
      <c r="L8" s="3">
        <v>5.71</v>
      </c>
    </row>
    <row r="9" spans="1:12" x14ac:dyDescent="0.3">
      <c r="A9" t="s">
        <v>13</v>
      </c>
      <c r="B9" s="1">
        <v>5.5750000000000002</v>
      </c>
      <c r="C9">
        <v>8.09</v>
      </c>
      <c r="D9">
        <v>6.71</v>
      </c>
      <c r="E9" s="3">
        <v>6.47</v>
      </c>
      <c r="F9" s="3">
        <v>6.35</v>
      </c>
      <c r="G9" s="3">
        <v>6.2</v>
      </c>
      <c r="H9" s="1">
        <v>7.63</v>
      </c>
      <c r="I9" s="1">
        <v>6.62</v>
      </c>
      <c r="J9" s="3">
        <v>6.36</v>
      </c>
      <c r="K9" s="3">
        <v>6.21</v>
      </c>
      <c r="L9" s="3">
        <v>6.06</v>
      </c>
    </row>
    <row r="10" spans="1:12" x14ac:dyDescent="0.3">
      <c r="A10" t="s">
        <v>14</v>
      </c>
      <c r="B10" s="1">
        <v>3.8479999999999999</v>
      </c>
      <c r="C10">
        <v>5.63</v>
      </c>
      <c r="D10">
        <v>5.25</v>
      </c>
      <c r="E10" s="3">
        <v>4.95</v>
      </c>
      <c r="F10" s="3">
        <v>4.8600000000000003</v>
      </c>
      <c r="G10" s="3">
        <v>4.78</v>
      </c>
      <c r="H10" s="1">
        <v>5.41</v>
      </c>
      <c r="I10" s="1">
        <v>5.07</v>
      </c>
      <c r="J10" s="3">
        <v>4.74</v>
      </c>
      <c r="K10" s="3">
        <v>4.59</v>
      </c>
      <c r="L10" s="3">
        <v>4.47</v>
      </c>
    </row>
    <row r="11" spans="1:12" x14ac:dyDescent="0.3">
      <c r="A11" t="s">
        <v>15</v>
      </c>
      <c r="B11" s="2">
        <v>4.9909999999999997</v>
      </c>
      <c r="C11">
        <v>7.07</v>
      </c>
      <c r="D11">
        <v>7.06</v>
      </c>
      <c r="E11" s="3">
        <v>6.7</v>
      </c>
      <c r="F11" s="2">
        <v>4.9909999999999997</v>
      </c>
      <c r="G11" s="2">
        <v>4.9909999999999997</v>
      </c>
      <c r="H11" s="1">
        <v>6.99</v>
      </c>
      <c r="I11" s="1">
        <v>6.85</v>
      </c>
      <c r="J11" s="3">
        <v>6.49</v>
      </c>
      <c r="K11" s="2">
        <v>4.9909999999999997</v>
      </c>
      <c r="L11" s="2">
        <v>4.9909999999999997</v>
      </c>
    </row>
    <row r="12" spans="1:12" x14ac:dyDescent="0.3">
      <c r="C12">
        <f>C2/B2</f>
        <v>1.29221499920723</v>
      </c>
      <c r="D12">
        <f>D2/B2</f>
        <v>1.2557475820516886</v>
      </c>
      <c r="E12">
        <f>E2/B2</f>
        <v>1.2081813857618517</v>
      </c>
      <c r="F12">
        <f>F2/B2</f>
        <v>1.1415887109560805</v>
      </c>
      <c r="G12">
        <f>G2/B2</f>
        <v>1.0638972570160139</v>
      </c>
      <c r="H12">
        <f>H2/B2</f>
        <v>1.133661011574441</v>
      </c>
      <c r="I12">
        <f>I2/B2</f>
        <v>1.0924369747899159</v>
      </c>
      <c r="J12">
        <f>J2/B2</f>
        <v>1.0686538766449976</v>
      </c>
      <c r="K12">
        <f>K2/B2</f>
        <v>1.0496273981290629</v>
      </c>
      <c r="L12">
        <f>L2/B2</f>
        <v>1.0242587601078166</v>
      </c>
    </row>
    <row r="13" spans="1:12" x14ac:dyDescent="0.3">
      <c r="C13">
        <f t="shared" ref="C13:C21" si="0">C3/B3</f>
        <v>1.5047423737503205</v>
      </c>
      <c r="D13">
        <f t="shared" ref="D13:D21" si="1">D3/B3</f>
        <v>1.3201743142783904</v>
      </c>
      <c r="E13">
        <f t="shared" ref="E13:E21" si="2">E3/B3</f>
        <v>1.2432709561650859</v>
      </c>
      <c r="F13">
        <f t="shared" ref="F13:F21" si="3">F3/B3</f>
        <v>1.1766213791335556</v>
      </c>
      <c r="G13">
        <f t="shared" ref="G13:G21" si="4">G3/B3</f>
        <v>1.1099718021020253</v>
      </c>
      <c r="H13">
        <f t="shared" ref="H13:H21" si="5">H3/B3</f>
        <v>1.3047936426557294</v>
      </c>
      <c r="I13">
        <f t="shared" ref="I13:I21" si="6">I3/B3</f>
        <v>1.1484234811586775</v>
      </c>
      <c r="J13">
        <f t="shared" ref="J13:J21" si="7">J3/B3</f>
        <v>1.0792104588567035</v>
      </c>
      <c r="K13">
        <f t="shared" ref="K13:K21" si="8">K3/B3</f>
        <v>1.0484491156113818</v>
      </c>
      <c r="L13">
        <f t="shared" ref="L13:L21" si="9">L3/B3</f>
        <v>1.0253781081773905</v>
      </c>
    </row>
    <row r="14" spans="1:12" x14ac:dyDescent="0.3">
      <c r="C14">
        <f t="shared" si="0"/>
        <v>1.4150571541190382</v>
      </c>
      <c r="D14">
        <f t="shared" si="1"/>
        <v>1.397319668900276</v>
      </c>
      <c r="E14">
        <f t="shared" si="2"/>
        <v>1.3184864012613324</v>
      </c>
      <c r="F14">
        <f t="shared" si="3"/>
        <v>1.2435947970043357</v>
      </c>
      <c r="G14">
        <f t="shared" si="4"/>
        <v>1.1411115490737092</v>
      </c>
      <c r="H14">
        <f t="shared" si="5"/>
        <v>1.2889239258967284</v>
      </c>
      <c r="I14">
        <f t="shared" si="6"/>
        <v>1.2238864800945999</v>
      </c>
      <c r="J14">
        <f t="shared" si="7"/>
        <v>1.1509657075285771</v>
      </c>
      <c r="K14">
        <f t="shared" si="8"/>
        <v>1.1115490737091052</v>
      </c>
      <c r="L14">
        <f t="shared" si="9"/>
        <v>1.0701616081986598</v>
      </c>
    </row>
    <row r="15" spans="1:12" x14ac:dyDescent="0.3">
      <c r="C15">
        <f t="shared" si="0"/>
        <v>1.4817232375979112</v>
      </c>
      <c r="D15">
        <f t="shared" si="1"/>
        <v>1.3446475195822454</v>
      </c>
      <c r="E15">
        <f t="shared" si="2"/>
        <v>1.2956919060052219</v>
      </c>
      <c r="F15">
        <f t="shared" si="3"/>
        <v>1.2663185378590078</v>
      </c>
      <c r="G15">
        <f t="shared" si="4"/>
        <v>1.2108355091383811</v>
      </c>
      <c r="H15">
        <f t="shared" si="5"/>
        <v>1.3185378590078329</v>
      </c>
      <c r="I15">
        <f t="shared" si="6"/>
        <v>1.2369451697127938</v>
      </c>
      <c r="J15">
        <f t="shared" si="7"/>
        <v>1.1749347258485641</v>
      </c>
      <c r="K15">
        <f t="shared" si="8"/>
        <v>1.1422976501305482</v>
      </c>
      <c r="L15">
        <f t="shared" si="9"/>
        <v>1.1063968668407311</v>
      </c>
    </row>
    <row r="16" spans="1:12" x14ac:dyDescent="0.3">
      <c r="C16">
        <f t="shared" si="0"/>
        <v>1.4758113900796084</v>
      </c>
      <c r="D16">
        <f t="shared" si="1"/>
        <v>1.4488671157379058</v>
      </c>
      <c r="E16">
        <f t="shared" si="2"/>
        <v>1.3815064298836497</v>
      </c>
      <c r="F16">
        <f t="shared" si="3"/>
        <v>1.2908756889161053</v>
      </c>
      <c r="G16">
        <f t="shared" si="4"/>
        <v>1.2859767299448868</v>
      </c>
      <c r="H16">
        <f t="shared" si="5"/>
        <v>1.4598897734231477</v>
      </c>
      <c r="I16">
        <f t="shared" si="6"/>
        <v>1.4121249234537661</v>
      </c>
      <c r="J16">
        <f t="shared" si="7"/>
        <v>1.338640538885487</v>
      </c>
      <c r="K16">
        <f t="shared" si="8"/>
        <v>1.2565829761175751</v>
      </c>
      <c r="L16">
        <f t="shared" si="9"/>
        <v>1.243110838946724</v>
      </c>
    </row>
    <row r="17" spans="3:12" x14ac:dyDescent="0.3">
      <c r="C17">
        <f t="shared" si="0"/>
        <v>1.469879518072289</v>
      </c>
      <c r="D17">
        <f t="shared" si="1"/>
        <v>1.3951807228915662</v>
      </c>
      <c r="E17">
        <f t="shared" si="2"/>
        <v>1.0939759036144578</v>
      </c>
      <c r="F17">
        <f t="shared" si="3"/>
        <v>1.0650602409638552</v>
      </c>
      <c r="G17">
        <f t="shared" si="4"/>
        <v>1.0481927710843373</v>
      </c>
      <c r="H17">
        <f t="shared" si="5"/>
        <v>1.4265060240963854</v>
      </c>
      <c r="I17">
        <f t="shared" si="6"/>
        <v>1.2771084337349397</v>
      </c>
      <c r="J17">
        <f t="shared" si="7"/>
        <v>1.072289156626506</v>
      </c>
      <c r="K17">
        <f t="shared" si="8"/>
        <v>1.0506024096385542</v>
      </c>
      <c r="L17">
        <f t="shared" si="9"/>
        <v>1.0361445783132528</v>
      </c>
    </row>
    <row r="18" spans="3:12" x14ac:dyDescent="0.3">
      <c r="C18">
        <f t="shared" si="0"/>
        <v>1.3346228239845261</v>
      </c>
      <c r="D18">
        <f t="shared" si="1"/>
        <v>1.2823984526112187</v>
      </c>
      <c r="E18">
        <f t="shared" si="2"/>
        <v>1.1895551257253385</v>
      </c>
      <c r="F18">
        <f t="shared" si="3"/>
        <v>1.1644100580270793</v>
      </c>
      <c r="G18">
        <f t="shared" si="4"/>
        <v>1.137330754352031</v>
      </c>
      <c r="H18">
        <f t="shared" si="5"/>
        <v>1.3172147001934236</v>
      </c>
      <c r="I18">
        <f t="shared" si="6"/>
        <v>1.2591876208897486</v>
      </c>
      <c r="J18">
        <f t="shared" si="7"/>
        <v>1.1663442940038686</v>
      </c>
      <c r="K18">
        <f t="shared" si="8"/>
        <v>1.1334622823984526</v>
      </c>
      <c r="L18">
        <f t="shared" si="9"/>
        <v>1.1044487427466152</v>
      </c>
    </row>
    <row r="19" spans="3:12" x14ac:dyDescent="0.3">
      <c r="C19">
        <f t="shared" si="0"/>
        <v>1.4511210762331839</v>
      </c>
      <c r="D19">
        <f t="shared" si="1"/>
        <v>1.2035874439461882</v>
      </c>
      <c r="E19">
        <f t="shared" si="2"/>
        <v>1.1605381165919282</v>
      </c>
      <c r="F19">
        <f t="shared" si="3"/>
        <v>1.1390134529147982</v>
      </c>
      <c r="G19">
        <f t="shared" si="4"/>
        <v>1.1121076233183858</v>
      </c>
      <c r="H19">
        <f t="shared" si="5"/>
        <v>1.3686098654708521</v>
      </c>
      <c r="I19">
        <f t="shared" si="6"/>
        <v>1.1874439461883408</v>
      </c>
      <c r="J19">
        <f t="shared" si="7"/>
        <v>1.1408071748878923</v>
      </c>
      <c r="K19">
        <f t="shared" si="8"/>
        <v>1.1139013452914799</v>
      </c>
      <c r="L19">
        <f t="shared" si="9"/>
        <v>1.0869955156950672</v>
      </c>
    </row>
    <row r="20" spans="3:12" x14ac:dyDescent="0.3">
      <c r="C20">
        <f t="shared" si="0"/>
        <v>1.4630977130977132</v>
      </c>
      <c r="D20">
        <f t="shared" si="1"/>
        <v>1.3643451143451144</v>
      </c>
      <c r="E20">
        <f t="shared" si="2"/>
        <v>1.2863825363825365</v>
      </c>
      <c r="F20">
        <f t="shared" si="3"/>
        <v>1.2629937629937631</v>
      </c>
      <c r="G20">
        <f t="shared" si="4"/>
        <v>1.2422037422037424</v>
      </c>
      <c r="H20">
        <f t="shared" si="5"/>
        <v>1.405925155925156</v>
      </c>
      <c r="I20">
        <f t="shared" si="6"/>
        <v>1.3175675675675678</v>
      </c>
      <c r="J20">
        <f t="shared" si="7"/>
        <v>1.2318087318087318</v>
      </c>
      <c r="K20">
        <f t="shared" si="8"/>
        <v>1.1928274428274428</v>
      </c>
      <c r="L20">
        <f t="shared" si="9"/>
        <v>1.1616424116424116</v>
      </c>
    </row>
    <row r="21" spans="3:12" x14ac:dyDescent="0.3">
      <c r="C21">
        <f t="shared" si="0"/>
        <v>1.4165497896213186</v>
      </c>
      <c r="D21">
        <f t="shared" si="1"/>
        <v>1.4145461831296333</v>
      </c>
      <c r="E21">
        <f t="shared" si="2"/>
        <v>1.3424163494289723</v>
      </c>
      <c r="F21">
        <f t="shared" si="3"/>
        <v>1</v>
      </c>
      <c r="G21">
        <f t="shared" si="4"/>
        <v>1</v>
      </c>
      <c r="H21">
        <f t="shared" si="5"/>
        <v>1.4005209376878383</v>
      </c>
      <c r="I21">
        <f t="shared" si="6"/>
        <v>1.3724704468042477</v>
      </c>
      <c r="J21">
        <f t="shared" si="7"/>
        <v>1.3003406131035866</v>
      </c>
      <c r="K21">
        <f t="shared" si="8"/>
        <v>1</v>
      </c>
      <c r="L21">
        <f t="shared" si="9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2" max="2" width="10" bestFit="1" customWidth="1"/>
    <col min="3" max="3" width="10.5546875" customWidth="1"/>
    <col min="4" max="4" width="7.33203125" bestFit="1" customWidth="1"/>
    <col min="5" max="5" width="10.6640625" customWidth="1"/>
  </cols>
  <sheetData>
    <row r="1" spans="1:6" ht="28.8" x14ac:dyDescent="0.3">
      <c r="B1" s="1" t="s">
        <v>36</v>
      </c>
      <c r="C1" s="1" t="s">
        <v>38</v>
      </c>
      <c r="D1" s="1" t="s">
        <v>37</v>
      </c>
      <c r="E1" s="1" t="s">
        <v>39</v>
      </c>
    </row>
    <row r="2" spans="1:6" x14ac:dyDescent="0.3">
      <c r="A2" t="s">
        <v>6</v>
      </c>
      <c r="B2" s="1">
        <v>4380555</v>
      </c>
      <c r="C2" s="1">
        <v>4380555</v>
      </c>
      <c r="D2" s="1">
        <v>0.9</v>
      </c>
      <c r="E2" s="1">
        <v>0.9</v>
      </c>
      <c r="F2" s="1"/>
    </row>
    <row r="3" spans="1:6" x14ac:dyDescent="0.3">
      <c r="A3" t="s">
        <v>7</v>
      </c>
      <c r="B3" s="1">
        <v>9399638</v>
      </c>
      <c r="C3" s="1">
        <v>9399638</v>
      </c>
      <c r="D3" s="1">
        <v>2.4</v>
      </c>
      <c r="E3" s="1">
        <v>2.2999999999999998</v>
      </c>
      <c r="F3" s="1"/>
    </row>
    <row r="4" spans="1:6" x14ac:dyDescent="0.3">
      <c r="A4" t="s">
        <v>8</v>
      </c>
      <c r="B4" s="1">
        <v>7796404</v>
      </c>
      <c r="C4" s="1">
        <v>7796404</v>
      </c>
      <c r="D4" s="1">
        <v>3.4</v>
      </c>
      <c r="E4" s="1">
        <v>3.2</v>
      </c>
      <c r="F4" s="1"/>
    </row>
    <row r="5" spans="1:6" x14ac:dyDescent="0.3">
      <c r="A5" t="s">
        <v>9</v>
      </c>
      <c r="B5" s="1">
        <v>139918</v>
      </c>
      <c r="C5" s="1">
        <v>139918</v>
      </c>
      <c r="D5" s="1">
        <v>1.7</v>
      </c>
      <c r="E5" s="1">
        <v>1.6</v>
      </c>
      <c r="F5" s="1"/>
    </row>
    <row r="6" spans="1:6" x14ac:dyDescent="0.3">
      <c r="A6" t="s">
        <v>10</v>
      </c>
      <c r="B6" s="1">
        <v>26430443</v>
      </c>
      <c r="C6" s="1">
        <v>26430443</v>
      </c>
      <c r="D6" s="1">
        <v>5.5</v>
      </c>
      <c r="E6" s="1">
        <v>5.5</v>
      </c>
      <c r="F6" s="1"/>
    </row>
    <row r="7" spans="1:6" x14ac:dyDescent="0.3">
      <c r="A7" t="s">
        <v>11</v>
      </c>
      <c r="B7" s="1">
        <v>8545305</v>
      </c>
      <c r="C7" s="1">
        <v>8545305</v>
      </c>
      <c r="D7" s="1">
        <v>5.4</v>
      </c>
      <c r="E7" s="1">
        <v>5</v>
      </c>
      <c r="F7" s="1"/>
    </row>
    <row r="8" spans="1:6" x14ac:dyDescent="0.3">
      <c r="A8" t="s">
        <v>12</v>
      </c>
      <c r="B8" s="1">
        <v>13790945</v>
      </c>
      <c r="C8" s="1">
        <v>13790945</v>
      </c>
      <c r="D8" s="1">
        <v>5.6</v>
      </c>
      <c r="E8" s="1">
        <v>5.5</v>
      </c>
      <c r="F8" s="1"/>
    </row>
    <row r="9" spans="1:6" x14ac:dyDescent="0.3">
      <c r="A9" t="s">
        <v>13</v>
      </c>
      <c r="B9" s="1">
        <v>24609171</v>
      </c>
      <c r="C9" s="1">
        <v>24609171</v>
      </c>
      <c r="D9" s="1">
        <v>9.5</v>
      </c>
      <c r="E9" s="1">
        <v>9.1</v>
      </c>
      <c r="F9" s="1"/>
    </row>
    <row r="10" spans="1:6" x14ac:dyDescent="0.3">
      <c r="A10" t="s">
        <v>14</v>
      </c>
      <c r="B10" s="1">
        <v>4095437</v>
      </c>
      <c r="C10" s="1">
        <v>4095437</v>
      </c>
      <c r="D10" s="1">
        <v>6.7</v>
      </c>
      <c r="E10" s="1">
        <v>7.7</v>
      </c>
      <c r="F10" s="1"/>
    </row>
    <row r="11" spans="1:6" x14ac:dyDescent="0.3">
      <c r="A11" t="s">
        <v>15</v>
      </c>
      <c r="B11" s="1">
        <v>297209687</v>
      </c>
      <c r="C11" s="1">
        <v>297209687</v>
      </c>
      <c r="D11" s="1">
        <v>49.4</v>
      </c>
      <c r="E11" s="1">
        <v>49.4</v>
      </c>
      <c r="F11" s="1"/>
    </row>
    <row r="12" spans="1:6" x14ac:dyDescent="0.3">
      <c r="C12">
        <f>C2/B2</f>
        <v>1</v>
      </c>
      <c r="E12">
        <f>E2/D2</f>
        <v>1</v>
      </c>
    </row>
    <row r="13" spans="1:6" x14ac:dyDescent="0.3">
      <c r="C13">
        <f t="shared" ref="C13:C21" si="0">C3/B3</f>
        <v>1</v>
      </c>
      <c r="E13">
        <f t="shared" ref="E13:E21" si="1">E3/D3</f>
        <v>0.95833333333333326</v>
      </c>
    </row>
    <row r="14" spans="1:6" x14ac:dyDescent="0.3">
      <c r="C14">
        <f t="shared" si="0"/>
        <v>1</v>
      </c>
      <c r="E14">
        <f t="shared" si="1"/>
        <v>0.94117647058823539</v>
      </c>
    </row>
    <row r="15" spans="1:6" x14ac:dyDescent="0.3">
      <c r="C15">
        <f t="shared" si="0"/>
        <v>1</v>
      </c>
      <c r="E15">
        <f t="shared" si="1"/>
        <v>0.94117647058823539</v>
      </c>
    </row>
    <row r="16" spans="1:6" x14ac:dyDescent="0.3">
      <c r="C16">
        <f t="shared" si="0"/>
        <v>1</v>
      </c>
      <c r="E16">
        <f t="shared" si="1"/>
        <v>1</v>
      </c>
    </row>
    <row r="17" spans="3:5" x14ac:dyDescent="0.3">
      <c r="C17">
        <f t="shared" si="0"/>
        <v>1</v>
      </c>
      <c r="E17">
        <f t="shared" si="1"/>
        <v>0.92592592592592582</v>
      </c>
    </row>
    <row r="18" spans="3:5" x14ac:dyDescent="0.3">
      <c r="C18">
        <f t="shared" si="0"/>
        <v>1</v>
      </c>
      <c r="E18">
        <f t="shared" si="1"/>
        <v>0.98214285714285721</v>
      </c>
    </row>
    <row r="19" spans="3:5" x14ac:dyDescent="0.3">
      <c r="C19">
        <f t="shared" si="0"/>
        <v>1</v>
      </c>
      <c r="E19">
        <f t="shared" si="1"/>
        <v>0.95789473684210524</v>
      </c>
    </row>
    <row r="20" spans="3:5" x14ac:dyDescent="0.3">
      <c r="C20">
        <f t="shared" si="0"/>
        <v>1</v>
      </c>
      <c r="E20">
        <f t="shared" si="1"/>
        <v>1.1492537313432836</v>
      </c>
    </row>
    <row r="21" spans="3:5" x14ac:dyDescent="0.3">
      <c r="C21">
        <f t="shared" si="0"/>
        <v>1</v>
      </c>
      <c r="E21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3" sqref="J3:J11"/>
    </sheetView>
  </sheetViews>
  <sheetFormatPr defaultRowHeight="14.4" x14ac:dyDescent="0.3"/>
  <cols>
    <col min="6" max="6" width="9.5546875" bestFit="1" customWidth="1"/>
  </cols>
  <sheetData>
    <row r="1" spans="1:10" x14ac:dyDescent="0.3">
      <c r="B1" s="1" t="s">
        <v>40</v>
      </c>
      <c r="C1" s="1" t="s">
        <v>1</v>
      </c>
      <c r="D1" s="1" t="s">
        <v>41</v>
      </c>
      <c r="E1" s="1" t="s">
        <v>42</v>
      </c>
      <c r="F1" s="3" t="s">
        <v>49</v>
      </c>
    </row>
    <row r="2" spans="1:10" x14ac:dyDescent="0.3">
      <c r="A2" t="s">
        <v>6</v>
      </c>
      <c r="B2" s="1">
        <v>10.9</v>
      </c>
      <c r="C2" s="1">
        <v>3.2</v>
      </c>
      <c r="D2" s="1">
        <v>10.5</v>
      </c>
      <c r="E2" s="1">
        <v>20.5</v>
      </c>
      <c r="F2" s="3">
        <v>5.6999999999999996E-6</v>
      </c>
      <c r="H2">
        <f>1-C2/B2</f>
        <v>0.70642201834862384</v>
      </c>
      <c r="I2">
        <f>D2/C2</f>
        <v>3.28125</v>
      </c>
      <c r="J2">
        <f>E2/C2</f>
        <v>6.40625</v>
      </c>
    </row>
    <row r="3" spans="1:10" x14ac:dyDescent="0.3">
      <c r="A3" t="s">
        <v>7</v>
      </c>
      <c r="B3" s="1">
        <v>383.2</v>
      </c>
      <c r="C3" s="1">
        <v>7.9</v>
      </c>
      <c r="D3" s="1">
        <v>34.6</v>
      </c>
      <c r="E3" s="1">
        <v>55.4</v>
      </c>
      <c r="F3" s="3">
        <v>7.9999999999999996E-7</v>
      </c>
      <c r="H3">
        <f t="shared" ref="H3:H11" si="0">1-C3/B3</f>
        <v>0.97938413361169108</v>
      </c>
      <c r="I3">
        <f t="shared" ref="I3:I11" si="1">D3/C3</f>
        <v>4.3797468354430382</v>
      </c>
      <c r="J3">
        <f t="shared" ref="J3:J11" si="2">E3/C3</f>
        <v>7.0126582278481004</v>
      </c>
    </row>
    <row r="4" spans="1:10" x14ac:dyDescent="0.3">
      <c r="A4" t="s">
        <v>8</v>
      </c>
      <c r="B4" s="1">
        <v>54.9</v>
      </c>
      <c r="C4" s="1">
        <v>3.2</v>
      </c>
      <c r="D4" s="1">
        <v>8.9</v>
      </c>
      <c r="E4" s="1">
        <v>47</v>
      </c>
      <c r="F4" s="3">
        <v>3.8E-6</v>
      </c>
      <c r="H4">
        <f t="shared" si="0"/>
        <v>0.94171220400728595</v>
      </c>
      <c r="I4">
        <f t="shared" si="1"/>
        <v>2.78125</v>
      </c>
      <c r="J4">
        <f t="shared" si="2"/>
        <v>14.6875</v>
      </c>
    </row>
    <row r="5" spans="1:10" x14ac:dyDescent="0.3">
      <c r="A5" t="s">
        <v>9</v>
      </c>
      <c r="B5" s="1">
        <v>29.2</v>
      </c>
      <c r="C5" s="1">
        <v>1.9</v>
      </c>
      <c r="D5" s="1">
        <v>5.2</v>
      </c>
      <c r="E5" s="1">
        <v>208.1</v>
      </c>
      <c r="F5" s="3">
        <v>7.842E-3</v>
      </c>
      <c r="H5">
        <f t="shared" si="0"/>
        <v>0.93493150684931503</v>
      </c>
      <c r="I5">
        <f t="shared" si="1"/>
        <v>2.736842105263158</v>
      </c>
      <c r="J5">
        <f t="shared" si="2"/>
        <v>109.52631578947368</v>
      </c>
    </row>
    <row r="6" spans="1:10" x14ac:dyDescent="0.3">
      <c r="A6" t="s">
        <v>10</v>
      </c>
      <c r="B6" s="1">
        <v>6.1</v>
      </c>
      <c r="C6" s="1">
        <v>0.9</v>
      </c>
      <c r="D6" s="1">
        <v>3.1</v>
      </c>
      <c r="E6" s="1">
        <v>3.5</v>
      </c>
      <c r="H6">
        <f t="shared" si="0"/>
        <v>0.85245901639344257</v>
      </c>
      <c r="I6">
        <f t="shared" si="1"/>
        <v>3.4444444444444446</v>
      </c>
      <c r="J6">
        <f t="shared" si="2"/>
        <v>3.8888888888888888</v>
      </c>
    </row>
    <row r="7" spans="1:10" x14ac:dyDescent="0.3">
      <c r="A7" t="s">
        <v>11</v>
      </c>
      <c r="B7" s="1">
        <v>445.1</v>
      </c>
      <c r="C7" s="1">
        <v>1.5</v>
      </c>
      <c r="D7" s="1">
        <v>4.3</v>
      </c>
      <c r="E7" s="1">
        <v>32.700000000000003</v>
      </c>
      <c r="F7" s="3">
        <v>3.8999999999999999E-6</v>
      </c>
      <c r="H7">
        <f t="shared" si="0"/>
        <v>0.99662997079308024</v>
      </c>
      <c r="I7">
        <f t="shared" si="1"/>
        <v>2.8666666666666667</v>
      </c>
      <c r="J7">
        <f t="shared" si="2"/>
        <v>21.8</v>
      </c>
    </row>
    <row r="8" spans="1:10" x14ac:dyDescent="0.3">
      <c r="A8" t="s">
        <v>12</v>
      </c>
      <c r="B8" s="1">
        <v>26</v>
      </c>
      <c r="C8" s="1">
        <v>0.9</v>
      </c>
      <c r="D8" s="1">
        <v>3.1</v>
      </c>
      <c r="E8" s="1">
        <v>4.5</v>
      </c>
      <c r="F8" s="3">
        <v>2.5000000000000002E-6</v>
      </c>
      <c r="H8">
        <f t="shared" si="0"/>
        <v>0.9653846153846154</v>
      </c>
      <c r="I8">
        <f t="shared" si="1"/>
        <v>3.4444444444444446</v>
      </c>
      <c r="J8">
        <f t="shared" si="2"/>
        <v>5</v>
      </c>
    </row>
    <row r="9" spans="1:10" x14ac:dyDescent="0.3">
      <c r="A9" t="s">
        <v>13</v>
      </c>
      <c r="B9" s="1">
        <v>49.9</v>
      </c>
      <c r="C9" s="1">
        <v>4.5999999999999996</v>
      </c>
      <c r="D9" s="1">
        <v>12.9</v>
      </c>
      <c r="E9" s="1">
        <v>12.6</v>
      </c>
      <c r="F9" s="3">
        <v>1.9E-6</v>
      </c>
      <c r="H9">
        <f t="shared" si="0"/>
        <v>0.90781563126252507</v>
      </c>
      <c r="I9">
        <f t="shared" si="1"/>
        <v>2.804347826086957</v>
      </c>
      <c r="J9">
        <f t="shared" si="2"/>
        <v>2.7391304347826089</v>
      </c>
    </row>
    <row r="10" spans="1:10" x14ac:dyDescent="0.3">
      <c r="A10" t="s">
        <v>14</v>
      </c>
      <c r="B10" s="1">
        <v>51.6</v>
      </c>
      <c r="C10" s="1">
        <v>2.4</v>
      </c>
      <c r="D10" s="1">
        <v>5.8</v>
      </c>
      <c r="E10" s="1">
        <v>40.1</v>
      </c>
      <c r="F10" s="3">
        <v>4.6499999999999999E-5</v>
      </c>
      <c r="H10">
        <f t="shared" si="0"/>
        <v>0.95348837209302328</v>
      </c>
      <c r="I10">
        <f t="shared" si="1"/>
        <v>2.4166666666666665</v>
      </c>
      <c r="J10">
        <f t="shared" si="2"/>
        <v>16.708333333333336</v>
      </c>
    </row>
    <row r="11" spans="1:10" x14ac:dyDescent="0.3">
      <c r="A11" t="s">
        <v>15</v>
      </c>
      <c r="B11" s="1">
        <v>10.799899999999999</v>
      </c>
      <c r="C11" s="1">
        <v>2.5</v>
      </c>
      <c r="D11" s="1">
        <v>6.0999800000000004</v>
      </c>
      <c r="E11" s="1">
        <v>20.9</v>
      </c>
      <c r="F11" s="3">
        <v>3.9999999999999998E-7</v>
      </c>
      <c r="H11">
        <f t="shared" si="0"/>
        <v>0.76851637515162174</v>
      </c>
      <c r="I11">
        <f t="shared" si="1"/>
        <v>2.4399920000000002</v>
      </c>
      <c r="J11">
        <f t="shared" si="2"/>
        <v>8.36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G10"/>
    </sheetView>
  </sheetViews>
  <sheetFormatPr defaultRowHeight="14.4" x14ac:dyDescent="0.3"/>
  <sheetData>
    <row r="1" spans="1:8" x14ac:dyDescent="0.3">
      <c r="B1" t="s">
        <v>60</v>
      </c>
      <c r="C1" t="s">
        <v>47</v>
      </c>
      <c r="D1" t="s">
        <v>43</v>
      </c>
      <c r="E1" t="s">
        <v>45</v>
      </c>
      <c r="F1" t="s">
        <v>46</v>
      </c>
      <c r="G1" t="s">
        <v>48</v>
      </c>
      <c r="H1" t="s">
        <v>44</v>
      </c>
    </row>
    <row r="2" spans="1:8" x14ac:dyDescent="0.3">
      <c r="A2" t="s">
        <v>6</v>
      </c>
      <c r="B2">
        <f>2.9/0.025</f>
        <v>115.99999999999999</v>
      </c>
      <c r="C2">
        <f>2.6/0.05</f>
        <v>52</v>
      </c>
      <c r="D2">
        <f>3.7/0.1</f>
        <v>37</v>
      </c>
      <c r="E2">
        <f>4.4/0.2</f>
        <v>22</v>
      </c>
      <c r="F2">
        <f>8.4/0.4</f>
        <v>21</v>
      </c>
      <c r="G2">
        <f>17.8/0.8</f>
        <v>22.25</v>
      </c>
      <c r="H2">
        <f>54.8/1.6</f>
        <v>34.249999999999993</v>
      </c>
    </row>
    <row r="3" spans="1:8" x14ac:dyDescent="0.3">
      <c r="A3" t="s">
        <v>7</v>
      </c>
      <c r="B3">
        <f>1.2/0.025</f>
        <v>47.999999999999993</v>
      </c>
      <c r="C3">
        <f>1.4/0.05</f>
        <v>27.999999999999996</v>
      </c>
      <c r="D3">
        <f>1.9/0.1</f>
        <v>18.999999999999996</v>
      </c>
      <c r="E3">
        <f>2.8/0.2</f>
        <v>13.999999999999998</v>
      </c>
      <c r="F3">
        <f>6.5/0.4</f>
        <v>16.25</v>
      </c>
      <c r="G3">
        <f>16/0.8</f>
        <v>20</v>
      </c>
      <c r="H3">
        <f>57.4/1.6</f>
        <v>35.875</v>
      </c>
    </row>
    <row r="4" spans="1:8" x14ac:dyDescent="0.3">
      <c r="A4" t="s">
        <v>8</v>
      </c>
      <c r="B4">
        <f>2.1/0.025</f>
        <v>84</v>
      </c>
      <c r="C4">
        <f>2.7/0.05</f>
        <v>54</v>
      </c>
      <c r="D4">
        <f>4.4/0.1</f>
        <v>44</v>
      </c>
      <c r="E4">
        <f>6/0.2</f>
        <v>30</v>
      </c>
      <c r="F4">
        <f>10.2/0.4</f>
        <v>25.499999999999996</v>
      </c>
      <c r="G4">
        <f>24.1/0.8</f>
        <v>30.125</v>
      </c>
      <c r="H4">
        <f>72.3/1.6</f>
        <v>45.187499999999993</v>
      </c>
    </row>
    <row r="5" spans="1:8" x14ac:dyDescent="0.3">
      <c r="A5" t="s">
        <v>9</v>
      </c>
      <c r="B5">
        <f>1.5/0.025</f>
        <v>60</v>
      </c>
      <c r="C5">
        <f>1.8/0.05</f>
        <v>36</v>
      </c>
      <c r="D5">
        <f>2.2/0.1</f>
        <v>22</v>
      </c>
      <c r="E5">
        <f>3.4/0.2</f>
        <v>17</v>
      </c>
      <c r="F5">
        <f>6.9/0.4</f>
        <v>17.25</v>
      </c>
      <c r="G5">
        <f>18.3/0.8</f>
        <v>22.875</v>
      </c>
      <c r="H5">
        <f>70.8/1.6</f>
        <v>44.249999999999993</v>
      </c>
    </row>
    <row r="6" spans="1:8" x14ac:dyDescent="0.3">
      <c r="A6" t="s">
        <v>11</v>
      </c>
      <c r="B6">
        <f>1.8/0.025</f>
        <v>72</v>
      </c>
      <c r="C6">
        <f>2.6/0.05</f>
        <v>52</v>
      </c>
      <c r="D6">
        <f>3/0.1</f>
        <v>30</v>
      </c>
      <c r="E6">
        <f>3.6/0.2</f>
        <v>18</v>
      </c>
      <c r="F6">
        <f>4.8/0.4</f>
        <v>11.999999999999998</v>
      </c>
      <c r="G6">
        <f>7.8/0.8</f>
        <v>9.75</v>
      </c>
      <c r="H6">
        <f>17/1.6</f>
        <v>10.625</v>
      </c>
    </row>
    <row r="7" spans="1:8" x14ac:dyDescent="0.3">
      <c r="A7" t="s">
        <v>12</v>
      </c>
      <c r="B7">
        <f>1.4/0.025</f>
        <v>55.999999999999993</v>
      </c>
      <c r="C7">
        <f>1.8/0.05</f>
        <v>36</v>
      </c>
      <c r="D7">
        <f>2.2/0.1</f>
        <v>22</v>
      </c>
      <c r="E7">
        <f>2.7/0.2</f>
        <v>13.5</v>
      </c>
      <c r="F7">
        <f>3.8/0.4</f>
        <v>9.4999999999999982</v>
      </c>
      <c r="G7">
        <f>6.9/0.8</f>
        <v>8.625</v>
      </c>
      <c r="H7">
        <f>14.1/1.6</f>
        <v>8.8125</v>
      </c>
    </row>
    <row r="8" spans="1:8" x14ac:dyDescent="0.3">
      <c r="A8" t="s">
        <v>13</v>
      </c>
      <c r="B8">
        <f>2.3/0.025</f>
        <v>91.999999999999986</v>
      </c>
      <c r="C8">
        <f>3/0.05</f>
        <v>60</v>
      </c>
      <c r="D8">
        <f>4.3/0.1</f>
        <v>42.999999999999993</v>
      </c>
      <c r="E8">
        <f>10/0.2</f>
        <v>50</v>
      </c>
      <c r="F8">
        <f>30.7/0.4</f>
        <v>76.75</v>
      </c>
      <c r="G8">
        <f>199.8/0.8</f>
        <v>249.75</v>
      </c>
      <c r="H8">
        <f>953.8/1.6</f>
        <v>596.12499999999989</v>
      </c>
    </row>
    <row r="9" spans="1:8" x14ac:dyDescent="0.3">
      <c r="A9" t="s">
        <v>14</v>
      </c>
      <c r="B9">
        <f>1.6/0.025</f>
        <v>64</v>
      </c>
      <c r="C9">
        <f>2.3/0.05</f>
        <v>45.999999999999993</v>
      </c>
      <c r="D9">
        <f>2.2/0.1</f>
        <v>22</v>
      </c>
      <c r="E9">
        <f>2.9/0.2</f>
        <v>14.499999999999998</v>
      </c>
      <c r="F9">
        <f>4.2/0.4</f>
        <v>10.5</v>
      </c>
      <c r="G9">
        <f>6.4/0.8</f>
        <v>8</v>
      </c>
      <c r="H9">
        <f>11.9/1.6</f>
        <v>7.4375</v>
      </c>
    </row>
    <row r="10" spans="1:8" x14ac:dyDescent="0.3">
      <c r="A10" t="s">
        <v>15</v>
      </c>
      <c r="B10">
        <f>3.3/0.025</f>
        <v>131.99999999999997</v>
      </c>
      <c r="C10">
        <f>3.5/0.05</f>
        <v>70</v>
      </c>
      <c r="D10">
        <f>4.5/0.1</f>
        <v>45</v>
      </c>
      <c r="E10">
        <f>6.1/0.2</f>
        <v>30.499999999999996</v>
      </c>
      <c r="F10">
        <f>8.7/0.4</f>
        <v>21.749999999999996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2" sqref="B2:I9"/>
    </sheetView>
  </sheetViews>
  <sheetFormatPr defaultRowHeight="14.4" x14ac:dyDescent="0.3"/>
  <cols>
    <col min="1" max="1" width="9.88671875" bestFit="1" customWidth="1"/>
    <col min="3" max="5" width="9.6640625" bestFit="1" customWidth="1"/>
    <col min="7" max="9" width="10.6640625" bestFit="1" customWidth="1"/>
  </cols>
  <sheetData>
    <row r="1" spans="1:9" x14ac:dyDescent="0.3">
      <c r="B1" t="s">
        <v>52</v>
      </c>
      <c r="C1" t="s">
        <v>53</v>
      </c>
      <c r="D1" t="s">
        <v>54</v>
      </c>
      <c r="E1" t="s">
        <v>55</v>
      </c>
      <c r="F1" t="s">
        <v>59</v>
      </c>
      <c r="G1" t="s">
        <v>56</v>
      </c>
      <c r="H1" t="s">
        <v>57</v>
      </c>
      <c r="I1" t="s">
        <v>58</v>
      </c>
    </row>
    <row r="2" spans="1:9" x14ac:dyDescent="0.3">
      <c r="A2" t="s">
        <v>6</v>
      </c>
      <c r="B2">
        <v>59</v>
      </c>
      <c r="C2">
        <v>48</v>
      </c>
      <c r="D2">
        <v>43</v>
      </c>
      <c r="E2">
        <v>41</v>
      </c>
      <c r="F2">
        <v>39</v>
      </c>
      <c r="G2">
        <v>33</v>
      </c>
      <c r="H2">
        <v>33</v>
      </c>
      <c r="I2">
        <v>32</v>
      </c>
    </row>
    <row r="3" spans="1:9" x14ac:dyDescent="0.3">
      <c r="A3" t="s">
        <v>7</v>
      </c>
      <c r="B3">
        <v>120</v>
      </c>
      <c r="C3">
        <v>57</v>
      </c>
      <c r="D3">
        <v>57</v>
      </c>
      <c r="E3">
        <v>36</v>
      </c>
      <c r="F3">
        <v>37</v>
      </c>
      <c r="G3">
        <v>21</v>
      </c>
      <c r="H3">
        <v>21</v>
      </c>
      <c r="I3">
        <v>16</v>
      </c>
    </row>
    <row r="4" spans="1:9" x14ac:dyDescent="0.3">
      <c r="A4" t="s">
        <v>8</v>
      </c>
      <c r="B4">
        <v>68</v>
      </c>
      <c r="C4">
        <v>62</v>
      </c>
      <c r="D4">
        <v>55</v>
      </c>
      <c r="E4">
        <v>54</v>
      </c>
      <c r="F4">
        <v>57</v>
      </c>
      <c r="G4">
        <v>58</v>
      </c>
      <c r="H4">
        <v>48</v>
      </c>
      <c r="I4">
        <v>44</v>
      </c>
    </row>
    <row r="5" spans="1:9" x14ac:dyDescent="0.3">
      <c r="A5" t="s">
        <v>9</v>
      </c>
      <c r="B5">
        <v>50</v>
      </c>
      <c r="C5">
        <v>36</v>
      </c>
      <c r="D5">
        <v>30</v>
      </c>
      <c r="E5">
        <v>30</v>
      </c>
      <c r="F5">
        <v>28</v>
      </c>
      <c r="G5">
        <v>23</v>
      </c>
      <c r="H5">
        <v>24</v>
      </c>
      <c r="I5">
        <v>23</v>
      </c>
    </row>
    <row r="6" spans="1:9" x14ac:dyDescent="0.3">
      <c r="A6" t="s">
        <v>11</v>
      </c>
      <c r="B6">
        <v>46</v>
      </c>
      <c r="C6">
        <v>40</v>
      </c>
      <c r="D6">
        <v>35</v>
      </c>
      <c r="E6">
        <v>38</v>
      </c>
      <c r="F6">
        <v>33</v>
      </c>
      <c r="G6">
        <v>32</v>
      </c>
      <c r="H6">
        <v>30</v>
      </c>
      <c r="I6">
        <v>29</v>
      </c>
    </row>
    <row r="7" spans="1:9" x14ac:dyDescent="0.3">
      <c r="A7" t="s">
        <v>12</v>
      </c>
      <c r="B7">
        <v>34</v>
      </c>
      <c r="C7">
        <v>31</v>
      </c>
      <c r="D7">
        <v>24</v>
      </c>
      <c r="E7">
        <v>25</v>
      </c>
      <c r="F7">
        <v>26</v>
      </c>
      <c r="G7">
        <v>26</v>
      </c>
      <c r="H7">
        <v>21</v>
      </c>
      <c r="I7">
        <v>20</v>
      </c>
    </row>
    <row r="8" spans="1:9" x14ac:dyDescent="0.3">
      <c r="A8" t="s">
        <v>13</v>
      </c>
      <c r="B8">
        <v>86</v>
      </c>
      <c r="C8">
        <v>68</v>
      </c>
      <c r="D8">
        <v>63</v>
      </c>
      <c r="E8">
        <v>63</v>
      </c>
      <c r="F8">
        <v>77</v>
      </c>
      <c r="G8">
        <v>74</v>
      </c>
      <c r="H8">
        <v>50</v>
      </c>
      <c r="I8">
        <v>45</v>
      </c>
    </row>
    <row r="9" spans="1:9" x14ac:dyDescent="0.3">
      <c r="A9" t="s">
        <v>14</v>
      </c>
      <c r="B9">
        <v>61</v>
      </c>
      <c r="C9">
        <v>46</v>
      </c>
      <c r="D9">
        <v>35</v>
      </c>
      <c r="E9">
        <v>34</v>
      </c>
      <c r="F9">
        <v>32</v>
      </c>
      <c r="G9">
        <v>25</v>
      </c>
      <c r="H9">
        <v>26</v>
      </c>
      <c r="I9">
        <v>23</v>
      </c>
    </row>
    <row r="10" spans="1:9" x14ac:dyDescent="0.3">
      <c r="A10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2" sqref="B2:B10"/>
    </sheetView>
  </sheetViews>
  <sheetFormatPr defaultRowHeight="14.4" x14ac:dyDescent="0.3"/>
  <sheetData>
    <row r="2" spans="1:2" x14ac:dyDescent="0.3">
      <c r="A2" t="s">
        <v>9</v>
      </c>
      <c r="B2">
        <f>2.2/0.1</f>
        <v>22</v>
      </c>
    </row>
    <row r="3" spans="1:2" x14ac:dyDescent="0.3">
      <c r="A3" t="s">
        <v>6</v>
      </c>
      <c r="B3">
        <f>3.7/0.1</f>
        <v>37</v>
      </c>
    </row>
    <row r="4" spans="1:2" x14ac:dyDescent="0.3">
      <c r="A4" t="s">
        <v>14</v>
      </c>
      <c r="B4">
        <f>2.2/0.1</f>
        <v>22</v>
      </c>
    </row>
    <row r="5" spans="1:2" x14ac:dyDescent="0.3">
      <c r="A5" t="s">
        <v>8</v>
      </c>
      <c r="B5">
        <f>4.4/0.1</f>
        <v>44</v>
      </c>
    </row>
    <row r="6" spans="1:2" x14ac:dyDescent="0.3">
      <c r="A6" t="s">
        <v>11</v>
      </c>
      <c r="B6">
        <f>3/0.1</f>
        <v>30</v>
      </c>
    </row>
    <row r="7" spans="1:2" x14ac:dyDescent="0.3">
      <c r="A7" t="s">
        <v>7</v>
      </c>
      <c r="B7">
        <f>1.9/0.1</f>
        <v>18.999999999999996</v>
      </c>
    </row>
    <row r="8" spans="1:2" x14ac:dyDescent="0.3">
      <c r="A8" t="s">
        <v>12</v>
      </c>
      <c r="B8">
        <f>2.2/0.1</f>
        <v>22</v>
      </c>
    </row>
    <row r="9" spans="1:2" x14ac:dyDescent="0.3">
      <c r="A9" t="s">
        <v>13</v>
      </c>
      <c r="B9">
        <f>4.3/0.1</f>
        <v>42.999999999999993</v>
      </c>
    </row>
    <row r="10" spans="1:2" x14ac:dyDescent="0.3">
      <c r="A10" t="s">
        <v>15</v>
      </c>
      <c r="B10">
        <f>4.5/0.1</f>
        <v>45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50</v>
      </c>
      <c r="B1" t="s">
        <v>51</v>
      </c>
    </row>
    <row r="2" spans="1:2" x14ac:dyDescent="0.3">
      <c r="A2" s="3">
        <v>3.9999999999999998E-7</v>
      </c>
      <c r="B2" s="1">
        <v>20.9</v>
      </c>
    </row>
    <row r="3" spans="1:2" x14ac:dyDescent="0.3">
      <c r="A3" s="3">
        <v>7.9999999999999996E-7</v>
      </c>
      <c r="B3" s="1">
        <v>55.4</v>
      </c>
    </row>
    <row r="4" spans="1:2" x14ac:dyDescent="0.3">
      <c r="A4" s="3">
        <v>1.9E-6</v>
      </c>
      <c r="B4" s="1">
        <v>12.6</v>
      </c>
    </row>
    <row r="5" spans="1:2" x14ac:dyDescent="0.3">
      <c r="A5" s="3">
        <v>2.5000000000000002E-6</v>
      </c>
      <c r="B5" s="1">
        <v>4.5</v>
      </c>
    </row>
    <row r="6" spans="1:2" x14ac:dyDescent="0.3">
      <c r="A6" s="3">
        <v>3.8E-6</v>
      </c>
      <c r="B6" s="1">
        <v>47</v>
      </c>
    </row>
    <row r="7" spans="1:2" x14ac:dyDescent="0.3">
      <c r="A7" s="3">
        <v>3.8999999999999999E-6</v>
      </c>
      <c r="B7" s="1">
        <v>32.700000000000003</v>
      </c>
    </row>
    <row r="8" spans="1:2" x14ac:dyDescent="0.3">
      <c r="A8" s="3">
        <v>5.6999999999999996E-6</v>
      </c>
      <c r="B8" s="1">
        <v>20.5</v>
      </c>
    </row>
    <row r="9" spans="1:2" x14ac:dyDescent="0.3">
      <c r="A9" s="3">
        <v>4.6499999999999999E-5</v>
      </c>
      <c r="B9" s="1">
        <v>40.1</v>
      </c>
    </row>
    <row r="10" spans="1:2" x14ac:dyDescent="0.3">
      <c r="A10" s="3">
        <v>7.842E-3</v>
      </c>
      <c r="B10" s="1">
        <v>208.1</v>
      </c>
    </row>
  </sheetData>
  <sortState ref="A1:B1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label_compare</vt:lpstr>
      <vt:lpstr>opt_compare</vt:lpstr>
      <vt:lpstr>ntree_compare</vt:lpstr>
      <vt:lpstr>index_oh</vt:lpstr>
      <vt:lpstr>search_oh</vt:lpstr>
      <vt:lpstr>scal_query</vt:lpstr>
      <vt:lpstr>scal_machine</vt:lpstr>
      <vt:lpstr>scal_graph</vt:lpstr>
      <vt:lpstr>scal_tie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</dc:creator>
  <cp:lastModifiedBy>zheng lu</cp:lastModifiedBy>
  <dcterms:created xsi:type="dcterms:W3CDTF">2015-07-09T14:03:47Z</dcterms:created>
  <dcterms:modified xsi:type="dcterms:W3CDTF">2015-07-12T17:26:38Z</dcterms:modified>
</cp:coreProperties>
</file>