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I GL65\Dropbox\Apps\PlasterLinear\Calculate\"/>
    </mc:Choice>
  </mc:AlternateContent>
  <bookViews>
    <workbookView xWindow="0" yWindow="0" windowWidth="23040" windowHeight="9348" activeTab="2"/>
  </bookViews>
  <sheets>
    <sheet name="Denso" sheetId="4" r:id="rId1"/>
    <sheet name="TestDenso" sheetId="5" r:id="rId2"/>
    <sheet name="Linear" sheetId="8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8" l="1"/>
  <c r="C14" i="8" s="1"/>
  <c r="C10" i="8"/>
  <c r="C18" i="8" s="1"/>
  <c r="C17" i="8"/>
  <c r="C16" i="8"/>
  <c r="C9" i="8"/>
  <c r="C8" i="8"/>
  <c r="C7" i="8"/>
  <c r="C15" i="8" s="1"/>
  <c r="J25" i="8" l="1"/>
  <c r="I25" i="8"/>
  <c r="H25" i="8"/>
  <c r="G25" i="8"/>
  <c r="E30" i="8"/>
  <c r="E29" i="8"/>
  <c r="B29" i="8"/>
  <c r="E28" i="8"/>
  <c r="B28" i="8"/>
  <c r="E13" i="8"/>
  <c r="C4" i="8"/>
  <c r="D13" i="8"/>
  <c r="D30" i="8" s="1"/>
  <c r="D19" i="8"/>
  <c r="C30" i="8" l="1"/>
  <c r="C29" i="8"/>
  <c r="D29" i="8"/>
  <c r="D28" i="8"/>
  <c r="C28" i="8"/>
  <c r="E72" i="8"/>
  <c r="D72" i="8"/>
  <c r="C72" i="8"/>
  <c r="B72" i="8"/>
  <c r="E71" i="8"/>
  <c r="D71" i="8"/>
  <c r="C71" i="8"/>
  <c r="B71" i="8"/>
  <c r="E70" i="8"/>
  <c r="D70" i="8"/>
  <c r="C70" i="8"/>
  <c r="B70" i="8"/>
  <c r="AA62" i="8"/>
  <c r="Y62" i="8"/>
  <c r="Y61" i="8"/>
  <c r="Y60" i="8"/>
  <c r="X60" i="8"/>
  <c r="E66" i="8"/>
  <c r="E60" i="8"/>
  <c r="Q50" i="8"/>
  <c r="M49" i="8"/>
  <c r="M47" i="8"/>
  <c r="E54" i="8"/>
  <c r="M45" i="8"/>
  <c r="AA44" i="8"/>
  <c r="Z44" i="8"/>
  <c r="Z50" i="8" s="1"/>
  <c r="Y44" i="8"/>
  <c r="Z49" i="8" s="1"/>
  <c r="X44" i="8"/>
  <c r="Z48" i="8" s="1"/>
  <c r="Q44" i="8"/>
  <c r="AA43" i="8"/>
  <c r="Z43" i="8"/>
  <c r="Y50" i="8" s="1"/>
  <c r="Y43" i="8"/>
  <c r="Y49" i="8" s="1"/>
  <c r="X43" i="8"/>
  <c r="Y48" i="8" s="1"/>
  <c r="M43" i="8"/>
  <c r="AA42" i="8"/>
  <c r="Z42" i="8"/>
  <c r="X50" i="8" s="1"/>
  <c r="Y42" i="8"/>
  <c r="X49" i="8" s="1"/>
  <c r="X42" i="8"/>
  <c r="X48" i="8" s="1"/>
  <c r="E48" i="8"/>
  <c r="Q38" i="8"/>
  <c r="E42" i="8"/>
  <c r="Q32" i="8"/>
  <c r="P32" i="8"/>
  <c r="O32" i="8"/>
  <c r="N32" i="8"/>
  <c r="Q31" i="8"/>
  <c r="P31" i="8"/>
  <c r="O31" i="8"/>
  <c r="N31" i="8"/>
  <c r="Q30" i="8"/>
  <c r="P30" i="8"/>
  <c r="O30" i="8"/>
  <c r="N30" i="8"/>
  <c r="E36" i="8"/>
  <c r="O25" i="8"/>
  <c r="E24" i="8"/>
  <c r="D24" i="8"/>
  <c r="C24" i="8"/>
  <c r="B24" i="8"/>
  <c r="E23" i="8"/>
  <c r="D23" i="8"/>
  <c r="C23" i="8"/>
  <c r="B23" i="8"/>
  <c r="E22" i="8"/>
  <c r="D22" i="8"/>
  <c r="C22" i="8"/>
  <c r="B22" i="8"/>
  <c r="O20" i="8"/>
  <c r="Z61" i="8"/>
  <c r="D18" i="8"/>
  <c r="D60" i="8" s="1"/>
  <c r="D17" i="8"/>
  <c r="D54" i="8" s="1"/>
  <c r="D16" i="8"/>
  <c r="O50" i="8" s="1"/>
  <c r="F15" i="8"/>
  <c r="D15" i="8"/>
  <c r="O44" i="8" s="1"/>
  <c r="D14" i="8"/>
  <c r="D36" i="8" s="1"/>
  <c r="E34" i="8"/>
  <c r="I24" i="8" l="1"/>
  <c r="H24" i="8"/>
  <c r="G24" i="8"/>
  <c r="J24" i="8"/>
  <c r="J22" i="8"/>
  <c r="H22" i="8"/>
  <c r="I22" i="8"/>
  <c r="G22" i="8"/>
  <c r="I23" i="8"/>
  <c r="H23" i="8"/>
  <c r="J23" i="8"/>
  <c r="G23" i="8"/>
  <c r="B41" i="8"/>
  <c r="P50" i="8"/>
  <c r="C60" i="8"/>
  <c r="AA48" i="8"/>
  <c r="D40" i="8"/>
  <c r="AA49" i="8"/>
  <c r="C40" i="8"/>
  <c r="C41" i="8"/>
  <c r="D34" i="8"/>
  <c r="AA50" i="8"/>
  <c r="D41" i="8"/>
  <c r="C36" i="8"/>
  <c r="O38" i="8"/>
  <c r="E53" i="8"/>
  <c r="D53" i="8"/>
  <c r="C53" i="8"/>
  <c r="D52" i="8"/>
  <c r="B53" i="8"/>
  <c r="C52" i="8"/>
  <c r="B52" i="8"/>
  <c r="E52" i="8"/>
  <c r="B47" i="8"/>
  <c r="E47" i="8"/>
  <c r="D46" i="8"/>
  <c r="C46" i="8"/>
  <c r="B46" i="8"/>
  <c r="D47" i="8"/>
  <c r="C47" i="8"/>
  <c r="E46" i="8"/>
  <c r="D64" i="8"/>
  <c r="C65" i="8"/>
  <c r="C64" i="8"/>
  <c r="E65" i="8"/>
  <c r="E64" i="8"/>
  <c r="D65" i="8"/>
  <c r="B65" i="8"/>
  <c r="B64" i="8"/>
  <c r="D42" i="8"/>
  <c r="B40" i="8"/>
  <c r="P38" i="8"/>
  <c r="P44" i="8"/>
  <c r="E40" i="8"/>
  <c r="E41" i="8"/>
  <c r="C54" i="8"/>
  <c r="X62" i="8"/>
  <c r="B35" i="8"/>
  <c r="Z62" i="8"/>
  <c r="C35" i="8"/>
  <c r="C48" i="8"/>
  <c r="B34" i="8"/>
  <c r="D35" i="8"/>
  <c r="D48" i="8"/>
  <c r="C66" i="8"/>
  <c r="C34" i="8"/>
  <c r="E35" i="8"/>
  <c r="J30" i="8" s="1"/>
  <c r="C42" i="8"/>
  <c r="D66" i="8"/>
  <c r="X61" i="8"/>
  <c r="B59" i="8" l="1"/>
  <c r="E59" i="8"/>
  <c r="D58" i="8"/>
  <c r="C59" i="8"/>
  <c r="B58" i="8"/>
  <c r="G28" i="8"/>
  <c r="E58" i="8"/>
  <c r="D59" i="8"/>
  <c r="C58" i="8"/>
  <c r="I31" i="8"/>
  <c r="J28" i="8"/>
  <c r="J29" i="8"/>
  <c r="J31" i="8"/>
  <c r="H28" i="8"/>
  <c r="I30" i="8"/>
  <c r="I29" i="8"/>
  <c r="G31" i="8"/>
  <c r="G30" i="8"/>
  <c r="I28" i="8"/>
  <c r="H29" i="8"/>
  <c r="H30" i="8"/>
  <c r="H31" i="8"/>
  <c r="G29" i="8"/>
  <c r="F14" i="5"/>
  <c r="J34" i="8" l="1"/>
  <c r="H34" i="8"/>
  <c r="I34" i="8"/>
  <c r="J35" i="8"/>
  <c r="I35" i="8"/>
  <c r="H35" i="8"/>
  <c r="G35" i="8"/>
  <c r="H36" i="8"/>
  <c r="J36" i="8"/>
  <c r="G36" i="8"/>
  <c r="I36" i="8"/>
  <c r="H37" i="8"/>
  <c r="J37" i="8"/>
  <c r="I37" i="8"/>
  <c r="G37" i="8"/>
  <c r="G34" i="8"/>
  <c r="O4" i="4"/>
  <c r="M7" i="4"/>
  <c r="M8" i="4"/>
  <c r="M9" i="4"/>
  <c r="I40" i="8" l="1"/>
  <c r="H40" i="8"/>
  <c r="J40" i="8"/>
  <c r="G40" i="8"/>
  <c r="H43" i="8"/>
  <c r="J43" i="8"/>
  <c r="G43" i="8"/>
  <c r="I43" i="8"/>
  <c r="J42" i="8"/>
  <c r="I42" i="8"/>
  <c r="H42" i="8"/>
  <c r="G42" i="8"/>
  <c r="I41" i="8"/>
  <c r="J41" i="8"/>
  <c r="H41" i="8"/>
  <c r="G41" i="8"/>
  <c r="M45" i="5"/>
  <c r="J48" i="8" l="1"/>
  <c r="I48" i="8"/>
  <c r="H48" i="8"/>
  <c r="G48" i="8"/>
  <c r="H49" i="8"/>
  <c r="G49" i="8"/>
  <c r="J49" i="8"/>
  <c r="I49" i="8"/>
  <c r="J47" i="8"/>
  <c r="I47" i="8"/>
  <c r="H47" i="8"/>
  <c r="G47" i="8"/>
  <c r="J46" i="8"/>
  <c r="I46" i="8"/>
  <c r="G46" i="8"/>
  <c r="H46" i="8"/>
  <c r="M43" i="5"/>
  <c r="M49" i="5"/>
  <c r="M47" i="5"/>
  <c r="E65" i="5"/>
  <c r="D65" i="5"/>
  <c r="C65" i="5"/>
  <c r="B65" i="5"/>
  <c r="E64" i="5"/>
  <c r="D64" i="5"/>
  <c r="C64" i="5"/>
  <c r="B64" i="5"/>
  <c r="E63" i="5"/>
  <c r="D63" i="5"/>
  <c r="C63" i="5"/>
  <c r="B63" i="5"/>
  <c r="AA62" i="5"/>
  <c r="Y60" i="5"/>
  <c r="X60" i="5"/>
  <c r="E59" i="5"/>
  <c r="E53" i="5"/>
  <c r="Q50" i="5"/>
  <c r="P50" i="5"/>
  <c r="O50" i="5"/>
  <c r="E47" i="5"/>
  <c r="C47" i="5"/>
  <c r="AA44" i="5"/>
  <c r="Z44" i="5"/>
  <c r="Z50" i="5" s="1"/>
  <c r="Y44" i="5"/>
  <c r="Z49" i="5" s="1"/>
  <c r="X44" i="5"/>
  <c r="Z48" i="5" s="1"/>
  <c r="Q44" i="5"/>
  <c r="P44" i="5"/>
  <c r="AA43" i="5"/>
  <c r="Z43" i="5"/>
  <c r="Y50" i="5" s="1"/>
  <c r="Y43" i="5"/>
  <c r="Y49" i="5" s="1"/>
  <c r="X43" i="5"/>
  <c r="Y48" i="5" s="1"/>
  <c r="AA42" i="5"/>
  <c r="Z42" i="5"/>
  <c r="X50" i="5" s="1"/>
  <c r="Y42" i="5"/>
  <c r="X49" i="5" s="1"/>
  <c r="X42" i="5"/>
  <c r="X48" i="5" s="1"/>
  <c r="AA48" i="5" s="1"/>
  <c r="E41" i="5"/>
  <c r="Q38" i="5"/>
  <c r="P38" i="5"/>
  <c r="O38" i="5"/>
  <c r="E35" i="5"/>
  <c r="D35" i="5"/>
  <c r="Q32" i="5"/>
  <c r="P32" i="5"/>
  <c r="O32" i="5"/>
  <c r="N32" i="5"/>
  <c r="Q31" i="5"/>
  <c r="P31" i="5"/>
  <c r="O31" i="5"/>
  <c r="N31" i="5"/>
  <c r="Q30" i="5"/>
  <c r="P30" i="5"/>
  <c r="O30" i="5"/>
  <c r="N30" i="5"/>
  <c r="E29" i="5"/>
  <c r="O25" i="5"/>
  <c r="E23" i="5"/>
  <c r="D23" i="5"/>
  <c r="C23" i="5"/>
  <c r="B23" i="5"/>
  <c r="E22" i="5"/>
  <c r="D22" i="5"/>
  <c r="C22" i="5"/>
  <c r="B22" i="5"/>
  <c r="E21" i="5"/>
  <c r="D21" i="5"/>
  <c r="C21" i="5"/>
  <c r="B21" i="5"/>
  <c r="O20" i="5"/>
  <c r="D18" i="5"/>
  <c r="Z61" i="5" s="1"/>
  <c r="D17" i="5"/>
  <c r="D53" i="5" s="1"/>
  <c r="D16" i="5"/>
  <c r="D47" i="5" s="1"/>
  <c r="D15" i="5"/>
  <c r="C41" i="5" s="1"/>
  <c r="D14" i="5"/>
  <c r="O44" i="5" s="1"/>
  <c r="D13" i="5"/>
  <c r="D29" i="5" s="1"/>
  <c r="C9" i="5"/>
  <c r="C18" i="5" s="1"/>
  <c r="E58" i="5" s="1"/>
  <c r="C8" i="5"/>
  <c r="C17" i="5" s="1"/>
  <c r="E51" i="5" s="1"/>
  <c r="C7" i="5"/>
  <c r="C16" i="5" s="1"/>
  <c r="C6" i="5"/>
  <c r="C15" i="5" s="1"/>
  <c r="B39" i="5" s="1"/>
  <c r="C5" i="5"/>
  <c r="C14" i="5" s="1"/>
  <c r="C4" i="5"/>
  <c r="C13" i="5" s="1"/>
  <c r="I53" i="8" l="1"/>
  <c r="H53" i="8"/>
  <c r="J53" i="8"/>
  <c r="G53" i="8"/>
  <c r="J55" i="8"/>
  <c r="I55" i="8"/>
  <c r="H55" i="8"/>
  <c r="G55" i="8"/>
  <c r="G54" i="8"/>
  <c r="J54" i="8"/>
  <c r="I54" i="8"/>
  <c r="H54" i="8"/>
  <c r="G52" i="8"/>
  <c r="I52" i="8"/>
  <c r="J52" i="8"/>
  <c r="H52" i="8"/>
  <c r="C40" i="5"/>
  <c r="D40" i="5"/>
  <c r="E39" i="5"/>
  <c r="B40" i="5"/>
  <c r="E40" i="5"/>
  <c r="AA49" i="5"/>
  <c r="AA50" i="5"/>
  <c r="C28" i="5"/>
  <c r="B28" i="5"/>
  <c r="E27" i="5"/>
  <c r="D27" i="5"/>
  <c r="E28" i="5"/>
  <c r="C27" i="5"/>
  <c r="D28" i="5"/>
  <c r="B27" i="5"/>
  <c r="E33" i="5"/>
  <c r="D34" i="5"/>
  <c r="D33" i="5"/>
  <c r="B33" i="5"/>
  <c r="C34" i="5"/>
  <c r="C33" i="5"/>
  <c r="B34" i="5"/>
  <c r="E34" i="5"/>
  <c r="D46" i="5"/>
  <c r="D45" i="5"/>
  <c r="C46" i="5"/>
  <c r="C45" i="5"/>
  <c r="B46" i="5"/>
  <c r="E46" i="5"/>
  <c r="E45" i="5"/>
  <c r="B45" i="5"/>
  <c r="C39" i="5"/>
  <c r="D41" i="5"/>
  <c r="X61" i="5"/>
  <c r="C35" i="5"/>
  <c r="D39" i="5"/>
  <c r="C29" i="5"/>
  <c r="B52" i="5"/>
  <c r="B51" i="5"/>
  <c r="C52" i="5"/>
  <c r="B57" i="5"/>
  <c r="B58" i="5"/>
  <c r="X62" i="5"/>
  <c r="C51" i="5"/>
  <c r="D52" i="5"/>
  <c r="C57" i="5"/>
  <c r="C58" i="5"/>
  <c r="Y62" i="5"/>
  <c r="D51" i="5"/>
  <c r="E52" i="5"/>
  <c r="D57" i="5"/>
  <c r="D58" i="5"/>
  <c r="Z62" i="5"/>
  <c r="E57" i="5"/>
  <c r="C59" i="5"/>
  <c r="D59" i="5"/>
  <c r="C53" i="5"/>
  <c r="Y61" i="5"/>
  <c r="O8" i="4"/>
  <c r="I58" i="8" l="1"/>
  <c r="H58" i="8"/>
  <c r="J58" i="8"/>
  <c r="G58" i="8"/>
  <c r="J61" i="8"/>
  <c r="I61" i="8"/>
  <c r="H61" i="8"/>
  <c r="G61" i="8"/>
  <c r="J60" i="8"/>
  <c r="I60" i="8"/>
  <c r="H60" i="8"/>
  <c r="G60" i="8"/>
  <c r="G59" i="8"/>
  <c r="I59" i="8"/>
  <c r="J59" i="8"/>
  <c r="H59" i="8"/>
  <c r="J24" i="5"/>
  <c r="I24" i="5"/>
  <c r="H25" i="5"/>
  <c r="G26" i="5"/>
  <c r="G27" i="5"/>
  <c r="G24" i="5"/>
  <c r="J27" i="5"/>
  <c r="J25" i="5"/>
  <c r="J26" i="5"/>
  <c r="H26" i="5"/>
  <c r="H27" i="5"/>
  <c r="H24" i="5"/>
  <c r="I26" i="5"/>
  <c r="I27" i="5"/>
  <c r="G25" i="5"/>
  <c r="I25" i="5"/>
  <c r="V9" i="4"/>
  <c r="X61" i="4"/>
  <c r="G64" i="8" l="1"/>
  <c r="G66" i="8"/>
  <c r="I66" i="8"/>
  <c r="J66" i="8"/>
  <c r="H6" i="8" s="1"/>
  <c r="O6" i="8" s="1"/>
  <c r="AA32" i="8" s="1"/>
  <c r="H66" i="8"/>
  <c r="G67" i="8"/>
  <c r="J67" i="8"/>
  <c r="H67" i="8"/>
  <c r="I67" i="8"/>
  <c r="H64" i="8"/>
  <c r="J64" i="8"/>
  <c r="H4" i="8" s="1"/>
  <c r="O4" i="8" s="1"/>
  <c r="I64" i="8"/>
  <c r="J65" i="8"/>
  <c r="H5" i="8" s="1"/>
  <c r="O5" i="8" s="1"/>
  <c r="AA31" i="8" s="1"/>
  <c r="G65" i="8"/>
  <c r="I65" i="8"/>
  <c r="H65" i="8"/>
  <c r="G32" i="5"/>
  <c r="J32" i="5"/>
  <c r="I32" i="5"/>
  <c r="H32" i="5"/>
  <c r="J31" i="5"/>
  <c r="I31" i="5"/>
  <c r="H31" i="5"/>
  <c r="G31" i="5"/>
  <c r="I30" i="5"/>
  <c r="H30" i="5"/>
  <c r="G30" i="5"/>
  <c r="J30" i="5"/>
  <c r="I33" i="5"/>
  <c r="H33" i="5"/>
  <c r="G33" i="5"/>
  <c r="J33" i="5"/>
  <c r="C6" i="4"/>
  <c r="I8" i="8" l="1"/>
  <c r="H8" i="8" s="1"/>
  <c r="O8" i="8" s="1"/>
  <c r="Z32" i="8" s="1"/>
  <c r="AA30" i="8"/>
  <c r="V9" i="8"/>
  <c r="J36" i="5"/>
  <c r="H36" i="5"/>
  <c r="I36" i="5"/>
  <c r="G36" i="5"/>
  <c r="J39" i="5"/>
  <c r="I39" i="5"/>
  <c r="H39" i="5"/>
  <c r="G39" i="5"/>
  <c r="J37" i="5"/>
  <c r="I37" i="5"/>
  <c r="H37" i="5"/>
  <c r="G37" i="5"/>
  <c r="J38" i="5"/>
  <c r="I38" i="5"/>
  <c r="H38" i="5"/>
  <c r="G38" i="5"/>
  <c r="E65" i="4"/>
  <c r="D65" i="4"/>
  <c r="C65" i="4"/>
  <c r="B65" i="4"/>
  <c r="E64" i="4"/>
  <c r="D64" i="4"/>
  <c r="C64" i="4"/>
  <c r="B64" i="4"/>
  <c r="E63" i="4"/>
  <c r="D63" i="4"/>
  <c r="C63" i="4"/>
  <c r="B63" i="4"/>
  <c r="AA62" i="4"/>
  <c r="Y60" i="4"/>
  <c r="X60" i="4"/>
  <c r="E59" i="4"/>
  <c r="E53" i="4"/>
  <c r="D53" i="4"/>
  <c r="C53" i="4"/>
  <c r="Q50" i="4"/>
  <c r="P50" i="4"/>
  <c r="O50" i="4"/>
  <c r="Z49" i="4"/>
  <c r="Z48" i="4"/>
  <c r="X48" i="4"/>
  <c r="E47" i="4"/>
  <c r="AA44" i="4"/>
  <c r="Z44" i="4"/>
  <c r="Z50" i="4" s="1"/>
  <c r="Y44" i="4"/>
  <c r="X44" i="4"/>
  <c r="Q44" i="4"/>
  <c r="O44" i="4"/>
  <c r="AA43" i="4"/>
  <c r="Z43" i="4"/>
  <c r="Y50" i="4" s="1"/>
  <c r="Y43" i="4"/>
  <c r="Y49" i="4" s="1"/>
  <c r="X43" i="4"/>
  <c r="Y48" i="4" s="1"/>
  <c r="AA42" i="4"/>
  <c r="Z42" i="4"/>
  <c r="X50" i="4" s="1"/>
  <c r="Y42" i="4"/>
  <c r="X49" i="4" s="1"/>
  <c r="AA49" i="4" s="1"/>
  <c r="X42" i="4"/>
  <c r="E41" i="4"/>
  <c r="Q38" i="4"/>
  <c r="E35" i="4"/>
  <c r="D35" i="4"/>
  <c r="Q32" i="4"/>
  <c r="P32" i="4"/>
  <c r="O32" i="4"/>
  <c r="N32" i="4"/>
  <c r="Q31" i="4"/>
  <c r="P31" i="4"/>
  <c r="O31" i="4"/>
  <c r="N31" i="4"/>
  <c r="Q30" i="4"/>
  <c r="P30" i="4"/>
  <c r="O30" i="4"/>
  <c r="N30" i="4"/>
  <c r="E29" i="4"/>
  <c r="D29" i="4"/>
  <c r="C29" i="4"/>
  <c r="O25" i="4"/>
  <c r="E23" i="4"/>
  <c r="D23" i="4"/>
  <c r="C23" i="4"/>
  <c r="B23" i="4"/>
  <c r="E22" i="4"/>
  <c r="D22" i="4"/>
  <c r="C22" i="4"/>
  <c r="B22" i="4"/>
  <c r="E21" i="4"/>
  <c r="D21" i="4"/>
  <c r="C21" i="4"/>
  <c r="B21" i="4"/>
  <c r="O20" i="4"/>
  <c r="D18" i="4"/>
  <c r="C18" i="4"/>
  <c r="D17" i="4"/>
  <c r="D16" i="4"/>
  <c r="D47" i="4" s="1"/>
  <c r="D15" i="4"/>
  <c r="C41" i="4" s="1"/>
  <c r="D14" i="4"/>
  <c r="P44" i="4" s="1"/>
  <c r="D13" i="4"/>
  <c r="P38" i="4" s="1"/>
  <c r="C9" i="4"/>
  <c r="C8" i="4"/>
  <c r="C17" i="4" s="1"/>
  <c r="C7" i="4"/>
  <c r="C16" i="4" s="1"/>
  <c r="C15" i="4"/>
  <c r="C5" i="4"/>
  <c r="C14" i="4" s="1"/>
  <c r="C34" i="4" s="1"/>
  <c r="C4" i="4"/>
  <c r="C13" i="4" s="1"/>
  <c r="I9" i="8" l="1"/>
  <c r="H9" i="8" s="1"/>
  <c r="O9" i="8" s="1"/>
  <c r="Z31" i="8" s="1"/>
  <c r="I7" i="8"/>
  <c r="H7" i="8" s="1"/>
  <c r="O7" i="8" s="1"/>
  <c r="AA39" i="8"/>
  <c r="AA37" i="8"/>
  <c r="AA38" i="8"/>
  <c r="AA36" i="8"/>
  <c r="J45" i="5"/>
  <c r="I45" i="5"/>
  <c r="H45" i="5"/>
  <c r="G45" i="5"/>
  <c r="H44" i="5"/>
  <c r="G44" i="5"/>
  <c r="J44" i="5"/>
  <c r="I44" i="5"/>
  <c r="I42" i="5"/>
  <c r="J42" i="5"/>
  <c r="H42" i="5"/>
  <c r="G42" i="5"/>
  <c r="H43" i="5"/>
  <c r="G43" i="5"/>
  <c r="J43" i="5"/>
  <c r="I43" i="5"/>
  <c r="D33" i="4"/>
  <c r="E33" i="4"/>
  <c r="E34" i="4"/>
  <c r="D34" i="4"/>
  <c r="E51" i="4"/>
  <c r="B51" i="4"/>
  <c r="E52" i="4"/>
  <c r="D51" i="4"/>
  <c r="D52" i="4"/>
  <c r="C51" i="4"/>
  <c r="B52" i="4"/>
  <c r="C52" i="4"/>
  <c r="G26" i="4"/>
  <c r="Z61" i="4"/>
  <c r="C59" i="4"/>
  <c r="X62" i="4"/>
  <c r="D59" i="4"/>
  <c r="Z62" i="4"/>
  <c r="Y62" i="4"/>
  <c r="Y61" i="4"/>
  <c r="E58" i="4"/>
  <c r="E57" i="4"/>
  <c r="B58" i="4"/>
  <c r="D58" i="4"/>
  <c r="D57" i="4"/>
  <c r="C58" i="4"/>
  <c r="C57" i="4"/>
  <c r="B57" i="4"/>
  <c r="C28" i="4"/>
  <c r="B28" i="4"/>
  <c r="G25" i="4" s="1"/>
  <c r="E27" i="4"/>
  <c r="D27" i="4"/>
  <c r="I24" i="4" s="1"/>
  <c r="E28" i="4"/>
  <c r="C27" i="4"/>
  <c r="D28" i="4"/>
  <c r="B27" i="4"/>
  <c r="AA50" i="4"/>
  <c r="B39" i="4"/>
  <c r="E40" i="4"/>
  <c r="E39" i="4"/>
  <c r="D40" i="4"/>
  <c r="C40" i="4"/>
  <c r="B40" i="4"/>
  <c r="D39" i="4"/>
  <c r="C39" i="4"/>
  <c r="D46" i="4"/>
  <c r="D45" i="4"/>
  <c r="C46" i="4"/>
  <c r="C45" i="4"/>
  <c r="B45" i="4"/>
  <c r="E46" i="4"/>
  <c r="E45" i="4"/>
  <c r="B46" i="4"/>
  <c r="AA48" i="4"/>
  <c r="D41" i="4"/>
  <c r="C35" i="4"/>
  <c r="O38" i="4"/>
  <c r="B33" i="4"/>
  <c r="B34" i="4"/>
  <c r="C47" i="4"/>
  <c r="C33" i="4"/>
  <c r="Z30" i="8" l="1"/>
  <c r="Z36" i="8" s="1"/>
  <c r="X31" i="8"/>
  <c r="Y31" i="8"/>
  <c r="X30" i="8"/>
  <c r="X32" i="8"/>
  <c r="Y32" i="8"/>
  <c r="Y30" i="8"/>
  <c r="J48" i="5"/>
  <c r="I48" i="5"/>
  <c r="H48" i="5"/>
  <c r="G48" i="5"/>
  <c r="J50" i="5"/>
  <c r="I50" i="5"/>
  <c r="H50" i="5"/>
  <c r="G50" i="5"/>
  <c r="H51" i="5"/>
  <c r="J51" i="5"/>
  <c r="I51" i="5"/>
  <c r="G51" i="5"/>
  <c r="J49" i="5"/>
  <c r="I49" i="5"/>
  <c r="H49" i="5"/>
  <c r="G49" i="5"/>
  <c r="J26" i="4"/>
  <c r="I32" i="4" s="1"/>
  <c r="J27" i="4"/>
  <c r="J25" i="4"/>
  <c r="H24" i="4"/>
  <c r="H27" i="4"/>
  <c r="H26" i="4"/>
  <c r="I27" i="4"/>
  <c r="I26" i="4"/>
  <c r="H32" i="4" s="1"/>
  <c r="H25" i="4"/>
  <c r="H31" i="4" s="1"/>
  <c r="I25" i="4"/>
  <c r="J24" i="4"/>
  <c r="G27" i="4"/>
  <c r="G24" i="4"/>
  <c r="Z39" i="8" l="1"/>
  <c r="Y38" i="8"/>
  <c r="Z37" i="8"/>
  <c r="Z38" i="8"/>
  <c r="X39" i="8"/>
  <c r="Y36" i="8"/>
  <c r="Y39" i="8"/>
  <c r="Y37" i="8"/>
  <c r="X37" i="8"/>
  <c r="X38" i="8"/>
  <c r="X36" i="8"/>
  <c r="Y54" i="8" s="1"/>
  <c r="J56" i="5"/>
  <c r="I56" i="5"/>
  <c r="G56" i="5"/>
  <c r="H56" i="5"/>
  <c r="J54" i="5"/>
  <c r="I54" i="5"/>
  <c r="H54" i="5"/>
  <c r="G54" i="5"/>
  <c r="H57" i="5"/>
  <c r="J57" i="5"/>
  <c r="I57" i="5"/>
  <c r="G57" i="5"/>
  <c r="G55" i="5"/>
  <c r="J55" i="5"/>
  <c r="I55" i="5"/>
  <c r="H55" i="5"/>
  <c r="H30" i="4"/>
  <c r="G30" i="4"/>
  <c r="J30" i="4"/>
  <c r="I30" i="4"/>
  <c r="J32" i="4"/>
  <c r="G32" i="4"/>
  <c r="G31" i="4"/>
  <c r="I33" i="4"/>
  <c r="H33" i="4"/>
  <c r="G33" i="4"/>
  <c r="J33" i="4"/>
  <c r="I31" i="4"/>
  <c r="J31" i="4"/>
  <c r="Y55" i="8" l="1"/>
  <c r="Z56" i="8"/>
  <c r="X57" i="8"/>
  <c r="AA55" i="8"/>
  <c r="Z57" i="8"/>
  <c r="AA57" i="8"/>
  <c r="Y57" i="8"/>
  <c r="Z54" i="8"/>
  <c r="AA54" i="8"/>
  <c r="X55" i="8"/>
  <c r="Z55" i="8"/>
  <c r="X56" i="8"/>
  <c r="X54" i="8"/>
  <c r="Y56" i="8"/>
  <c r="AA56" i="8"/>
  <c r="J61" i="5"/>
  <c r="H5" i="5" s="1"/>
  <c r="O5" i="5" s="1"/>
  <c r="AA31" i="5" s="1"/>
  <c r="I61" i="5"/>
  <c r="H61" i="5"/>
  <c r="G61" i="5"/>
  <c r="H60" i="5"/>
  <c r="G60" i="5"/>
  <c r="J60" i="5"/>
  <c r="H4" i="5" s="1"/>
  <c r="O4" i="5" s="1"/>
  <c r="I60" i="5"/>
  <c r="G62" i="5"/>
  <c r="J62" i="5"/>
  <c r="H6" i="5" s="1"/>
  <c r="I62" i="5"/>
  <c r="H62" i="5"/>
  <c r="G63" i="5"/>
  <c r="J63" i="5"/>
  <c r="I63" i="5"/>
  <c r="H63" i="5"/>
  <c r="J39" i="4"/>
  <c r="G39" i="4"/>
  <c r="I39" i="4"/>
  <c r="H39" i="4"/>
  <c r="J37" i="4"/>
  <c r="I37" i="4"/>
  <c r="H37" i="4"/>
  <c r="G37" i="4"/>
  <c r="J36" i="4"/>
  <c r="I36" i="4"/>
  <c r="H36" i="4"/>
  <c r="G36" i="4"/>
  <c r="J38" i="4"/>
  <c r="I38" i="4"/>
  <c r="H38" i="4"/>
  <c r="G38" i="4"/>
  <c r="X66" i="8" l="1"/>
  <c r="X67" i="8"/>
  <c r="Z67" i="8"/>
  <c r="Z69" i="8"/>
  <c r="Y66" i="8"/>
  <c r="AA66" i="8"/>
  <c r="Y69" i="8"/>
  <c r="AA69" i="8"/>
  <c r="X69" i="8"/>
  <c r="AA68" i="8"/>
  <c r="O17" i="8" s="1"/>
  <c r="AA67" i="8"/>
  <c r="O16" i="8" s="1"/>
  <c r="O18" i="8" s="1"/>
  <c r="Z66" i="8"/>
  <c r="Y67" i="8"/>
  <c r="X68" i="8"/>
  <c r="Y68" i="8"/>
  <c r="Z68" i="8"/>
  <c r="I8" i="5"/>
  <c r="H8" i="5" s="1"/>
  <c r="O8" i="5" s="1"/>
  <c r="Z32" i="5" s="1"/>
  <c r="O6" i="5"/>
  <c r="AA32" i="5" s="1"/>
  <c r="AA30" i="5"/>
  <c r="V9" i="5"/>
  <c r="J42" i="4"/>
  <c r="I42" i="4"/>
  <c r="G42" i="4"/>
  <c r="H42" i="4"/>
  <c r="H43" i="4"/>
  <c r="G43" i="4"/>
  <c r="J43" i="4"/>
  <c r="I43" i="4"/>
  <c r="H44" i="4"/>
  <c r="G44" i="4"/>
  <c r="J44" i="4"/>
  <c r="I44" i="4"/>
  <c r="I45" i="4"/>
  <c r="J45" i="4"/>
  <c r="H45" i="4"/>
  <c r="G45" i="4"/>
  <c r="O13" i="8" l="1"/>
  <c r="P13" i="8" s="1"/>
  <c r="Q4" i="8" s="1"/>
  <c r="O36" i="8" s="1"/>
  <c r="P18" i="8"/>
  <c r="O19" i="8"/>
  <c r="O21" i="8"/>
  <c r="I9" i="5"/>
  <c r="H9" i="5" s="1"/>
  <c r="O9" i="5" s="1"/>
  <c r="Z31" i="5" s="1"/>
  <c r="I7" i="5"/>
  <c r="H7" i="5" s="1"/>
  <c r="O7" i="5" s="1"/>
  <c r="AA39" i="5"/>
  <c r="AA37" i="5"/>
  <c r="AA38" i="5"/>
  <c r="AA36" i="5"/>
  <c r="I49" i="4"/>
  <c r="H49" i="4"/>
  <c r="G49" i="4"/>
  <c r="J49" i="4"/>
  <c r="I50" i="4"/>
  <c r="H50" i="4"/>
  <c r="G50" i="4"/>
  <c r="J50" i="4"/>
  <c r="J51" i="4"/>
  <c r="I51" i="4"/>
  <c r="H51" i="4"/>
  <c r="G51" i="4"/>
  <c r="J48" i="4"/>
  <c r="I48" i="4"/>
  <c r="H48" i="4"/>
  <c r="G48" i="4"/>
  <c r="N36" i="8" l="1"/>
  <c r="P36" i="8"/>
  <c r="O37" i="8"/>
  <c r="T36" i="8" s="1"/>
  <c r="Q37" i="8"/>
  <c r="M4" i="8"/>
  <c r="Q36" i="8"/>
  <c r="N37" i="8"/>
  <c r="P37" i="8"/>
  <c r="P22" i="8"/>
  <c r="P19" i="8"/>
  <c r="O23" i="8"/>
  <c r="O27" i="8" s="1"/>
  <c r="O22" i="8"/>
  <c r="O26" i="8" s="1"/>
  <c r="X31" i="5"/>
  <c r="Y30" i="5"/>
  <c r="Z30" i="5"/>
  <c r="Z37" i="5" s="1"/>
  <c r="X32" i="5"/>
  <c r="Y32" i="5"/>
  <c r="Y31" i="5"/>
  <c r="X30" i="5"/>
  <c r="J57" i="4"/>
  <c r="H57" i="4"/>
  <c r="G57" i="4"/>
  <c r="I57" i="4"/>
  <c r="J56" i="4"/>
  <c r="H56" i="4"/>
  <c r="G56" i="4"/>
  <c r="I56" i="4"/>
  <c r="J54" i="4"/>
  <c r="I54" i="4"/>
  <c r="H54" i="4"/>
  <c r="G54" i="4"/>
  <c r="G55" i="4"/>
  <c r="J55" i="4"/>
  <c r="I55" i="4"/>
  <c r="H55" i="4"/>
  <c r="V35" i="8" l="1"/>
  <c r="U35" i="8"/>
  <c r="T33" i="8"/>
  <c r="T34" i="8"/>
  <c r="T35" i="8"/>
  <c r="V34" i="8"/>
  <c r="V33" i="8"/>
  <c r="V36" i="8"/>
  <c r="S33" i="8"/>
  <c r="S36" i="8"/>
  <c r="S35" i="8"/>
  <c r="S34" i="8"/>
  <c r="U34" i="8"/>
  <c r="U33" i="8"/>
  <c r="U36" i="8"/>
  <c r="Z36" i="5"/>
  <c r="Z38" i="5"/>
  <c r="P23" i="8"/>
  <c r="P27" i="8" s="1"/>
  <c r="Q6" i="8" s="1"/>
  <c r="P21" i="8"/>
  <c r="P24" i="8" s="1"/>
  <c r="P26" i="8" s="1"/>
  <c r="Q5" i="8" s="1"/>
  <c r="Z39" i="5"/>
  <c r="X39" i="5"/>
  <c r="Y38" i="5"/>
  <c r="Y36" i="5"/>
  <c r="Y37" i="5"/>
  <c r="Y39" i="5"/>
  <c r="X36" i="5"/>
  <c r="X38" i="5"/>
  <c r="X37" i="5"/>
  <c r="H60" i="4"/>
  <c r="G60" i="4"/>
  <c r="J60" i="4"/>
  <c r="H4" i="4" s="1"/>
  <c r="I60" i="4"/>
  <c r="G63" i="4"/>
  <c r="J63" i="4"/>
  <c r="I63" i="4"/>
  <c r="H63" i="4"/>
  <c r="G62" i="4"/>
  <c r="J62" i="4"/>
  <c r="H6" i="4" s="1"/>
  <c r="O6" i="4" s="1"/>
  <c r="AA32" i="4" s="1"/>
  <c r="I62" i="4"/>
  <c r="I8" i="4" s="1"/>
  <c r="H8" i="4" s="1"/>
  <c r="H62" i="4"/>
  <c r="J61" i="4"/>
  <c r="H5" i="4" s="1"/>
  <c r="O5" i="4" s="1"/>
  <c r="AA31" i="4" s="1"/>
  <c r="I61" i="4"/>
  <c r="H61" i="4"/>
  <c r="G61" i="4"/>
  <c r="X54" i="5" l="1"/>
  <c r="Y55" i="5"/>
  <c r="Q49" i="8"/>
  <c r="P49" i="8"/>
  <c r="N49" i="8"/>
  <c r="O48" i="8"/>
  <c r="P48" i="8"/>
  <c r="O49" i="8"/>
  <c r="Q48" i="8"/>
  <c r="N48" i="8"/>
  <c r="M6" i="8"/>
  <c r="P43" i="8"/>
  <c r="N42" i="8"/>
  <c r="N43" i="8"/>
  <c r="M5" i="8"/>
  <c r="M42" i="8" s="1"/>
  <c r="Q43" i="8"/>
  <c r="Q42" i="8"/>
  <c r="O42" i="8"/>
  <c r="O43" i="8"/>
  <c r="P42" i="8"/>
  <c r="Y54" i="5"/>
  <c r="AA54" i="5"/>
  <c r="Z54" i="5"/>
  <c r="AA56" i="5"/>
  <c r="X57" i="5"/>
  <c r="AA55" i="5"/>
  <c r="Z55" i="5"/>
  <c r="Y57" i="5"/>
  <c r="AA57" i="5"/>
  <c r="Z57" i="5"/>
  <c r="X56" i="5"/>
  <c r="X55" i="5"/>
  <c r="Y56" i="5"/>
  <c r="Z56" i="5"/>
  <c r="I7" i="4"/>
  <c r="H7" i="4" s="1"/>
  <c r="O7" i="4" s="1"/>
  <c r="AA30" i="4"/>
  <c r="Z32" i="4"/>
  <c r="I9" i="4"/>
  <c r="H9" i="4" s="1"/>
  <c r="O9" i="4" s="1"/>
  <c r="U41" i="8" l="1"/>
  <c r="V42" i="8"/>
  <c r="V41" i="8"/>
  <c r="T39" i="8"/>
  <c r="U40" i="8"/>
  <c r="T42" i="8"/>
  <c r="V40" i="8"/>
  <c r="S40" i="8"/>
  <c r="S39" i="8"/>
  <c r="T41" i="8"/>
  <c r="T40" i="8"/>
  <c r="V39" i="8"/>
  <c r="S41" i="8"/>
  <c r="U42" i="8"/>
  <c r="U39" i="8"/>
  <c r="S42" i="8"/>
  <c r="X66" i="5"/>
  <c r="AA66" i="5"/>
  <c r="Y66" i="5"/>
  <c r="Z66" i="5"/>
  <c r="AA67" i="5"/>
  <c r="Z67" i="5"/>
  <c r="X67" i="5"/>
  <c r="Y67" i="5"/>
  <c r="Y68" i="5"/>
  <c r="X69" i="5"/>
  <c r="Y69" i="5"/>
  <c r="AA68" i="5"/>
  <c r="O17" i="5" s="1"/>
  <c r="Z69" i="5"/>
  <c r="AA69" i="5"/>
  <c r="Z68" i="5"/>
  <c r="X68" i="5"/>
  <c r="AA39" i="4"/>
  <c r="AA36" i="4"/>
  <c r="AA38" i="4"/>
  <c r="AA37" i="4"/>
  <c r="Z31" i="4"/>
  <c r="Y30" i="4"/>
  <c r="X31" i="4"/>
  <c r="Z30" i="4"/>
  <c r="Y31" i="4"/>
  <c r="Y32" i="4"/>
  <c r="X32" i="4"/>
  <c r="X30" i="4"/>
  <c r="V47" i="8" l="1"/>
  <c r="S46" i="8"/>
  <c r="T51" i="8" s="1"/>
  <c r="T46" i="8"/>
  <c r="T52" i="8" s="1"/>
  <c r="U46" i="8"/>
  <c r="T53" i="8" s="1"/>
  <c r="V46" i="8"/>
  <c r="S47" i="8"/>
  <c r="U51" i="8" s="1"/>
  <c r="V45" i="8"/>
  <c r="U45" i="8"/>
  <c r="S53" i="8" s="1"/>
  <c r="S45" i="8"/>
  <c r="S51" i="8" s="1"/>
  <c r="U47" i="8"/>
  <c r="U53" i="8" s="1"/>
  <c r="T48" i="8"/>
  <c r="V48" i="8"/>
  <c r="U48" i="8"/>
  <c r="S48" i="8"/>
  <c r="T45" i="8"/>
  <c r="S52" i="8" s="1"/>
  <c r="T47" i="8"/>
  <c r="U52" i="8" s="1"/>
  <c r="O16" i="5"/>
  <c r="O18" i="5" s="1"/>
  <c r="O13" i="5"/>
  <c r="P13" i="5" s="1"/>
  <c r="Q4" i="5" s="1"/>
  <c r="M4" i="5" s="1"/>
  <c r="Y39" i="4"/>
  <c r="Y38" i="4"/>
  <c r="Y37" i="4"/>
  <c r="Y36" i="4"/>
  <c r="Z39" i="4"/>
  <c r="Z38" i="4"/>
  <c r="Z37" i="4"/>
  <c r="Z36" i="4"/>
  <c r="X39" i="4"/>
  <c r="X38" i="4"/>
  <c r="X37" i="4"/>
  <c r="X36" i="4"/>
  <c r="Y73" i="8" l="1"/>
  <c r="Y72" i="8"/>
  <c r="X72" i="8"/>
  <c r="X73" i="8"/>
  <c r="Z73" i="8"/>
  <c r="Z74" i="8"/>
  <c r="Y74" i="8"/>
  <c r="X74" i="8"/>
  <c r="Z72" i="8"/>
  <c r="P18" i="5"/>
  <c r="P22" i="5" s="1"/>
  <c r="O21" i="5"/>
  <c r="O19" i="5"/>
  <c r="O23" i="5" s="1"/>
  <c r="O27" i="5" s="1"/>
  <c r="Q6" i="5" s="1"/>
  <c r="N37" i="5"/>
  <c r="P37" i="5"/>
  <c r="N36" i="5"/>
  <c r="P36" i="5"/>
  <c r="O37" i="5"/>
  <c r="O36" i="5"/>
  <c r="Q36" i="5"/>
  <c r="Q37" i="5"/>
  <c r="X57" i="4"/>
  <c r="AA57" i="4"/>
  <c r="Z57" i="4"/>
  <c r="Y57" i="4"/>
  <c r="AA54" i="4"/>
  <c r="Z54" i="4"/>
  <c r="X54" i="4"/>
  <c r="Y54" i="4"/>
  <c r="AA55" i="4"/>
  <c r="X55" i="4"/>
  <c r="Z55" i="4"/>
  <c r="Y55" i="4"/>
  <c r="X56" i="4"/>
  <c r="AA56" i="4"/>
  <c r="Z56" i="4"/>
  <c r="Y56" i="4"/>
  <c r="P19" i="5" l="1"/>
  <c r="P21" i="5" s="1"/>
  <c r="P24" i="5" s="1"/>
  <c r="P26" i="5" s="1"/>
  <c r="S7" i="8"/>
  <c r="R7" i="8"/>
  <c r="S8" i="8"/>
  <c r="R8" i="8"/>
  <c r="Q8" i="8" s="1"/>
  <c r="R9" i="8"/>
  <c r="S9" i="8"/>
  <c r="O22" i="5"/>
  <c r="O26" i="5" s="1"/>
  <c r="Q5" i="5" s="1"/>
  <c r="M5" i="5" s="1"/>
  <c r="M42" i="5" s="1"/>
  <c r="V36" i="5"/>
  <c r="T36" i="5"/>
  <c r="T34" i="5"/>
  <c r="T33" i="5"/>
  <c r="T35" i="5"/>
  <c r="S36" i="5"/>
  <c r="U33" i="5"/>
  <c r="V35" i="5"/>
  <c r="U34" i="5"/>
  <c r="S34" i="5"/>
  <c r="V33" i="5"/>
  <c r="U36" i="5"/>
  <c r="V34" i="5"/>
  <c r="U35" i="5"/>
  <c r="S33" i="5"/>
  <c r="S35" i="5"/>
  <c r="M6" i="5"/>
  <c r="O48" i="5"/>
  <c r="Q49" i="5"/>
  <c r="N49" i="5"/>
  <c r="P49" i="5"/>
  <c r="O49" i="5"/>
  <c r="Q48" i="5"/>
  <c r="P48" i="5"/>
  <c r="N48" i="5"/>
  <c r="X66" i="4"/>
  <c r="AA66" i="4"/>
  <c r="Z66" i="4"/>
  <c r="Y66" i="4"/>
  <c r="AA67" i="4"/>
  <c r="X67" i="4"/>
  <c r="Z67" i="4"/>
  <c r="Y67" i="4"/>
  <c r="AA68" i="4"/>
  <c r="O17" i="4" s="1"/>
  <c r="X68" i="4"/>
  <c r="Z68" i="4"/>
  <c r="Y68" i="4"/>
  <c r="X69" i="4"/>
  <c r="AA69" i="4"/>
  <c r="Z69" i="4"/>
  <c r="Y69" i="4"/>
  <c r="P23" i="5" l="1"/>
  <c r="P27" i="5" s="1"/>
  <c r="Q7" i="8"/>
  <c r="M7" i="8" s="1"/>
  <c r="Q9" i="8"/>
  <c r="M9" i="8" s="1"/>
  <c r="M8" i="8"/>
  <c r="N43" i="5"/>
  <c r="O43" i="5"/>
  <c r="P42" i="5"/>
  <c r="Q42" i="5"/>
  <c r="P43" i="5"/>
  <c r="O42" i="5"/>
  <c r="Q43" i="5"/>
  <c r="V42" i="5" s="1"/>
  <c r="N42" i="5"/>
  <c r="O16" i="4"/>
  <c r="O18" i="4" s="1"/>
  <c r="O13" i="4"/>
  <c r="P13" i="4" s="1"/>
  <c r="Q4" i="4" s="1"/>
  <c r="U41" i="5" l="1"/>
  <c r="U40" i="5"/>
  <c r="S41" i="5"/>
  <c r="T39" i="5"/>
  <c r="U42" i="5"/>
  <c r="V40" i="5"/>
  <c r="U39" i="5"/>
  <c r="V41" i="5"/>
  <c r="V39" i="5"/>
  <c r="S39" i="5"/>
  <c r="T42" i="5"/>
  <c r="T40" i="5"/>
  <c r="T41" i="5"/>
  <c r="S40" i="5"/>
  <c r="S42" i="5"/>
  <c r="O19" i="4"/>
  <c r="O22" i="4" s="1"/>
  <c r="O21" i="4"/>
  <c r="O23" i="4"/>
  <c r="O27" i="4" s="1"/>
  <c r="Q6" i="4" s="1"/>
  <c r="P37" i="4"/>
  <c r="P36" i="4"/>
  <c r="O37" i="4"/>
  <c r="N37" i="4"/>
  <c r="Q36" i="4"/>
  <c r="O36" i="4"/>
  <c r="N36" i="4"/>
  <c r="Q37" i="4"/>
  <c r="P18" i="4"/>
  <c r="V46" i="5" l="1"/>
  <c r="S47" i="5"/>
  <c r="U51" i="5" s="1"/>
  <c r="V47" i="5"/>
  <c r="U47" i="5"/>
  <c r="U53" i="5" s="1"/>
  <c r="T45" i="5"/>
  <c r="S52" i="5" s="1"/>
  <c r="U46" i="5"/>
  <c r="T53" i="5" s="1"/>
  <c r="V45" i="5"/>
  <c r="S45" i="5"/>
  <c r="S51" i="5" s="1"/>
  <c r="U45" i="5"/>
  <c r="S53" i="5" s="1"/>
  <c r="T47" i="5"/>
  <c r="U52" i="5" s="1"/>
  <c r="S46" i="5"/>
  <c r="T51" i="5" s="1"/>
  <c r="T46" i="5"/>
  <c r="T52" i="5" s="1"/>
  <c r="X73" i="5" s="1"/>
  <c r="T48" i="5"/>
  <c r="U48" i="5"/>
  <c r="V48" i="5"/>
  <c r="S48" i="5"/>
  <c r="O26" i="4"/>
  <c r="Q5" i="4" s="1"/>
  <c r="O42" i="4" s="1"/>
  <c r="U36" i="4"/>
  <c r="U33" i="4"/>
  <c r="U35" i="4"/>
  <c r="U34" i="4"/>
  <c r="S36" i="4"/>
  <c r="S34" i="4"/>
  <c r="S33" i="4"/>
  <c r="S35" i="4"/>
  <c r="Q49" i="4"/>
  <c r="P49" i="4"/>
  <c r="O49" i="4"/>
  <c r="P48" i="4"/>
  <c r="O48" i="4"/>
  <c r="N48" i="4"/>
  <c r="N49" i="4"/>
  <c r="Q48" i="4"/>
  <c r="T36" i="4"/>
  <c r="T35" i="4"/>
  <c r="T34" i="4"/>
  <c r="T33" i="4"/>
  <c r="P22" i="4"/>
  <c r="P19" i="4"/>
  <c r="V36" i="4"/>
  <c r="V35" i="4"/>
  <c r="V34" i="4"/>
  <c r="V33" i="4"/>
  <c r="Y72" i="5" l="1"/>
  <c r="P42" i="4"/>
  <c r="Q42" i="4"/>
  <c r="Z74" i="5"/>
  <c r="S8" i="5" s="1"/>
  <c r="Z73" i="5"/>
  <c r="Y73" i="5"/>
  <c r="X74" i="5"/>
  <c r="Y74" i="5"/>
  <c r="R9" i="5" s="1"/>
  <c r="Z72" i="5"/>
  <c r="X72" i="5"/>
  <c r="N43" i="4"/>
  <c r="S42" i="4" s="1"/>
  <c r="P43" i="4"/>
  <c r="U40" i="4" s="1"/>
  <c r="Q43" i="4"/>
  <c r="O43" i="4"/>
  <c r="T40" i="4" s="1"/>
  <c r="N42" i="4"/>
  <c r="P21" i="4"/>
  <c r="P24" i="4" s="1"/>
  <c r="P26" i="4" s="1"/>
  <c r="P23" i="4"/>
  <c r="P27" i="4" s="1"/>
  <c r="T39" i="4"/>
  <c r="T42" i="4"/>
  <c r="V41" i="4" l="1"/>
  <c r="V42" i="4"/>
  <c r="U42" i="4"/>
  <c r="V40" i="4"/>
  <c r="U39" i="4"/>
  <c r="V39" i="4"/>
  <c r="S40" i="4"/>
  <c r="U46" i="4" s="1"/>
  <c r="T53" i="4" s="1"/>
  <c r="U41" i="4"/>
  <c r="V47" i="4" s="1"/>
  <c r="S39" i="4"/>
  <c r="V45" i="4" s="1"/>
  <c r="R7" i="5"/>
  <c r="S7" i="5"/>
  <c r="S9" i="5"/>
  <c r="R8" i="5"/>
  <c r="Q8" i="5" s="1"/>
  <c r="M8" i="5" s="1"/>
  <c r="S41" i="4"/>
  <c r="T41" i="4"/>
  <c r="V48" i="4"/>
  <c r="U48" i="4"/>
  <c r="T48" i="4"/>
  <c r="S48" i="4"/>
  <c r="S45" i="4" l="1"/>
  <c r="S51" i="4" s="1"/>
  <c r="T45" i="4"/>
  <c r="S52" i="4" s="1"/>
  <c r="V46" i="4"/>
  <c r="S47" i="4"/>
  <c r="U51" i="4" s="1"/>
  <c r="U45" i="4"/>
  <c r="S53" i="4" s="1"/>
  <c r="S46" i="4"/>
  <c r="T51" i="4" s="1"/>
  <c r="Z72" i="4" s="1"/>
  <c r="T47" i="4"/>
  <c r="U52" i="4" s="1"/>
  <c r="T46" i="4"/>
  <c r="T52" i="4" s="1"/>
  <c r="Z73" i="4" s="1"/>
  <c r="U47" i="4"/>
  <c r="U53" i="4" s="1"/>
  <c r="Z74" i="4" s="1"/>
  <c r="Q9" i="5"/>
  <c r="M9" i="5" s="1"/>
  <c r="Q7" i="5"/>
  <c r="M7" i="5" s="1"/>
  <c r="Y74" i="4"/>
  <c r="X74" i="4" l="1"/>
  <c r="X72" i="4"/>
  <c r="Y72" i="4"/>
  <c r="R7" i="4"/>
  <c r="X73" i="4"/>
  <c r="Y73" i="4"/>
  <c r="R9" i="4"/>
  <c r="S9" i="4"/>
  <c r="S7" i="4"/>
  <c r="S8" i="4"/>
  <c r="R8" i="4"/>
  <c r="Q8" i="4" s="1"/>
  <c r="Q7" i="4" l="1"/>
  <c r="Q9" i="4"/>
</calcChain>
</file>

<file path=xl/comments1.xml><?xml version="1.0" encoding="utf-8"?>
<comments xmlns="http://schemas.openxmlformats.org/spreadsheetml/2006/main">
  <authors>
    <author>MSI GL65</author>
  </authors>
  <commentList>
    <comment ref="P13" authorId="0" shapeId="0">
      <text>
        <r>
          <rPr>
            <b/>
            <sz val="9"/>
            <color indexed="81"/>
            <rFont val="Tahoma"/>
            <charset val="1"/>
          </rPr>
          <t>MSI GL65:</t>
        </r>
        <r>
          <rPr>
            <sz val="9"/>
            <color indexed="81"/>
            <rFont val="Tahoma"/>
            <charset val="1"/>
          </rPr>
          <t xml:space="preserve">
deg</t>
        </r>
      </text>
    </comment>
    <comment ref="X36" authorId="0" shapeId="0">
      <text>
        <r>
          <rPr>
            <b/>
            <sz val="9"/>
            <color indexed="81"/>
            <rFont val="Tahoma"/>
            <charset val="1"/>
          </rPr>
          <t>MSI GL65:</t>
        </r>
        <r>
          <rPr>
            <sz val="9"/>
            <color indexed="81"/>
            <rFont val="Tahoma"/>
            <charset val="1"/>
          </rPr>
          <t xml:space="preserve">
*(-1) không hoàn toàn là nhân 2 ma trận
</t>
        </r>
      </text>
    </comment>
  </commentList>
</comments>
</file>

<file path=xl/comments2.xml><?xml version="1.0" encoding="utf-8"?>
<comments xmlns="http://schemas.openxmlformats.org/spreadsheetml/2006/main">
  <authors>
    <author>MSI GL65</author>
  </authors>
  <commentList>
    <comment ref="Q8" authorId="0" shapeId="0">
      <text>
        <r>
          <rPr>
            <b/>
            <sz val="9"/>
            <color indexed="81"/>
            <rFont val="Tahoma"/>
            <family val="2"/>
          </rPr>
          <t>MSI GL=IF(AND(V9 == "F"
,R8&gt;0),R8,S8)</t>
        </r>
      </text>
    </comment>
    <comment ref="P13" authorId="0" shapeId="0">
      <text>
        <r>
          <rPr>
            <b/>
            <sz val="9"/>
            <color indexed="81"/>
            <rFont val="Tahoma"/>
            <charset val="1"/>
          </rPr>
          <t>MSI GL65:</t>
        </r>
        <r>
          <rPr>
            <sz val="9"/>
            <color indexed="81"/>
            <rFont val="Tahoma"/>
            <charset val="1"/>
          </rPr>
          <t xml:space="preserve">
deg</t>
        </r>
      </text>
    </comment>
    <comment ref="X36" authorId="0" shapeId="0">
      <text>
        <r>
          <rPr>
            <b/>
            <sz val="9"/>
            <color indexed="81"/>
            <rFont val="Tahoma"/>
            <charset val="1"/>
          </rPr>
          <t>MSI GL65:</t>
        </r>
        <r>
          <rPr>
            <sz val="9"/>
            <color indexed="81"/>
            <rFont val="Tahoma"/>
            <charset val="1"/>
          </rPr>
          <t xml:space="preserve">
*(-1) không hoàn toàn là nhân 2 ma trận
</t>
        </r>
      </text>
    </comment>
  </commentList>
</comments>
</file>

<file path=xl/comments3.xml><?xml version="1.0" encoding="utf-8"?>
<comments xmlns="http://schemas.openxmlformats.org/spreadsheetml/2006/main">
  <authors>
    <author>MSI GL65</author>
  </authors>
  <commentList>
    <comment ref="Q8" authorId="0" shapeId="0">
      <text>
        <r>
          <rPr>
            <b/>
            <sz val="9"/>
            <color indexed="81"/>
            <rFont val="Tahoma"/>
            <family val="2"/>
          </rPr>
          <t>MSI GL=IF(AND(V9 == "F"
,R8&gt;0),R8,S8)</t>
        </r>
      </text>
    </comment>
    <comment ref="P13" authorId="0" shapeId="0">
      <text>
        <r>
          <rPr>
            <b/>
            <sz val="9"/>
            <color indexed="81"/>
            <rFont val="Tahoma"/>
            <charset val="1"/>
          </rPr>
          <t>MSI GL65:</t>
        </r>
        <r>
          <rPr>
            <sz val="9"/>
            <color indexed="81"/>
            <rFont val="Tahoma"/>
            <charset val="1"/>
          </rPr>
          <t xml:space="preserve">
deg</t>
        </r>
      </text>
    </comment>
    <comment ref="X36" authorId="0" shapeId="0">
      <text>
        <r>
          <rPr>
            <b/>
            <sz val="9"/>
            <color indexed="81"/>
            <rFont val="Tahoma"/>
            <charset val="1"/>
          </rPr>
          <t>MSI GL65:</t>
        </r>
        <r>
          <rPr>
            <sz val="9"/>
            <color indexed="81"/>
            <rFont val="Tahoma"/>
            <charset val="1"/>
          </rPr>
          <t xml:space="preserve">
*(-1) không hoàn toàn là nhân 2 ma trận
</t>
        </r>
      </text>
    </comment>
  </commentList>
</comments>
</file>

<file path=xl/sharedStrings.xml><?xml version="1.0" encoding="utf-8"?>
<sst xmlns="http://schemas.openxmlformats.org/spreadsheetml/2006/main" count="343" uniqueCount="74">
  <si>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</si>
  <si>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</si>
  <si>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</si>
  <si>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</si>
  <si>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</si>
  <si>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</si>
  <si>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</si>
  <si>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</si>
  <si>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</si>
  <si>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</si>
  <si>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</si>
  <si>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</si>
  <si>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y</t>
  </si>
  <si>
    <t>FORWARD KINAMATICS</t>
  </si>
  <si>
    <t>IN</t>
  </si>
  <si>
    <t>OUT</t>
  </si>
  <si>
    <t xml:space="preserve">IN </t>
  </si>
  <si>
    <t>roll (z)</t>
  </si>
  <si>
    <t>pitch (y)</t>
  </si>
  <si>
    <t>yaw (x)</t>
  </si>
  <si>
    <t>WORK FRAME</t>
  </si>
  <si>
    <t>TOOL FRAME</t>
  </si>
  <si>
    <t>X</t>
  </si>
  <si>
    <t>Y</t>
  </si>
  <si>
    <t>Z</t>
  </si>
  <si>
    <t>DH params</t>
  </si>
  <si>
    <t>R 0-1</t>
  </si>
  <si>
    <t>R 0-2</t>
  </si>
  <si>
    <t>R 0-3</t>
  </si>
  <si>
    <t>R 0-4</t>
  </si>
  <si>
    <t>R 0-6</t>
  </si>
  <si>
    <t>R 0-T</t>
  </si>
  <si>
    <t>Θ</t>
  </si>
  <si>
    <t>α</t>
  </si>
  <si>
    <t>p</t>
  </si>
  <si>
    <t>r</t>
  </si>
  <si>
    <t>INVERT TOOL FRAME</t>
  </si>
  <si>
    <t>REMOVE R 0-6</t>
  </si>
  <si>
    <t>R 0-5    (center spherica wrist)</t>
  </si>
  <si>
    <t>R 0-T   offset by work frame</t>
  </si>
  <si>
    <t>pX</t>
  </si>
  <si>
    <t>pY</t>
  </si>
  <si>
    <t>pX-a1</t>
  </si>
  <si>
    <t>ΘA</t>
  </si>
  <si>
    <t>ΘB</t>
  </si>
  <si>
    <t>J2 ∠</t>
  </si>
  <si>
    <t>FWD</t>
  </si>
  <si>
    <t>MID</t>
  </si>
  <si>
    <t>ΘC</t>
  </si>
  <si>
    <t>same</t>
  </si>
  <si>
    <t>ΘD</t>
  </si>
  <si>
    <t>na</t>
  </si>
  <si>
    <t>J3 ∠</t>
  </si>
  <si>
    <t>QUADRANT</t>
  </si>
  <si>
    <t>J1 ∠</t>
  </si>
  <si>
    <t>CALCULATE J1 ANGLE</t>
  </si>
  <si>
    <t>R 0-3 transposed</t>
  </si>
  <si>
    <t>R 3-6 (spherical wrist  orietation)</t>
  </si>
  <si>
    <t>J1  *  ( -170 / 170 )</t>
  </si>
  <si>
    <t>J2 * ( -132  /  0 )</t>
  </si>
  <si>
    <t>J3 * ( 1  / 140 )</t>
  </si>
  <si>
    <t>WRIST CONF.</t>
  </si>
  <si>
    <t>"F"</t>
  </si>
  <si>
    <t>ΘE</t>
  </si>
  <si>
    <t>pa3H</t>
  </si>
  <si>
    <t>pa2H</t>
  </si>
  <si>
    <r>
      <rPr>
        <b/>
        <u/>
        <sz val="10"/>
        <color theme="1"/>
        <rFont val="Calibri"/>
        <family val="2"/>
        <scheme val="minor"/>
      </rPr>
      <t>CALCULATE J2 AND J3 ANGLE</t>
    </r>
    <r>
      <rPr>
        <sz val="10"/>
        <color theme="1"/>
        <rFont val="Calibri"/>
        <family val="2"/>
        <scheme val="minor"/>
      </rPr>
      <t xml:space="preserve"> ( </t>
    </r>
    <r>
      <rPr>
        <i/>
        <sz val="10"/>
        <color theme="1"/>
        <rFont val="Calibri"/>
        <family val="2"/>
        <scheme val="minor"/>
      </rPr>
      <t xml:space="preserve">note that only arm forward and arm mid are used.  Arm back config not used and elbow back is not used - to flip robot center of wrist "P" back past center line of J1 would require arm confuration paramaters be attached to each move command </t>
    </r>
    <r>
      <rPr>
        <sz val="10"/>
        <color theme="1"/>
        <rFont val="Calibri"/>
        <family val="2"/>
        <scheme val="minor"/>
      </rPr>
      <t>)</t>
    </r>
  </si>
  <si>
    <r>
      <t xml:space="preserve">θ </t>
    </r>
    <r>
      <rPr>
        <b/>
        <sz val="12"/>
        <color rgb="FF1A1A1A"/>
        <rFont val="Merriweather-Bold"/>
      </rPr>
      <t>is the angle from x1 to x2 around z1 .</t>
    </r>
  </si>
  <si>
    <r>
      <t xml:space="preserve">α </t>
    </r>
    <r>
      <rPr>
        <b/>
        <sz val="12"/>
        <color rgb="FF1A1A1A"/>
        <rFont val="Merriweather-Bold"/>
      </rPr>
      <t>is the angle from z0 to z1 around x1 .</t>
    </r>
  </si>
  <si>
    <r>
      <rPr>
        <b/>
        <u/>
        <sz val="8"/>
        <color theme="1"/>
        <rFont val="Calibri"/>
        <family val="2"/>
        <scheme val="minor"/>
      </rPr>
      <t>CALCULATE J2 AND J3 ANGLE</t>
    </r>
    <r>
      <rPr>
        <sz val="8"/>
        <color theme="1"/>
        <rFont val="Calibri"/>
        <family val="2"/>
        <scheme val="minor"/>
      </rPr>
      <t xml:space="preserve"> ( </t>
    </r>
    <r>
      <rPr>
        <i/>
        <sz val="8"/>
        <color theme="1"/>
        <rFont val="Calibri"/>
        <family val="2"/>
        <scheme val="minor"/>
      </rPr>
      <t xml:space="preserve">note that only arm forward and arm mid are used.  Arm back config not used and elbow back is not used - to flip robot center of wrist "P" back past center line of J1 would require arm confuration paramaters be attached to each move command </t>
    </r>
    <r>
      <rPr>
        <sz val="8"/>
        <color theme="1"/>
        <rFont val="Calibri"/>
        <family val="2"/>
        <scheme val="minor"/>
      </rPr>
      <t>)</t>
    </r>
  </si>
  <si>
    <t>16 digits OUT_</t>
  </si>
  <si>
    <t>J0</t>
  </si>
  <si>
    <t>mm</t>
  </si>
  <si>
    <t>R L-0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</si>
</sst>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000000000"/>
    <numFmt numFmtId="165" formatCode="0.00000000000000000000000000"/>
    <numFmt numFmtId="166" formatCode="0.000000000000000"/>
    <numFmt numFmtId="167" formatCode="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1A1A1A"/>
      <name val="Georgia-Bold"/>
    </font>
    <font>
      <b/>
      <sz val="12"/>
      <color rgb="FF1A1A1A"/>
      <name val="Merriweather-Bold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" borderId="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8" borderId="1" xfId="0" applyFill="1" applyBorder="1"/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0" xfId="0" applyBorder="1"/>
    <xf numFmtId="0" fontId="0" fillId="9" borderId="1" xfId="0" applyFill="1" applyBorder="1"/>
    <xf numFmtId="0" fontId="0" fillId="5" borderId="1" xfId="0" applyFill="1" applyBorder="1"/>
    <xf numFmtId="0" fontId="0" fillId="10" borderId="1" xfId="0" applyFill="1" applyBorder="1"/>
    <xf numFmtId="0" fontId="5" fillId="10" borderId="3" xfId="0" applyFont="1" applyFill="1" applyBorder="1" applyAlignment="1">
      <alignment horizontal="center"/>
    </xf>
    <xf numFmtId="0" fontId="5" fillId="10" borderId="4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4" xfId="0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1" fillId="0" borderId="0" xfId="0" applyFont="1"/>
    <xf numFmtId="0" fontId="4" fillId="0" borderId="0" xfId="1"/>
    <xf numFmtId="0" fontId="2" fillId="0" borderId="1" xfId="0" applyFont="1" applyBorder="1"/>
    <xf numFmtId="0" fontId="2" fillId="0" borderId="18" xfId="0" applyFont="1" applyBorder="1"/>
    <xf numFmtId="0" fontId="7" fillId="0" borderId="12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1" fillId="0" borderId="21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2" fillId="0" borderId="0" xfId="0" applyFont="1" applyAlignment="1">
      <alignment horizontal="left"/>
    </xf>
    <xf numFmtId="0" fontId="7" fillId="0" borderId="24" xfId="0" applyFont="1" applyBorder="1" applyAlignment="1">
      <alignment horizontal="center"/>
    </xf>
    <xf numFmtId="0" fontId="2" fillId="0" borderId="25" xfId="0" applyFont="1" applyBorder="1"/>
    <xf numFmtId="0" fontId="0" fillId="2" borderId="0" xfId="0" applyFill="1"/>
    <xf numFmtId="0" fontId="6" fillId="0" borderId="0" xfId="0" applyFont="1" applyAlignment="1">
      <alignment horizontal="center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12" borderId="0" xfId="0" applyFill="1"/>
    <xf numFmtId="0" fontId="3" fillId="12" borderId="0" xfId="0" applyFont="1" applyFill="1"/>
    <xf numFmtId="0" fontId="1" fillId="12" borderId="0" xfId="0" applyFont="1" applyFill="1"/>
    <xf numFmtId="0" fontId="0" fillId="13" borderId="0" xfId="0" applyFill="1" applyAlignment="1">
      <alignment horizontal="center"/>
    </xf>
    <xf numFmtId="0" fontId="0" fillId="13" borderId="0" xfId="0" applyFill="1"/>
    <xf numFmtId="0" fontId="8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Fill="1" applyBorder="1"/>
    <xf numFmtId="0" fontId="8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" fillId="0" borderId="13" xfId="0" applyFont="1" applyBorder="1" applyAlignment="1">
      <alignment horizontal="right"/>
    </xf>
    <xf numFmtId="0" fontId="2" fillId="0" borderId="20" xfId="0" applyFont="1" applyBorder="1"/>
    <xf numFmtId="0" fontId="0" fillId="0" borderId="0" xfId="0" applyFill="1" applyBorder="1" applyAlignment="1">
      <alignment horizontal="right"/>
    </xf>
    <xf numFmtId="0" fontId="0" fillId="0" borderId="26" xfId="0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2" fillId="0" borderId="28" xfId="0" applyFont="1" applyBorder="1"/>
    <xf numFmtId="0" fontId="2" fillId="0" borderId="10" xfId="0" applyFont="1" applyBorder="1"/>
    <xf numFmtId="0" fontId="2" fillId="0" borderId="28" xfId="0" applyFont="1" applyBorder="1" applyAlignment="1">
      <alignment horizontal="center"/>
    </xf>
    <xf numFmtId="0" fontId="0" fillId="0" borderId="29" xfId="0" applyBorder="1"/>
    <xf numFmtId="0" fontId="12" fillId="0" borderId="0" xfId="0" applyFont="1"/>
    <xf numFmtId="164" fontId="8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2" fillId="0" borderId="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Border="1"/>
    <xf numFmtId="0" fontId="9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1" fillId="7" borderId="7" xfId="0" applyFont="1" applyFill="1" applyBorder="1" applyAlignment="1">
      <alignment horizontal="center"/>
    </xf>
    <xf numFmtId="0" fontId="19" fillId="7" borderId="8" xfId="0" applyFon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7D200"/>
      <color rgb="FFFFFF00"/>
      <color rgb="FFD8FFB1"/>
      <color rgb="FFDDEEFF"/>
      <color rgb="FF99CCFF"/>
      <color rgb="FFFFCCFF"/>
      <color rgb="FFFF4B4B"/>
      <color rgb="FFFF99FF"/>
      <color rgb="FFFC4C3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531070</xdr:colOff>
      <xdr:row>53</xdr:row>
      <xdr:rowOff>190499</xdr:rowOff>
    </xdr:from>
    <xdr:to>
      <xdr:col>17</xdr:col>
      <xdr:colOff>596900</xdr:colOff>
      <xdr:row>76</xdr:row>
      <xdr:rowOff>119160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2850" y="10043159"/>
          <a:ext cx="4470190" cy="4188241"/>
        </a:xfrm>
        <a:prstGeom prst="rect">
          <a:avLst/>
        </a:prstGeom>
      </xdr:spPr>
    </xdr:pic>
    <xdr:clientData/>
  </xdr:twoCellAnchor>
  <xdr:twoCellAnchor editAs="oneCell">
    <xdr:from>
      <xdr:col>3</xdr:col>
      <xdr:colOff>100965</xdr:colOff>
      <xdr:row>2</xdr:row>
      <xdr:rowOff>7620</xdr:rowOff>
    </xdr:from>
    <xdr:to>
      <xdr:col>5</xdr:col>
      <xdr:colOff>679743</xdr:colOff>
      <xdr:row>5</xdr:row>
      <xdr:rowOff>121919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54705" y="373380"/>
          <a:ext cx="2384718" cy="662939"/>
        </a:xfrm>
        <a:prstGeom prst="rect">
          <a:avLst/>
        </a:prstGeom>
      </xdr:spPr>
    </xdr:pic>
    <xdr:clientData/>
  </xdr:twoCellAnchor>
  <xdr:twoCellAnchor editAs="oneCell">
    <xdr:from>
      <xdr:col>0</xdr:col>
      <xdr:colOff>368301</xdr:colOff>
      <xdr:row>68</xdr:row>
      <xdr:rowOff>66826</xdr:rowOff>
    </xdr:from>
    <xdr:to>
      <xdr:col>2</xdr:col>
      <xdr:colOff>396817</xdr:colOff>
      <xdr:row>76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301" y="12716026"/>
          <a:ext cx="2276416" cy="152321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6</xdr:row>
      <xdr:rowOff>0</xdr:rowOff>
    </xdr:from>
    <xdr:to>
      <xdr:col>5</xdr:col>
      <xdr:colOff>850974</xdr:colOff>
      <xdr:row>6</xdr:row>
      <xdr:rowOff>161948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7180" y="109728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7</xdr:row>
      <xdr:rowOff>0</xdr:rowOff>
    </xdr:from>
    <xdr:to>
      <xdr:col>5</xdr:col>
      <xdr:colOff>838274</xdr:colOff>
      <xdr:row>7</xdr:row>
      <xdr:rowOff>152421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64480" y="128016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8</xdr:row>
      <xdr:rowOff>25400</xdr:rowOff>
    </xdr:from>
    <xdr:to>
      <xdr:col>5</xdr:col>
      <xdr:colOff>838274</xdr:colOff>
      <xdr:row>8</xdr:row>
      <xdr:rowOff>158769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364480" y="148844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64501" y="335280"/>
          <a:ext cx="1714500" cy="722669"/>
        </a:xfrm>
        <a:prstGeom prst="rect">
          <a:avLst/>
        </a:prstGeom>
      </xdr:spPr>
    </xdr:pic>
    <xdr:clientData/>
  </xdr:twoCellAnchor>
  <xdr:twoCellAnchor editAs="oneCell">
    <xdr:from>
      <xdr:col>17</xdr:col>
      <xdr:colOff>591039</xdr:colOff>
      <xdr:row>1</xdr:row>
      <xdr:rowOff>96717</xdr:rowOff>
    </xdr:from>
    <xdr:to>
      <xdr:col>18</xdr:col>
      <xdr:colOff>425161</xdr:colOff>
      <xdr:row>5</xdr:row>
      <xdr:rowOff>96716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427179" y="279597"/>
          <a:ext cx="748522" cy="731519"/>
        </a:xfrm>
        <a:prstGeom prst="rect">
          <a:avLst/>
        </a:prstGeom>
      </xdr:spPr>
    </xdr:pic>
    <xdr:clientData/>
  </xdr:twoCellAnchor>
  <xdr:twoCellAnchor editAs="oneCell">
    <xdr:from>
      <xdr:col>23</xdr:col>
      <xdr:colOff>24296</xdr:colOff>
      <xdr:row>23</xdr:row>
      <xdr:rowOff>180975</xdr:rowOff>
    </xdr:from>
    <xdr:to>
      <xdr:col>26</xdr:col>
      <xdr:colOff>596900</xdr:colOff>
      <xdr:row>26</xdr:row>
      <xdr:rowOff>125106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21996" y="4524375"/>
          <a:ext cx="3011004" cy="492771"/>
        </a:xfrm>
        <a:prstGeom prst="rect">
          <a:avLst/>
        </a:prstGeom>
      </xdr:spPr>
    </xdr:pic>
    <xdr:clientData/>
  </xdr:twoCellAnchor>
  <xdr:twoCellAnchor editAs="oneCell">
    <xdr:from>
      <xdr:col>23</xdr:col>
      <xdr:colOff>241300</xdr:colOff>
      <xdr:row>108</xdr:row>
      <xdr:rowOff>147961</xdr:rowOff>
    </xdr:from>
    <xdr:to>
      <xdr:col>29</xdr:col>
      <xdr:colOff>406400</xdr:colOff>
      <xdr:row>116</xdr:row>
      <xdr:rowOff>127367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BFCFD089-B664-4F3E-B059-FA6C5C184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939000" y="20142841"/>
          <a:ext cx="4744720" cy="1442446"/>
        </a:xfrm>
        <a:prstGeom prst="rect">
          <a:avLst/>
        </a:prstGeom>
      </xdr:spPr>
    </xdr:pic>
    <xdr:clientData/>
  </xdr:twoCellAnchor>
  <xdr:twoCellAnchor editAs="oneCell">
    <xdr:from>
      <xdr:col>16</xdr:col>
      <xdr:colOff>172251</xdr:colOff>
      <xdr:row>11</xdr:row>
      <xdr:rowOff>240194</xdr:rowOff>
    </xdr:from>
    <xdr:to>
      <xdr:col>21</xdr:col>
      <xdr:colOff>520093</xdr:colOff>
      <xdr:row>27</xdr:row>
      <xdr:rowOff>16564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078751" y="2251874"/>
          <a:ext cx="4584562" cy="2847230"/>
        </a:xfrm>
        <a:prstGeom prst="rect">
          <a:avLst/>
        </a:prstGeom>
      </xdr:spPr>
    </xdr:pic>
    <xdr:clientData/>
  </xdr:twoCellAnchor>
  <xdr:twoCellAnchor editAs="oneCell">
    <xdr:from>
      <xdr:col>6</xdr:col>
      <xdr:colOff>391885</xdr:colOff>
      <xdr:row>83</xdr:row>
      <xdr:rowOff>152400</xdr:rowOff>
    </xdr:from>
    <xdr:to>
      <xdr:col>14</xdr:col>
      <xdr:colOff>411264</xdr:colOff>
      <xdr:row>126</xdr:row>
      <xdr:rowOff>90798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404065" y="15544800"/>
          <a:ext cx="6062039" cy="7832718"/>
        </a:xfrm>
        <a:prstGeom prst="rect">
          <a:avLst/>
        </a:prstGeom>
      </xdr:spPr>
    </xdr:pic>
    <xdr:clientData/>
  </xdr:twoCellAnchor>
  <xdr:twoCellAnchor editAs="oneCell">
    <xdr:from>
      <xdr:col>15</xdr:col>
      <xdr:colOff>26897</xdr:colOff>
      <xdr:row>87</xdr:row>
      <xdr:rowOff>49306</xdr:rowOff>
    </xdr:from>
    <xdr:to>
      <xdr:col>24</xdr:col>
      <xdr:colOff>338202</xdr:colOff>
      <xdr:row>121</xdr:row>
      <xdr:rowOff>79141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011377" y="16173226"/>
          <a:ext cx="7756045" cy="6278235"/>
        </a:xfrm>
        <a:prstGeom prst="rect">
          <a:avLst/>
        </a:prstGeom>
      </xdr:spPr>
    </xdr:pic>
    <xdr:clientData/>
  </xdr:twoCellAnchor>
  <xdr:twoCellAnchor editAs="oneCell">
    <xdr:from>
      <xdr:col>6</xdr:col>
      <xdr:colOff>608606</xdr:colOff>
      <xdr:row>11</xdr:row>
      <xdr:rowOff>71562</xdr:rowOff>
    </xdr:from>
    <xdr:to>
      <xdr:col>12</xdr:col>
      <xdr:colOff>223025</xdr:colOff>
      <xdr:row>31</xdr:row>
      <xdr:rowOff>31007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20786" y="2090862"/>
          <a:ext cx="4034019" cy="3761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455770</xdr:colOff>
      <xdr:row>9</xdr:row>
      <xdr:rowOff>95913</xdr:rowOff>
    </xdr:from>
    <xdr:to>
      <xdr:col>24</xdr:col>
      <xdr:colOff>518392</xdr:colOff>
      <xdr:row>24</xdr:row>
      <xdr:rowOff>137160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53170" y="1741833"/>
          <a:ext cx="3194442" cy="29216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501806</xdr:colOff>
      <xdr:row>122</xdr:row>
      <xdr:rowOff>79214</xdr:rowOff>
    </xdr:from>
    <xdr:to>
      <xdr:col>19</xdr:col>
      <xdr:colOff>469664</xdr:colOff>
      <xdr:row>145</xdr:row>
      <xdr:rowOff>48988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88413" y="23565143"/>
          <a:ext cx="4362966" cy="4351274"/>
        </a:xfrm>
        <a:prstGeom prst="rect">
          <a:avLst/>
        </a:prstGeom>
      </xdr:spPr>
    </xdr:pic>
    <xdr:clientData/>
  </xdr:twoCellAnchor>
  <xdr:twoCellAnchor editAs="oneCell">
    <xdr:from>
      <xdr:col>2</xdr:col>
      <xdr:colOff>939165</xdr:colOff>
      <xdr:row>1</xdr:row>
      <xdr:rowOff>121920</xdr:rowOff>
    </xdr:from>
    <xdr:to>
      <xdr:col>6</xdr:col>
      <xdr:colOff>24423</xdr:colOff>
      <xdr:row>5</xdr:row>
      <xdr:rowOff>53339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7065" y="304800"/>
          <a:ext cx="2384718" cy="662939"/>
        </a:xfrm>
        <a:prstGeom prst="rect">
          <a:avLst/>
        </a:prstGeom>
      </xdr:spPr>
    </xdr:pic>
    <xdr:clientData/>
  </xdr:twoCellAnchor>
  <xdr:twoCellAnchor editAs="oneCell">
    <xdr:from>
      <xdr:col>0</xdr:col>
      <xdr:colOff>368301</xdr:colOff>
      <xdr:row>68</xdr:row>
      <xdr:rowOff>66826</xdr:rowOff>
    </xdr:from>
    <xdr:to>
      <xdr:col>2</xdr:col>
      <xdr:colOff>396817</xdr:colOff>
      <xdr:row>76</xdr:row>
      <xdr:rowOff>127001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301" y="12716026"/>
          <a:ext cx="2276416" cy="152321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6</xdr:row>
      <xdr:rowOff>0</xdr:rowOff>
    </xdr:from>
    <xdr:to>
      <xdr:col>6</xdr:col>
      <xdr:colOff>363294</xdr:colOff>
      <xdr:row>6</xdr:row>
      <xdr:rowOff>161948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7180" y="109728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7</xdr:row>
      <xdr:rowOff>0</xdr:rowOff>
    </xdr:from>
    <xdr:to>
      <xdr:col>6</xdr:col>
      <xdr:colOff>350594</xdr:colOff>
      <xdr:row>7</xdr:row>
      <xdr:rowOff>152421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64480" y="128016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8</xdr:row>
      <xdr:rowOff>25400</xdr:rowOff>
    </xdr:from>
    <xdr:to>
      <xdr:col>6</xdr:col>
      <xdr:colOff>350594</xdr:colOff>
      <xdr:row>8</xdr:row>
      <xdr:rowOff>158769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364480" y="148844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64501" y="335280"/>
          <a:ext cx="1714500" cy="722669"/>
        </a:xfrm>
        <a:prstGeom prst="rect">
          <a:avLst/>
        </a:prstGeom>
      </xdr:spPr>
    </xdr:pic>
    <xdr:clientData/>
  </xdr:twoCellAnchor>
  <xdr:twoCellAnchor editAs="oneCell">
    <xdr:from>
      <xdr:col>17</xdr:col>
      <xdr:colOff>591039</xdr:colOff>
      <xdr:row>1</xdr:row>
      <xdr:rowOff>96717</xdr:rowOff>
    </xdr:from>
    <xdr:to>
      <xdr:col>18</xdr:col>
      <xdr:colOff>425161</xdr:colOff>
      <xdr:row>5</xdr:row>
      <xdr:rowOff>96716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427179" y="279597"/>
          <a:ext cx="748522" cy="731519"/>
        </a:xfrm>
        <a:prstGeom prst="rect">
          <a:avLst/>
        </a:prstGeom>
      </xdr:spPr>
    </xdr:pic>
    <xdr:clientData/>
  </xdr:twoCellAnchor>
  <xdr:twoCellAnchor editAs="oneCell">
    <xdr:from>
      <xdr:col>23</xdr:col>
      <xdr:colOff>24296</xdr:colOff>
      <xdr:row>23</xdr:row>
      <xdr:rowOff>180975</xdr:rowOff>
    </xdr:from>
    <xdr:to>
      <xdr:col>26</xdr:col>
      <xdr:colOff>596900</xdr:colOff>
      <xdr:row>26</xdr:row>
      <xdr:rowOff>125106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21996" y="4524375"/>
          <a:ext cx="3011004" cy="492771"/>
        </a:xfrm>
        <a:prstGeom prst="rect">
          <a:avLst/>
        </a:prstGeom>
      </xdr:spPr>
    </xdr:pic>
    <xdr:clientData/>
  </xdr:twoCellAnchor>
  <xdr:twoCellAnchor editAs="oneCell">
    <xdr:from>
      <xdr:col>23</xdr:col>
      <xdr:colOff>241300</xdr:colOff>
      <xdr:row>108</xdr:row>
      <xdr:rowOff>147961</xdr:rowOff>
    </xdr:from>
    <xdr:to>
      <xdr:col>29</xdr:col>
      <xdr:colOff>406399</xdr:colOff>
      <xdr:row>116</xdr:row>
      <xdr:rowOff>127367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BFCFD089-B664-4F3E-B059-FA6C5C184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939000" y="20142841"/>
          <a:ext cx="4744720" cy="1442446"/>
        </a:xfrm>
        <a:prstGeom prst="rect">
          <a:avLst/>
        </a:prstGeom>
      </xdr:spPr>
    </xdr:pic>
    <xdr:clientData/>
  </xdr:twoCellAnchor>
  <xdr:twoCellAnchor editAs="oneCell">
    <xdr:from>
      <xdr:col>16</xdr:col>
      <xdr:colOff>172251</xdr:colOff>
      <xdr:row>11</xdr:row>
      <xdr:rowOff>240194</xdr:rowOff>
    </xdr:from>
    <xdr:to>
      <xdr:col>21</xdr:col>
      <xdr:colOff>520093</xdr:colOff>
      <xdr:row>27</xdr:row>
      <xdr:rowOff>47044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078751" y="2251874"/>
          <a:ext cx="4584562" cy="2847230"/>
        </a:xfrm>
        <a:prstGeom prst="rect">
          <a:avLst/>
        </a:prstGeom>
      </xdr:spPr>
    </xdr:pic>
    <xdr:clientData/>
  </xdr:twoCellAnchor>
  <xdr:twoCellAnchor editAs="oneCell">
    <xdr:from>
      <xdr:col>6</xdr:col>
      <xdr:colOff>391885</xdr:colOff>
      <xdr:row>83</xdr:row>
      <xdr:rowOff>152400</xdr:rowOff>
    </xdr:from>
    <xdr:to>
      <xdr:col>13</xdr:col>
      <xdr:colOff>165119</xdr:colOff>
      <xdr:row>126</xdr:row>
      <xdr:rowOff>118507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404065" y="15544800"/>
          <a:ext cx="6062039" cy="7832718"/>
        </a:xfrm>
        <a:prstGeom prst="rect">
          <a:avLst/>
        </a:prstGeom>
      </xdr:spPr>
    </xdr:pic>
    <xdr:clientData/>
  </xdr:twoCellAnchor>
  <xdr:twoCellAnchor editAs="oneCell">
    <xdr:from>
      <xdr:col>15</xdr:col>
      <xdr:colOff>26897</xdr:colOff>
      <xdr:row>87</xdr:row>
      <xdr:rowOff>49306</xdr:rowOff>
    </xdr:from>
    <xdr:to>
      <xdr:col>24</xdr:col>
      <xdr:colOff>338202</xdr:colOff>
      <xdr:row>121</xdr:row>
      <xdr:rowOff>106850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011377" y="16173226"/>
          <a:ext cx="7756045" cy="6278235"/>
        </a:xfrm>
        <a:prstGeom prst="rect">
          <a:avLst/>
        </a:prstGeom>
      </xdr:spPr>
    </xdr:pic>
    <xdr:clientData/>
  </xdr:twoCellAnchor>
  <xdr:twoCellAnchor editAs="oneCell">
    <xdr:from>
      <xdr:col>8</xdr:col>
      <xdr:colOff>693095</xdr:colOff>
      <xdr:row>9</xdr:row>
      <xdr:rowOff>147334</xdr:rowOff>
    </xdr:from>
    <xdr:to>
      <xdr:col>13</xdr:col>
      <xdr:colOff>67441</xdr:colOff>
      <xdr:row>29</xdr:row>
      <xdr:rowOff>127545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682980" y="1861834"/>
          <a:ext cx="3943082" cy="3929423"/>
        </a:xfrm>
        <a:prstGeom prst="rect">
          <a:avLst/>
        </a:prstGeom>
      </xdr:spPr>
    </xdr:pic>
    <xdr:clientData/>
  </xdr:twoCellAnchor>
  <xdr:twoCellAnchor editAs="oneCell">
    <xdr:from>
      <xdr:col>22</xdr:col>
      <xdr:colOff>653890</xdr:colOff>
      <xdr:row>12</xdr:row>
      <xdr:rowOff>34953</xdr:rowOff>
    </xdr:from>
    <xdr:to>
      <xdr:col>26</xdr:col>
      <xdr:colOff>647931</xdr:colOff>
      <xdr:row>27</xdr:row>
      <xdr:rowOff>160020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89590" y="2290473"/>
          <a:ext cx="3194442" cy="2921607"/>
        </a:xfrm>
        <a:prstGeom prst="rect">
          <a:avLst/>
        </a:prstGeom>
      </xdr:spPr>
    </xdr:pic>
    <xdr:clientData/>
  </xdr:twoCellAnchor>
  <xdr:twoCellAnchor editAs="oneCell">
    <xdr:from>
      <xdr:col>1</xdr:col>
      <xdr:colOff>125506</xdr:colOff>
      <xdr:row>79</xdr:row>
      <xdr:rowOff>17929</xdr:rowOff>
    </xdr:from>
    <xdr:to>
      <xdr:col>5</xdr:col>
      <xdr:colOff>134471</xdr:colOff>
      <xdr:row>102</xdr:row>
      <xdr:rowOff>27527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34353" y="14388353"/>
          <a:ext cx="3756212" cy="4133361"/>
        </a:xfrm>
        <a:prstGeom prst="rect">
          <a:avLst/>
        </a:prstGeom>
      </xdr:spPr>
    </xdr:pic>
    <xdr:clientData/>
  </xdr:twoCellAnchor>
  <xdr:twoCellAnchor editAs="oneCell">
    <xdr:from>
      <xdr:col>12</xdr:col>
      <xdr:colOff>727365</xdr:colOff>
      <xdr:row>54</xdr:row>
      <xdr:rowOff>103909</xdr:rowOff>
    </xdr:from>
    <xdr:to>
      <xdr:col>17</xdr:col>
      <xdr:colOff>781917</xdr:colOff>
      <xdr:row>78</xdr:row>
      <xdr:rowOff>161924</xdr:rowOff>
    </xdr:to>
    <xdr:pic>
      <xdr:nvPicPr>
        <xdr:cNvPr id="18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69683" y="10598727"/>
          <a:ext cx="5925416" cy="4720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501806</xdr:colOff>
      <xdr:row>122</xdr:row>
      <xdr:rowOff>79214</xdr:rowOff>
    </xdr:from>
    <xdr:to>
      <xdr:col>19</xdr:col>
      <xdr:colOff>469664</xdr:colOff>
      <xdr:row>145</xdr:row>
      <xdr:rowOff>48988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04346" y="22603934"/>
          <a:ext cx="4478898" cy="4176014"/>
        </a:xfrm>
        <a:prstGeom prst="rect">
          <a:avLst/>
        </a:prstGeom>
      </xdr:spPr>
    </xdr:pic>
    <xdr:clientData/>
  </xdr:twoCellAnchor>
  <xdr:twoCellAnchor editAs="oneCell">
    <xdr:from>
      <xdr:col>2</xdr:col>
      <xdr:colOff>939165</xdr:colOff>
      <xdr:row>1</xdr:row>
      <xdr:rowOff>121920</xdr:rowOff>
    </xdr:from>
    <xdr:to>
      <xdr:col>6</xdr:col>
      <xdr:colOff>24423</xdr:colOff>
      <xdr:row>5</xdr:row>
      <xdr:rowOff>53339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7065" y="304800"/>
          <a:ext cx="2384718" cy="6629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133086</xdr:rowOff>
    </xdr:from>
    <xdr:to>
      <xdr:col>2</xdr:col>
      <xdr:colOff>28516</xdr:colOff>
      <xdr:row>102</xdr:row>
      <xdr:rowOff>7731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7579573"/>
          <a:ext cx="2274759" cy="1544419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6</xdr:row>
      <xdr:rowOff>0</xdr:rowOff>
    </xdr:from>
    <xdr:to>
      <xdr:col>6</xdr:col>
      <xdr:colOff>363294</xdr:colOff>
      <xdr:row>6</xdr:row>
      <xdr:rowOff>161948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7180" y="109728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7</xdr:row>
      <xdr:rowOff>0</xdr:rowOff>
    </xdr:from>
    <xdr:to>
      <xdr:col>6</xdr:col>
      <xdr:colOff>350594</xdr:colOff>
      <xdr:row>7</xdr:row>
      <xdr:rowOff>152421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64480" y="128016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8</xdr:row>
      <xdr:rowOff>25400</xdr:rowOff>
    </xdr:from>
    <xdr:to>
      <xdr:col>6</xdr:col>
      <xdr:colOff>350594</xdr:colOff>
      <xdr:row>8</xdr:row>
      <xdr:rowOff>158769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364480" y="148844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25361" y="335280"/>
          <a:ext cx="1714500" cy="722669"/>
        </a:xfrm>
        <a:prstGeom prst="rect">
          <a:avLst/>
        </a:prstGeom>
      </xdr:spPr>
    </xdr:pic>
    <xdr:clientData/>
  </xdr:twoCellAnchor>
  <xdr:twoCellAnchor editAs="oneCell">
    <xdr:from>
      <xdr:col>17</xdr:col>
      <xdr:colOff>591039</xdr:colOff>
      <xdr:row>1</xdr:row>
      <xdr:rowOff>96717</xdr:rowOff>
    </xdr:from>
    <xdr:to>
      <xdr:col>18</xdr:col>
      <xdr:colOff>425161</xdr:colOff>
      <xdr:row>5</xdr:row>
      <xdr:rowOff>96716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074879" y="279597"/>
          <a:ext cx="748522" cy="731519"/>
        </a:xfrm>
        <a:prstGeom prst="rect">
          <a:avLst/>
        </a:prstGeom>
      </xdr:spPr>
    </xdr:pic>
    <xdr:clientData/>
  </xdr:twoCellAnchor>
  <xdr:twoCellAnchor editAs="oneCell">
    <xdr:from>
      <xdr:col>23</xdr:col>
      <xdr:colOff>24296</xdr:colOff>
      <xdr:row>23</xdr:row>
      <xdr:rowOff>180975</xdr:rowOff>
    </xdr:from>
    <xdr:to>
      <xdr:col>26</xdr:col>
      <xdr:colOff>596900</xdr:colOff>
      <xdr:row>26</xdr:row>
      <xdr:rowOff>125106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369696" y="4493895"/>
          <a:ext cx="3011004" cy="492771"/>
        </a:xfrm>
        <a:prstGeom prst="rect">
          <a:avLst/>
        </a:prstGeom>
      </xdr:spPr>
    </xdr:pic>
    <xdr:clientData/>
  </xdr:twoCellAnchor>
  <xdr:twoCellAnchor editAs="oneCell">
    <xdr:from>
      <xdr:col>23</xdr:col>
      <xdr:colOff>241300</xdr:colOff>
      <xdr:row>108</xdr:row>
      <xdr:rowOff>147961</xdr:rowOff>
    </xdr:from>
    <xdr:to>
      <xdr:col>29</xdr:col>
      <xdr:colOff>406399</xdr:colOff>
      <xdr:row>116</xdr:row>
      <xdr:rowOff>127367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BFCFD089-B664-4F3E-B059-FA6C5C184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586700" y="20112361"/>
          <a:ext cx="4744719" cy="1442446"/>
        </a:xfrm>
        <a:prstGeom prst="rect">
          <a:avLst/>
        </a:prstGeom>
      </xdr:spPr>
    </xdr:pic>
    <xdr:clientData/>
  </xdr:twoCellAnchor>
  <xdr:twoCellAnchor editAs="oneCell">
    <xdr:from>
      <xdr:col>16</xdr:col>
      <xdr:colOff>172251</xdr:colOff>
      <xdr:row>11</xdr:row>
      <xdr:rowOff>240194</xdr:rowOff>
    </xdr:from>
    <xdr:to>
      <xdr:col>21</xdr:col>
      <xdr:colOff>520093</xdr:colOff>
      <xdr:row>27</xdr:row>
      <xdr:rowOff>47044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26451" y="2251874"/>
          <a:ext cx="4584562" cy="2847230"/>
        </a:xfrm>
        <a:prstGeom prst="rect">
          <a:avLst/>
        </a:prstGeom>
      </xdr:spPr>
    </xdr:pic>
    <xdr:clientData/>
  </xdr:twoCellAnchor>
  <xdr:twoCellAnchor editAs="oneCell">
    <xdr:from>
      <xdr:col>6</xdr:col>
      <xdr:colOff>391885</xdr:colOff>
      <xdr:row>87</xdr:row>
      <xdr:rowOff>152400</xdr:rowOff>
    </xdr:from>
    <xdr:to>
      <xdr:col>13</xdr:col>
      <xdr:colOff>165119</xdr:colOff>
      <xdr:row>130</xdr:row>
      <xdr:rowOff>118506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9245" y="15544800"/>
          <a:ext cx="6059734" cy="7829947"/>
        </a:xfrm>
        <a:prstGeom prst="rect">
          <a:avLst/>
        </a:prstGeom>
      </xdr:spPr>
    </xdr:pic>
    <xdr:clientData/>
  </xdr:twoCellAnchor>
  <xdr:twoCellAnchor editAs="oneCell">
    <xdr:from>
      <xdr:col>15</xdr:col>
      <xdr:colOff>26897</xdr:colOff>
      <xdr:row>87</xdr:row>
      <xdr:rowOff>49306</xdr:rowOff>
    </xdr:from>
    <xdr:to>
      <xdr:col>24</xdr:col>
      <xdr:colOff>338202</xdr:colOff>
      <xdr:row>121</xdr:row>
      <xdr:rowOff>106850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59077" y="16173226"/>
          <a:ext cx="7756045" cy="6275464"/>
        </a:xfrm>
        <a:prstGeom prst="rect">
          <a:avLst/>
        </a:prstGeom>
      </xdr:spPr>
    </xdr:pic>
    <xdr:clientData/>
  </xdr:twoCellAnchor>
  <xdr:twoCellAnchor editAs="oneCell">
    <xdr:from>
      <xdr:col>13</xdr:col>
      <xdr:colOff>68502</xdr:colOff>
      <xdr:row>9</xdr:row>
      <xdr:rowOff>17333</xdr:rowOff>
    </xdr:from>
    <xdr:to>
      <xdr:col>17</xdr:col>
      <xdr:colOff>426108</xdr:colOff>
      <xdr:row>29</xdr:row>
      <xdr:rowOff>459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883984" y="1630980"/>
          <a:ext cx="4015206" cy="3703479"/>
        </a:xfrm>
        <a:prstGeom prst="rect">
          <a:avLst/>
        </a:prstGeom>
      </xdr:spPr>
    </xdr:pic>
    <xdr:clientData/>
  </xdr:twoCellAnchor>
  <xdr:twoCellAnchor editAs="oneCell">
    <xdr:from>
      <xdr:col>22</xdr:col>
      <xdr:colOff>653890</xdr:colOff>
      <xdr:row>12</xdr:row>
      <xdr:rowOff>34953</xdr:rowOff>
    </xdr:from>
    <xdr:to>
      <xdr:col>26</xdr:col>
      <xdr:colOff>647931</xdr:colOff>
      <xdr:row>27</xdr:row>
      <xdr:rowOff>160020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37290" y="2290473"/>
          <a:ext cx="3194441" cy="2921607"/>
        </a:xfrm>
        <a:prstGeom prst="rect">
          <a:avLst/>
        </a:prstGeom>
      </xdr:spPr>
    </xdr:pic>
    <xdr:clientData/>
  </xdr:twoCellAnchor>
  <xdr:twoCellAnchor editAs="oneCell">
    <xdr:from>
      <xdr:col>2</xdr:col>
      <xdr:colOff>503193</xdr:colOff>
      <xdr:row>93</xdr:row>
      <xdr:rowOff>70938</xdr:rowOff>
    </xdr:from>
    <xdr:to>
      <xdr:col>7</xdr:col>
      <xdr:colOff>207357</xdr:colOff>
      <xdr:row>116</xdr:row>
      <xdr:rowOff>80536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749436" y="17517425"/>
          <a:ext cx="3759330" cy="4276798"/>
        </a:xfrm>
        <a:prstGeom prst="rect">
          <a:avLst/>
        </a:prstGeom>
      </xdr:spPr>
    </xdr:pic>
    <xdr:clientData/>
  </xdr:twoCellAnchor>
  <xdr:twoCellAnchor editAs="oneCell">
    <xdr:from>
      <xdr:col>12</xdr:col>
      <xdr:colOff>727365</xdr:colOff>
      <xdr:row>54</xdr:row>
      <xdr:rowOff>103909</xdr:rowOff>
    </xdr:from>
    <xdr:to>
      <xdr:col>17</xdr:col>
      <xdr:colOff>781917</xdr:colOff>
      <xdr:row>78</xdr:row>
      <xdr:rowOff>161924</xdr:rowOff>
    </xdr:to>
    <xdr:pic>
      <xdr:nvPicPr>
        <xdr:cNvPr id="18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3785" y="10116589"/>
          <a:ext cx="6081972" cy="4523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378829</xdr:colOff>
      <xdr:row>24</xdr:row>
      <xdr:rowOff>31532</xdr:rowOff>
    </xdr:from>
    <xdr:to>
      <xdr:col>13</xdr:col>
      <xdr:colOff>415388</xdr:colOff>
      <xdr:row>40</xdr:row>
      <xdr:rowOff>84769</xdr:rowOff>
    </xdr:to>
    <xdr:pic>
      <xdr:nvPicPr>
        <xdr:cNvPr id="21" name="Picture 20" descr="C:\Users\MSI GL65\AppData\Local\Packages\Microsoft.Windows.Photos_8wekyb3d8bbwe\TempState\ShareServiceTempFolder\DH.jpe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8" t="1467" r="17414" b="342"/>
        <a:stretch/>
      </xdr:blipFill>
      <xdr:spPr bwMode="auto">
        <a:xfrm>
          <a:off x="9218029" y="4583654"/>
          <a:ext cx="3044802" cy="30349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K1576"/>
  <sheetViews>
    <sheetView topLeftCell="A7" zoomScale="115" zoomScaleNormal="115" workbookViewId="0">
      <selection activeCell="C4" sqref="C4"/>
    </sheetView>
  </sheetViews>
  <sheetFormatPr defaultRowHeight="14.4"/>
  <cols>
    <col min="1" max="1" width="19.109375" style="2" customWidth="1"/>
    <col min="2" max="2" width="13.6640625" customWidth="1"/>
    <col min="3" max="3" width="14.6640625" bestFit="1" customWidth="1"/>
    <col min="4" max="4" width="13.88671875" bestFit="1" customWidth="1"/>
    <col min="5" max="5" width="12.44140625" customWidth="1"/>
    <col min="6" max="6" width="13.88671875" bestFit="1" customWidth="1"/>
    <col min="7" max="7" width="14.88671875" customWidth="1"/>
    <col min="8" max="8" width="13" customWidth="1"/>
    <col min="9" max="9" width="12.33203125" customWidth="1"/>
    <col min="10" max="10" width="11.5546875" customWidth="1"/>
    <col min="11" max="11" width="7.6640625" customWidth="1"/>
    <col min="12" max="12" width="4.88671875" style="13" customWidth="1"/>
    <col min="13" max="13" width="11" customWidth="1"/>
    <col min="14" max="14" width="12.6640625" customWidth="1"/>
    <col min="15" max="15" width="13.5546875" customWidth="1"/>
    <col min="16" max="16" width="13.44140625" customWidth="1"/>
    <col min="17" max="17" width="13.5546875" customWidth="1"/>
    <col min="18" max="18" width="13.33203125" customWidth="1"/>
    <col min="19" max="19" width="11.88671875" customWidth="1"/>
    <col min="20" max="20" width="10.6640625" customWidth="1"/>
    <col min="21" max="21" width="12.33203125" customWidth="1"/>
    <col min="22" max="22" width="11.5546875" customWidth="1"/>
    <col min="23" max="23" width="11.109375" customWidth="1"/>
    <col min="24" max="24" width="10.6640625" customWidth="1"/>
    <col min="25" max="25" width="10.88671875" customWidth="1"/>
    <col min="26" max="26" width="14" bestFit="1" customWidth="1"/>
    <col min="27" max="27" width="10.44140625" customWidth="1"/>
    <col min="28" max="28" width="9.6640625" customWidth="1"/>
    <col min="29" max="29" width="11.109375" customWidth="1"/>
    <col min="30" max="30" width="12.109375" customWidth="1"/>
    <col min="31" max="31" width="12.5546875" customWidth="1"/>
    <col min="32" max="32" width="16.6640625" customWidth="1"/>
  </cols>
  <sheetData>
    <row r="1" spans="1:34">
      <c r="A1" s="50" t="s">
        <v>13</v>
      </c>
      <c r="B1" s="51"/>
      <c r="C1" s="51"/>
      <c r="D1" s="49"/>
      <c r="E1" s="49"/>
      <c r="F1" s="49"/>
      <c r="G1" s="49"/>
      <c r="H1" s="49"/>
      <c r="I1" s="49"/>
      <c r="J1" s="49"/>
      <c r="K1" s="49"/>
      <c r="M1" s="45"/>
      <c r="N1" s="47" t="s">
        <v>11</v>
      </c>
      <c r="O1" s="45"/>
      <c r="P1" s="45"/>
      <c r="Q1" s="45"/>
      <c r="R1" s="45"/>
      <c r="S1" s="45"/>
      <c r="T1" s="48"/>
      <c r="U1" s="48"/>
      <c r="V1" s="48"/>
      <c r="W1" s="48"/>
      <c r="X1" s="48"/>
      <c r="Y1" s="48"/>
      <c r="Z1" s="48"/>
      <c r="AA1" s="48"/>
      <c r="AB1" s="2"/>
    </row>
    <row r="2" spans="1:34">
      <c r="B2" s="2" t="s">
        <v>14</v>
      </c>
      <c r="H2" s="2" t="s">
        <v>15</v>
      </c>
      <c r="O2" s="2" t="s">
        <v>16</v>
      </c>
      <c r="P2" s="2"/>
      <c r="Q2" t="s">
        <v>15</v>
      </c>
      <c r="S2" s="2"/>
      <c r="U2" s="2"/>
      <c r="X2" s="2"/>
      <c r="Y2" s="2"/>
      <c r="Z2" s="2"/>
      <c r="AA2" s="2"/>
      <c r="AB2" s="2"/>
      <c r="AD2" s="2"/>
      <c r="AE2" s="2"/>
    </row>
    <row r="3" spans="1:34">
      <c r="B3" t="s">
        <v>9</v>
      </c>
      <c r="C3" t="s">
        <v>10</v>
      </c>
      <c r="E3" s="2"/>
      <c r="F3" s="2"/>
      <c r="Y3" s="2"/>
      <c r="Z3" s="2"/>
      <c r="AA3" s="2"/>
      <c r="AB3" s="2"/>
    </row>
    <row r="4" spans="1:34">
      <c r="A4" s="46" t="s">
        <v>58</v>
      </c>
      <c r="B4" s="16">
        <v>0.01</v>
      </c>
      <c r="C4" s="2">
        <f>RADIANS(B4)</f>
        <v>1.7453292519943296E-4</v>
      </c>
      <c r="G4" s="26" t="s">
        <v>22</v>
      </c>
      <c r="H4" s="17">
        <f>J60</f>
        <v>449.99999192806376</v>
      </c>
      <c r="M4" s="2"/>
      <c r="N4" s="26" t="s">
        <v>22</v>
      </c>
      <c r="O4" s="16">
        <f>H4</f>
        <v>449.99999192806376</v>
      </c>
      <c r="P4" s="26" t="s">
        <v>3</v>
      </c>
      <c r="Q4" s="17">
        <f>P13</f>
        <v>9.9999999999952384E-3</v>
      </c>
      <c r="U4" s="7"/>
      <c r="V4" s="2"/>
      <c r="Y4" s="2"/>
      <c r="Z4" s="2"/>
      <c r="AA4" s="2"/>
      <c r="AB4" s="2"/>
    </row>
    <row r="5" spans="1:34">
      <c r="A5" s="46" t="s">
        <v>59</v>
      </c>
      <c r="B5" s="16">
        <v>-90</v>
      </c>
      <c r="C5" s="2">
        <f t="shared" ref="C5:C8" si="0">RADIANS(B5)</f>
        <v>-1.5707963267948966</v>
      </c>
      <c r="G5" s="26" t="s">
        <v>23</v>
      </c>
      <c r="H5" s="17">
        <f>J61</f>
        <v>7.8537378788997039E-2</v>
      </c>
      <c r="M5" s="26"/>
      <c r="N5" s="26" t="s">
        <v>23</v>
      </c>
      <c r="O5" s="16">
        <f t="shared" ref="O5:O9" si="1">H5</f>
        <v>7.8537378788997039E-2</v>
      </c>
      <c r="P5" s="26" t="s">
        <v>4</v>
      </c>
      <c r="Q5" s="17">
        <f>IF(O18&lt;0,P26,O26)</f>
        <v>-90</v>
      </c>
      <c r="U5" s="7"/>
      <c r="V5" s="2"/>
      <c r="Y5" s="2"/>
      <c r="Z5" s="2"/>
      <c r="AA5" s="2"/>
      <c r="AB5" s="2"/>
    </row>
    <row r="6" spans="1:34">
      <c r="A6" s="46" t="s">
        <v>60</v>
      </c>
      <c r="B6" s="16">
        <v>90</v>
      </c>
      <c r="C6" s="2">
        <f>RADIANS((B6)-90)</f>
        <v>0</v>
      </c>
      <c r="G6" s="26" t="s">
        <v>24</v>
      </c>
      <c r="H6" s="17">
        <f>J62</f>
        <v>694.98603736626762</v>
      </c>
      <c r="M6" s="26"/>
      <c r="N6" s="26" t="s">
        <v>24</v>
      </c>
      <c r="O6" s="16">
        <f t="shared" si="1"/>
        <v>694.98603736626762</v>
      </c>
      <c r="P6" s="26" t="s">
        <v>5</v>
      </c>
      <c r="Q6" s="17">
        <f>IF(O18&lt;0,P27,O27)</f>
        <v>89.999999999999986</v>
      </c>
      <c r="Y6" s="2"/>
      <c r="Z6" s="2"/>
      <c r="AA6" s="2"/>
      <c r="AB6" s="2"/>
    </row>
    <row r="7" spans="1:34">
      <c r="B7" s="16">
        <v>0.01</v>
      </c>
      <c r="C7" s="2">
        <f>RADIANS(B7)</f>
        <v>1.7453292519943296E-4</v>
      </c>
      <c r="G7" s="26" t="s">
        <v>12</v>
      </c>
      <c r="H7" s="17">
        <f>DEGREES(I7)</f>
        <v>-89.979999999847706</v>
      </c>
      <c r="I7" s="2">
        <f>ATAN2((H62/I8),(G62/I8))</f>
        <v>-1.5704472609418396</v>
      </c>
      <c r="M7" s="26">
        <f>O7*3.141592/180</f>
        <v>-1.5704469342195644</v>
      </c>
      <c r="N7" s="26" t="s">
        <v>12</v>
      </c>
      <c r="O7" s="16">
        <f t="shared" si="1"/>
        <v>-89.979999999847706</v>
      </c>
      <c r="P7" s="26" t="s">
        <v>6</v>
      </c>
      <c r="Q7" s="17">
        <f>IF(Q8&gt;0,R7,S7)</f>
        <v>1.000000001121501E-2</v>
      </c>
      <c r="R7" s="21">
        <f>DEGREES(ATAN2(Z72,Z73))</f>
        <v>1.000000001121501E-2</v>
      </c>
      <c r="S7" s="21">
        <f>DEGREES(ATAN2(-Z72,-Z73))</f>
        <v>-179.98999999998878</v>
      </c>
      <c r="Y7" s="2"/>
      <c r="Z7" s="2"/>
      <c r="AA7" s="2"/>
      <c r="AB7" s="2"/>
    </row>
    <row r="8" spans="1:34">
      <c r="B8" s="16">
        <v>0.01</v>
      </c>
      <c r="C8" s="2">
        <f t="shared" si="0"/>
        <v>1.7453292519943296E-4</v>
      </c>
      <c r="G8" s="26" t="s">
        <v>34</v>
      </c>
      <c r="H8" s="17">
        <f t="shared" ref="H8:H9" si="2">DEGREES(I8)</f>
        <v>90.009999999847693</v>
      </c>
      <c r="I8" s="2">
        <f>ATAN2(-I62,SQRT((I60^2)+(I61^2)))</f>
        <v>1.5709708597174377</v>
      </c>
      <c r="M8" s="26">
        <f t="shared" ref="M8:M9" si="3">O8*3.141592/180</f>
        <v>1.5709705328862309</v>
      </c>
      <c r="N8" s="26" t="s">
        <v>34</v>
      </c>
      <c r="O8" s="16">
        <f>H8</f>
        <v>90.009999999847693</v>
      </c>
      <c r="P8" s="26" t="s">
        <v>7</v>
      </c>
      <c r="Q8" s="17">
        <f>IF(AND(B8&gt;0,R8&gt;0),R8,S8)</f>
        <v>9.999999984283978E-3</v>
      </c>
      <c r="R8" s="21">
        <f>DEGREES(ATAN2(Z74,+SQRT(1-Z74^2)))</f>
        <v>9.999999984283978E-3</v>
      </c>
      <c r="S8" s="21">
        <f>DEGREES(ATAN2(Z74,-SQRT(1-Z74^2)))</f>
        <v>-9.999999984283978E-3</v>
      </c>
      <c r="U8" s="5" t="s">
        <v>61</v>
      </c>
      <c r="V8" s="5" t="s">
        <v>62</v>
      </c>
      <c r="Y8" s="2"/>
      <c r="Z8" s="2"/>
      <c r="AA8" s="2"/>
      <c r="AB8" s="2"/>
    </row>
    <row r="9" spans="1:34">
      <c r="B9" s="16">
        <v>0.01</v>
      </c>
      <c r="C9" s="2">
        <f>RADIANS((B9)+180)</f>
        <v>3.1417671865149925</v>
      </c>
      <c r="D9" s="7"/>
      <c r="G9" s="26" t="s">
        <v>35</v>
      </c>
      <c r="H9" s="17">
        <f t="shared" si="2"/>
        <v>-90.009998254670734</v>
      </c>
      <c r="I9" s="2">
        <f>ATAN2((I61/I8),(I60/I8))</f>
        <v>-1.5709708292583537</v>
      </c>
      <c r="M9" s="26">
        <f t="shared" si="3"/>
        <v>-1.5709705024271532</v>
      </c>
      <c r="N9" s="26" t="s">
        <v>35</v>
      </c>
      <c r="O9" s="16">
        <f t="shared" si="1"/>
        <v>-90.009998254670734</v>
      </c>
      <c r="P9" s="26" t="s">
        <v>8</v>
      </c>
      <c r="Q9" s="17">
        <f>IF(Q8&lt;0,S9,R9)</f>
        <v>9.9999999887927515E-3</v>
      </c>
      <c r="R9" s="21">
        <f>IF(Y74&lt;0,DEGREES(ATAN2(X74,-Y74))-180,DEGREES(ATAN2(X74,-Y74))+180)</f>
        <v>9.9999999887927515E-3</v>
      </c>
      <c r="S9" s="21">
        <f>IF(Y74&lt;0,DEGREES(ATAN2(-X74,Y74))+180,DEGREES(ATAN2(-X74,Y74))-180)</f>
        <v>-179.99000000001121</v>
      </c>
      <c r="U9" s="19" t="s">
        <v>53</v>
      </c>
      <c r="V9" s="19">
        <f>IF(AND(O4&gt;0,O5&gt;0),1,        IF(AND(O4&gt;0,O5&lt;0),2,      IF(AND(O4&lt;0,O5&lt;0),3,    IF(AND(O4&lt;0,O5&gt;0),4,))))</f>
        <v>1</v>
      </c>
      <c r="Y9" s="2"/>
      <c r="Z9" s="2"/>
      <c r="AA9" s="2"/>
      <c r="AB9" s="2"/>
    </row>
    <row r="10" spans="1:34" s="3" customFormat="1" ht="14.25" customHeight="1">
      <c r="A10" s="4"/>
      <c r="C10" s="4"/>
      <c r="D10" s="4"/>
      <c r="E10" s="4"/>
      <c r="F10" s="4"/>
      <c r="L10" s="14"/>
      <c r="S10"/>
      <c r="U10" s="4"/>
      <c r="V10" s="4"/>
      <c r="W10" s="4"/>
      <c r="X10" s="4"/>
      <c r="Y10" s="4"/>
      <c r="Z10" s="2"/>
      <c r="AA10" s="4"/>
      <c r="AB10" s="4"/>
      <c r="AD10"/>
      <c r="AE10"/>
      <c r="AF10"/>
      <c r="AG10"/>
    </row>
    <row r="11" spans="1:34" ht="15.75" customHeight="1" thickBot="1">
      <c r="B11" t="s">
        <v>25</v>
      </c>
      <c r="C11" s="2"/>
      <c r="Q11" s="78" t="s">
        <v>66</v>
      </c>
      <c r="R11" s="78"/>
      <c r="S11" s="78"/>
      <c r="T11" s="78"/>
      <c r="U11" s="78"/>
      <c r="V11" s="78"/>
      <c r="W11" s="78"/>
      <c r="X11" s="78"/>
      <c r="Y11" s="78"/>
      <c r="Z11" s="78"/>
      <c r="AB11" s="2"/>
    </row>
    <row r="12" spans="1:34" ht="18.75" customHeight="1" thickBot="1">
      <c r="B12" s="8" t="s">
        <v>0</v>
      </c>
      <c r="C12" s="22" t="s">
        <v>32</v>
      </c>
      <c r="D12" s="22" t="s">
        <v>33</v>
      </c>
      <c r="E12" s="22" t="s">
        <v>1</v>
      </c>
      <c r="F12" s="23" t="s">
        <v>2</v>
      </c>
      <c r="H12" s="2" t="s">
        <v>20</v>
      </c>
      <c r="J12" s="2" t="s">
        <v>21</v>
      </c>
      <c r="N12" s="42" t="s">
        <v>55</v>
      </c>
      <c r="P12" s="38"/>
      <c r="Q12" s="78"/>
      <c r="R12" s="78"/>
      <c r="S12" s="78"/>
      <c r="T12" s="78"/>
      <c r="U12" s="78"/>
      <c r="V12" s="78"/>
      <c r="W12" s="78"/>
      <c r="X12" s="78"/>
      <c r="Y12" s="78"/>
      <c r="Z12" s="78"/>
      <c r="AH12" s="2"/>
    </row>
    <row r="13" spans="1:34" ht="15.6" thickTop="1" thickBot="1">
      <c r="A13">
        <v>-90</v>
      </c>
      <c r="B13" s="24">
        <v>1</v>
      </c>
      <c r="C13" s="1">
        <f>C4</f>
        <v>1.7453292519943296E-4</v>
      </c>
      <c r="D13" s="1">
        <f>RADIANS(-90)</f>
        <v>-1.5707963267948966</v>
      </c>
      <c r="E13" s="1">
        <v>335</v>
      </c>
      <c r="F13" s="9">
        <v>75</v>
      </c>
      <c r="G13" s="7" t="s">
        <v>22</v>
      </c>
      <c r="H13" s="15">
        <v>0</v>
      </c>
      <c r="I13" s="7" t="s">
        <v>22</v>
      </c>
      <c r="J13" s="15">
        <v>0</v>
      </c>
      <c r="N13" s="39" t="s">
        <v>54</v>
      </c>
      <c r="O13" s="40">
        <f>ATAN((AA67)/(AA66))</f>
        <v>1.7453292519934986E-4</v>
      </c>
      <c r="P13" s="41">
        <f>IF(V9=1,DEGREES(O13),        IF(V9=2,DEGREES(O13),      IF(V9=3,-180+DEGREES(O13),    IF(V9=4,180+DEGREES(O13),))))</f>
        <v>9.9999999999952384E-3</v>
      </c>
      <c r="AH13" s="2"/>
    </row>
    <row r="14" spans="1:34" ht="15.6" thickTop="1" thickBot="1">
      <c r="A14">
        <v>0</v>
      </c>
      <c r="B14" s="24">
        <v>2</v>
      </c>
      <c r="C14" s="1">
        <f t="shared" ref="C14:C18" si="4">C5</f>
        <v>-1.5707963267948966</v>
      </c>
      <c r="D14" s="1">
        <f>RADIANS(0)</f>
        <v>0</v>
      </c>
      <c r="E14" s="1">
        <v>0</v>
      </c>
      <c r="F14" s="9">
        <v>360</v>
      </c>
      <c r="G14" s="7" t="s">
        <v>23</v>
      </c>
      <c r="H14" s="15">
        <v>0</v>
      </c>
      <c r="I14" s="7" t="s">
        <v>23</v>
      </c>
      <c r="J14" s="15">
        <v>0</v>
      </c>
      <c r="AD14" s="2"/>
      <c r="AE14" s="2"/>
      <c r="AG14" s="2"/>
      <c r="AH14" s="2"/>
    </row>
    <row r="15" spans="1:34" ht="15" thickTop="1">
      <c r="A15">
        <v>-90</v>
      </c>
      <c r="B15" s="24">
        <v>3</v>
      </c>
      <c r="C15" s="1">
        <f t="shared" si="4"/>
        <v>0</v>
      </c>
      <c r="D15" s="1">
        <f>RADIANS(90)</f>
        <v>1.5707963267948966</v>
      </c>
      <c r="E15" s="1">
        <v>0</v>
      </c>
      <c r="F15" s="9">
        <v>0</v>
      </c>
      <c r="G15" s="7" t="s">
        <v>24</v>
      </c>
      <c r="H15" s="15">
        <v>0</v>
      </c>
      <c r="I15" s="7" t="s">
        <v>24</v>
      </c>
      <c r="J15" s="15">
        <v>0</v>
      </c>
      <c r="N15" s="34"/>
      <c r="O15" s="36" t="s">
        <v>46</v>
      </c>
      <c r="P15" s="58" t="s">
        <v>47</v>
      </c>
      <c r="Q15" s="54"/>
      <c r="AD15" s="2"/>
      <c r="AE15" s="2"/>
    </row>
    <row r="16" spans="1:34" ht="17.25" customHeight="1">
      <c r="A16">
        <v>90</v>
      </c>
      <c r="B16" s="24">
        <v>4</v>
      </c>
      <c r="C16" s="1">
        <f t="shared" si="4"/>
        <v>1.7453292519943296E-4</v>
      </c>
      <c r="D16" s="1">
        <f>RADIANS(-90)</f>
        <v>-1.5707963267948966</v>
      </c>
      <c r="E16" s="1">
        <v>-295</v>
      </c>
      <c r="F16" s="9">
        <v>0</v>
      </c>
      <c r="G16" s="7" t="s">
        <v>19</v>
      </c>
      <c r="H16" s="15">
        <v>0</v>
      </c>
      <c r="I16" s="7" t="s">
        <v>19</v>
      </c>
      <c r="J16" s="15">
        <v>0</v>
      </c>
      <c r="N16" s="35" t="s">
        <v>40</v>
      </c>
      <c r="O16" s="33">
        <f>SQRT(((ABS(AA67))^2)+((ABS(AA66))^2))</f>
        <v>370.00000000000006</v>
      </c>
      <c r="P16" s="59" t="s">
        <v>49</v>
      </c>
      <c r="Q16" s="55"/>
      <c r="AG16" s="2"/>
      <c r="AH16" s="2"/>
    </row>
    <row r="17" spans="1:34">
      <c r="A17">
        <v>90</v>
      </c>
      <c r="B17" s="24">
        <v>5</v>
      </c>
      <c r="C17" s="1">
        <f t="shared" si="4"/>
        <v>1.7453292519943296E-4</v>
      </c>
      <c r="D17" s="1">
        <f>RADIANS(90)</f>
        <v>1.5707963267948966</v>
      </c>
      <c r="E17" s="1">
        <v>0</v>
      </c>
      <c r="F17" s="9">
        <v>0</v>
      </c>
      <c r="G17" s="7" t="s">
        <v>18</v>
      </c>
      <c r="H17" s="15">
        <v>0</v>
      </c>
      <c r="I17" s="7" t="s">
        <v>18</v>
      </c>
      <c r="J17" s="15">
        <v>0</v>
      </c>
      <c r="N17" s="35" t="s">
        <v>41</v>
      </c>
      <c r="O17" s="33">
        <f>AA68-E13</f>
        <v>360</v>
      </c>
      <c r="P17" s="59" t="s">
        <v>49</v>
      </c>
      <c r="Q17" s="55"/>
      <c r="R17" s="37"/>
      <c r="AD17" s="2"/>
      <c r="AE17" s="2"/>
      <c r="AG17" s="2"/>
      <c r="AH17" s="2"/>
    </row>
    <row r="18" spans="1:34" ht="15" thickBot="1">
      <c r="A18">
        <v>180</v>
      </c>
      <c r="B18" s="25">
        <v>6</v>
      </c>
      <c r="C18" s="10">
        <f t="shared" si="4"/>
        <v>3.1417671865149925</v>
      </c>
      <c r="D18" s="10">
        <f>RADIANS(0)</f>
        <v>0</v>
      </c>
      <c r="E18" s="10">
        <v>-80</v>
      </c>
      <c r="F18" s="11">
        <v>0</v>
      </c>
      <c r="G18" s="7" t="s">
        <v>17</v>
      </c>
      <c r="H18" s="15">
        <v>0</v>
      </c>
      <c r="I18" s="7" t="s">
        <v>17</v>
      </c>
      <c r="J18" s="15">
        <v>0</v>
      </c>
      <c r="N18" s="35" t="s">
        <v>42</v>
      </c>
      <c r="O18" s="33">
        <f>O16-F13</f>
        <v>295.00000000000006</v>
      </c>
      <c r="P18" s="60">
        <f>-O18</f>
        <v>-295.00000000000006</v>
      </c>
      <c r="Q18" s="56"/>
      <c r="R18" s="7"/>
      <c r="AH18" s="2"/>
    </row>
    <row r="19" spans="1:34">
      <c r="N19" s="35" t="s">
        <v>65</v>
      </c>
      <c r="O19" s="66">
        <f>SQRT((O17^2)+(O18^2))</f>
        <v>465.42990879400952</v>
      </c>
      <c r="P19" s="60">
        <f>SQRT((O17^2)+(P18^2))</f>
        <v>465.42990879400952</v>
      </c>
      <c r="Q19" s="56"/>
      <c r="R19" s="7"/>
    </row>
    <row r="20" spans="1:34">
      <c r="B20" t="s">
        <v>20</v>
      </c>
      <c r="G20" s="2"/>
      <c r="H20" s="2"/>
      <c r="M20" s="2"/>
      <c r="N20" s="65" t="s">
        <v>64</v>
      </c>
      <c r="O20" s="5">
        <f>SQRT((E16^2)+(F15^2))</f>
        <v>295</v>
      </c>
      <c r="P20" s="64" t="s">
        <v>49</v>
      </c>
      <c r="Q20" s="57"/>
      <c r="R20" s="7"/>
      <c r="AG20" s="2"/>
      <c r="AH20" s="2"/>
    </row>
    <row r="21" spans="1:34">
      <c r="B21" s="5">
        <f>COS(RADIANS(H18))*COS(RADIANS(H17))</f>
        <v>1</v>
      </c>
      <c r="C21" s="5">
        <f>-SIN(RADIANS(H18))*COS(RADIANS(H16))+COS(RADIANS(H18))*SIN(RADIANS(H17))*SIN(RADIANS(H16))</f>
        <v>0</v>
      </c>
      <c r="D21" s="5">
        <f>SIN(RADIANS(H18))*SIN(RADIANS(H16))+COS(RADIANS(H18))*SIN(RADIANS(H17))*COS(RADIANS(H16))</f>
        <v>0</v>
      </c>
      <c r="E21" s="5">
        <f>H13</f>
        <v>0</v>
      </c>
      <c r="G21" s="2"/>
      <c r="H21" s="2"/>
      <c r="I21" s="63"/>
      <c r="M21" s="7"/>
      <c r="N21" s="35" t="s">
        <v>43</v>
      </c>
      <c r="O21" s="67">
        <f>DEGREES(ATAN(O17/O18))</f>
        <v>50.667285678239132</v>
      </c>
      <c r="P21" s="60">
        <f>DEGREES(ACOS(((F14^2)+(P19^2)-(ABS(E16)^2))/(2*F14*P19)))</f>
        <v>39.332714321760875</v>
      </c>
      <c r="Q21" s="56"/>
      <c r="R21" s="7"/>
      <c r="AD21" s="2"/>
      <c r="AE21" s="2"/>
      <c r="AG21" s="2"/>
      <c r="AH21" s="2"/>
    </row>
    <row r="22" spans="1:34">
      <c r="B22" s="5">
        <f>SIN(RADIANS(H18))*COS(RADIANS(H17))</f>
        <v>0</v>
      </c>
      <c r="C22" s="5">
        <f>COS(RADIANS(H18))*COS(RADIANS(H16))+SIN(RADIANS(H18))*SIN(RADIANS(H17))*SIN(RADIANS(H16))</f>
        <v>1</v>
      </c>
      <c r="D22" s="5">
        <f>-COS(RADIANS(H18))*SIN(RADIANS(H16))+SIN(RADIANS(H18))*SIN(RADIANS(H17))*COS(RADIANS(H16))</f>
        <v>0</v>
      </c>
      <c r="E22" s="5">
        <f>H14</f>
        <v>0</v>
      </c>
      <c r="G22" s="2"/>
      <c r="H22" s="2"/>
      <c r="M22" s="7"/>
      <c r="N22" s="35" t="s">
        <v>44</v>
      </c>
      <c r="O22" s="33">
        <f>DEGREES(ACOS(((F14^2)+(O19^2)-(ABS(O20)^2))/(2*F14*O19)))</f>
        <v>39.332714321760875</v>
      </c>
      <c r="P22" s="60">
        <f>(DEGREES(ATAN(P18/O17)))</f>
        <v>-39.332714321760875</v>
      </c>
      <c r="Q22" s="56"/>
      <c r="AD22" s="2"/>
      <c r="AE22" s="2"/>
      <c r="AG22" s="2"/>
      <c r="AH22" s="2"/>
    </row>
    <row r="23" spans="1:34">
      <c r="B23" s="5">
        <f>-SIN(RADIANS(H18))</f>
        <v>0</v>
      </c>
      <c r="C23" s="5">
        <f>COS(RADIANS(H17))*SIN(RADIANS(H16))</f>
        <v>0</v>
      </c>
      <c r="D23" s="5">
        <f>COS(RADIANS(H17))*COS(RADIANS(H16))</f>
        <v>1</v>
      </c>
      <c r="E23" s="5">
        <f>H15</f>
        <v>0</v>
      </c>
      <c r="G23" t="s">
        <v>26</v>
      </c>
      <c r="M23" s="7"/>
      <c r="N23" s="35" t="s">
        <v>48</v>
      </c>
      <c r="O23" s="33">
        <f>180-DEGREES(ACOS(((ABS(O20)^2)+(F14^2)-(O19^2))/(2*ABS(O20)*F14)))+(90-O25)</f>
        <v>89.999999999999986</v>
      </c>
      <c r="P23" s="61">
        <f>180-DEGREES(ACOS(((ABS(O20)^2)+(F14^2)-(P19^2))/(2*ABS(O20)*F14)))+(90-O25)</f>
        <v>89.999999999999986</v>
      </c>
      <c r="Q23" s="56"/>
    </row>
    <row r="24" spans="1:34">
      <c r="B24" s="5">
        <v>0</v>
      </c>
      <c r="C24" s="5">
        <v>0</v>
      </c>
      <c r="D24" s="5">
        <v>0</v>
      </c>
      <c r="E24" s="5">
        <v>1</v>
      </c>
      <c r="G24" s="5">
        <f>(B21*B27)+(C21*B28)+(D21*B29)+(E21*B30)</f>
        <v>0.9999999847691291</v>
      </c>
      <c r="H24" s="5">
        <f>(B21*C27)+(C21*C28)+(D21*C29)+(E21*C30)</f>
        <v>-1.0691437127658386E-20</v>
      </c>
      <c r="I24" s="5">
        <f>(B21*D27)+(C21*D28)+(D21*D29)+(E21*D30)</f>
        <v>-1.7453292431333681E-4</v>
      </c>
      <c r="J24" s="6">
        <f>(B21*E27)+(C21*E28)+(D21*E29)+(E21*E30)</f>
        <v>74.999998857684687</v>
      </c>
      <c r="N24" s="35" t="s">
        <v>50</v>
      </c>
      <c r="O24" s="68" t="s">
        <v>51</v>
      </c>
      <c r="P24" s="60">
        <f>90-(P21+P22)</f>
        <v>90</v>
      </c>
      <c r="Q24" s="55"/>
      <c r="AG24" s="2"/>
      <c r="AH24" s="2"/>
    </row>
    <row r="25" spans="1:34">
      <c r="G25" s="5">
        <f>(B22*B27)+(C22*B28)+(D22*B29)+(E22*B30)</f>
        <v>1.7453292431333681E-4</v>
      </c>
      <c r="H25" s="5">
        <f>(B22*C27)+(C22*C28)+(D22*C29)+(E22*C30)</f>
        <v>6.1257421812427101E-17</v>
      </c>
      <c r="I25" s="5">
        <f>(B22*D27)+(C22*D28)+(D22*D29)+(E22*D30)</f>
        <v>0.9999999847691291</v>
      </c>
      <c r="J25" s="6">
        <f>(B22*E27)+(C22*E28)+(D22*E29)+(E22*E30)</f>
        <v>1.3089969323500261E-2</v>
      </c>
      <c r="N25" s="65" t="s">
        <v>63</v>
      </c>
      <c r="O25" s="69">
        <f>IFERROR(DEGREES(ATAN(ABS(E16)/F15)),90)</f>
        <v>90</v>
      </c>
      <c r="P25" s="64" t="s">
        <v>49</v>
      </c>
      <c r="Q25" s="57"/>
      <c r="AD25" s="2"/>
      <c r="AE25" s="2"/>
      <c r="AG25" s="2"/>
      <c r="AH25" s="2"/>
    </row>
    <row r="26" spans="1:34">
      <c r="B26" t="s">
        <v>3</v>
      </c>
      <c r="G26" s="5">
        <f>(B23*B27)+(C23*B28)+(D23*B29)+(E23*B30)</f>
        <v>0</v>
      </c>
      <c r="H26" s="5">
        <f>(B23*C27)+(C23*C28)+(D23*C29)+(E23*C30)</f>
        <v>-1</v>
      </c>
      <c r="I26" s="5">
        <f>(B23*D27)+(C23*D28)+(D23*D29)+(E23*D30)</f>
        <v>6.1257422745431001E-17</v>
      </c>
      <c r="J26" s="6">
        <f>(B23*E27)+(C23*E28)+(D23*E29)+(E23*E30)</f>
        <v>335</v>
      </c>
      <c r="N26" s="35" t="s">
        <v>45</v>
      </c>
      <c r="O26" s="67">
        <f>-(O21+O22)</f>
        <v>-90</v>
      </c>
      <c r="P26" s="60">
        <f>-180+P24</f>
        <v>-90</v>
      </c>
      <c r="Q26" s="56"/>
      <c r="AD26" s="2"/>
      <c r="AE26" s="2"/>
      <c r="AG26" s="2"/>
      <c r="AH26" s="2"/>
    </row>
    <row r="27" spans="1:34" ht="15" thickBot="1">
      <c r="B27" s="5">
        <f>COS(C13)</f>
        <v>0.9999999847691291</v>
      </c>
      <c r="C27" s="5">
        <f>-SIN(C13)*COS(D13)</f>
        <v>-1.0691437127658386E-20</v>
      </c>
      <c r="D27" s="5">
        <f>SIN(C13)*SIN(D13)</f>
        <v>-1.7453292431333681E-4</v>
      </c>
      <c r="E27" s="5">
        <f>F13*COS(C13)</f>
        <v>74.999998857684687</v>
      </c>
      <c r="G27" s="5">
        <f>(B24*B27)+(C24*B28)+(D24*B29)+(E24*B30)</f>
        <v>0</v>
      </c>
      <c r="H27" s="5">
        <f>(B24*C27)+(C24*C28)+(D24*C29)+(E24*C30)</f>
        <v>0</v>
      </c>
      <c r="I27" s="5">
        <f>(B24*D27)+(C24*D28)+(D24*D29)+(E24*D30)</f>
        <v>0</v>
      </c>
      <c r="J27" s="6">
        <f>(B24*E27)+(C24*E28)+(D24*E29)+(E24*E30)</f>
        <v>1</v>
      </c>
      <c r="N27" s="43" t="s">
        <v>52</v>
      </c>
      <c r="O27" s="44">
        <f>O23</f>
        <v>89.999999999999986</v>
      </c>
      <c r="P27" s="62">
        <f>P23</f>
        <v>89.999999999999986</v>
      </c>
      <c r="Q27" s="56"/>
    </row>
    <row r="28" spans="1:34" ht="15" thickTop="1">
      <c r="B28" s="5">
        <f>SIN(C13)</f>
        <v>1.7453292431333681E-4</v>
      </c>
      <c r="C28" s="5">
        <f>COS(C13)*COS(D13)</f>
        <v>6.1257421812427101E-17</v>
      </c>
      <c r="D28" s="5">
        <f>-COS(C13)*SIN(D13)</f>
        <v>0.9999999847691291</v>
      </c>
      <c r="E28" s="5">
        <f>F13*SIN(C13)</f>
        <v>1.3089969323500261E-2</v>
      </c>
      <c r="AG28" s="2"/>
      <c r="AH28" s="2"/>
    </row>
    <row r="29" spans="1:34">
      <c r="B29" s="5">
        <v>0</v>
      </c>
      <c r="C29" s="5">
        <f>SIN(D13)</f>
        <v>-1</v>
      </c>
      <c r="D29" s="5">
        <f>COS(D13)</f>
        <v>6.1257422745431001E-17</v>
      </c>
      <c r="E29" s="5">
        <f>E13</f>
        <v>335</v>
      </c>
      <c r="G29" t="s">
        <v>27</v>
      </c>
      <c r="N29" t="s">
        <v>20</v>
      </c>
      <c r="X29" t="s">
        <v>31</v>
      </c>
      <c r="AD29" s="2"/>
      <c r="AE29" s="2"/>
      <c r="AG29" s="2"/>
      <c r="AH29" s="2"/>
    </row>
    <row r="30" spans="1:34">
      <c r="B30" s="5">
        <v>0</v>
      </c>
      <c r="C30" s="5">
        <v>0</v>
      </c>
      <c r="D30" s="5">
        <v>0</v>
      </c>
      <c r="E30" s="5">
        <v>1</v>
      </c>
      <c r="G30" s="5">
        <f>(G24*B33)+(H24*B34)+(I24*B35)+(J24*B36)</f>
        <v>6.1268113249554754E-17</v>
      </c>
      <c r="H30" s="5">
        <f>(G24*C33)+(H24*C34)+(I24*C35)+(J24*C36)</f>
        <v>0.9999999847691291</v>
      </c>
      <c r="I30" s="5">
        <f>(G24*D33)+(H24*D34)+(I24*D35)+(J24*D36)</f>
        <v>-1.7453292431333681E-4</v>
      </c>
      <c r="J30" s="5">
        <f>(G24*E33)+(H24*E34)+(I24*E35)+(J24*E36)</f>
        <v>74.999998857684716</v>
      </c>
      <c r="N30" s="5">
        <f>COS(RADIANS(H18))*COS(RADIANS(H17))</f>
        <v>1</v>
      </c>
      <c r="O30" s="5">
        <f>-SIN(RADIANS(H18))*COS(RADIANS(H16))+COS(RADIANS(H18))*SIN(RADIANS(H17))*SIN(RADIANS(H16))</f>
        <v>0</v>
      </c>
      <c r="P30" s="5">
        <f>SIN(RADIANS(H18))*SIN(RADIANS(H16))+COS(RADIANS(H18))*SIN(RADIANS(H17))*COS(RADIANS(H16))</f>
        <v>0</v>
      </c>
      <c r="Q30" s="5">
        <f>H13</f>
        <v>0</v>
      </c>
      <c r="X30" s="5">
        <f>COS(RADIANS(O7))*COS(RADIANS(O9))-COS(RADIANS(O8))*SIN(RADIANS(O7))*SIN(RADIANS(O9))</f>
        <v>1.7447199551471156E-4</v>
      </c>
      <c r="Y30" s="5">
        <f>COS(RADIANS(O9))*SIN(RADIANS(O7))+COS(RADIANS(O7))*COS(RADIANS(O8))*SIN(RADIANS(O9))</f>
        <v>1.7456337542120996E-4</v>
      </c>
      <c r="Z30" s="5">
        <f>SIN(RADIANS(O8))*SIN(RADIANS(O9))</f>
        <v>-0.99999996954357495</v>
      </c>
      <c r="AA30" s="1">
        <f>O4</f>
        <v>449.99999192806376</v>
      </c>
      <c r="AG30" s="2"/>
      <c r="AH30" s="2"/>
    </row>
    <row r="31" spans="1:34">
      <c r="G31" s="5">
        <f>(G25*B33)+(H25*B34)+(I25*B35)+(J25*B36)</f>
        <v>-6.1246730375299448E-17</v>
      </c>
      <c r="H31" s="5">
        <f>(G25*C33)+(H25*C34)+(I25*C35)+(J25*C36)</f>
        <v>1.7453292431333681E-4</v>
      </c>
      <c r="I31" s="5">
        <f>(G25*D33)+(H25*D34)+(I25*D35)+(J25*D36)</f>
        <v>0.9999999847691291</v>
      </c>
      <c r="J31" s="5">
        <f>(G25*E33)+(H25*E34)+(I25*E35)+(J25*E36)</f>
        <v>1.3089969323478213E-2</v>
      </c>
      <c r="N31" s="5">
        <f>SIN(RADIANS(H18))*COS(RADIANS(H17))</f>
        <v>0</v>
      </c>
      <c r="O31" s="5">
        <f>COS(RADIANS(H18))*COS(RADIANS(H16))+SIN(RADIANS(H18))*SIN(RADIANS(H17))*SIN(RADIANS(H16))</f>
        <v>1</v>
      </c>
      <c r="P31" s="5">
        <f>-COS(RADIANS(H18))*SIN(RADIANS(H16))+SIN(RADIANS(H18))*SIN(RADIANS(H17))*COS(RADIANS(H16))</f>
        <v>0</v>
      </c>
      <c r="Q31" s="5">
        <f>H14</f>
        <v>0</v>
      </c>
      <c r="X31" s="5">
        <f>COS(RADIANS(O8))*COS(RADIANS(O9))*SIN(RADIANS(O7))+COS(RADIANS(O7))*SIN(RADIANS(O9))</f>
        <v>-3.49096297076284E-4</v>
      </c>
      <c r="Y31" s="5">
        <f>COS(RADIANS(O7))*COS(RADIANS(O8))*COS(RADIANS(O9))-SIN(RADIANS(O7))*SIN(RADIANS(O9))</f>
        <v>-0.99999992384033054</v>
      </c>
      <c r="Z31" s="5">
        <f>COS(RADIANS(O9))*SIN(RADIANS(O8))</f>
        <v>-1.7450245991366441E-4</v>
      </c>
      <c r="AA31" s="1">
        <f>O5</f>
        <v>7.8537378788997039E-2</v>
      </c>
    </row>
    <row r="32" spans="1:34">
      <c r="B32" t="s">
        <v>4</v>
      </c>
      <c r="G32" s="5">
        <f>(G26*B33)+(H26*B34)+(I26*B35)+(J26*B36)</f>
        <v>1</v>
      </c>
      <c r="H32" s="5">
        <f>(G26*C33)+(H26*C34)+(I26*C35)+(J26*C36)</f>
        <v>-6.1257422745431001E-17</v>
      </c>
      <c r="I32" s="5">
        <f>(G26*D33)+(H26*D34)+(I26*D35)+(J26*D36)</f>
        <v>6.1257422745431001E-17</v>
      </c>
      <c r="J32" s="5">
        <f>(G26*E33)+(H26*E34)+(I26*E35)+(J26*E36)</f>
        <v>695</v>
      </c>
      <c r="N32" s="5">
        <f>-SIN(RADIANS(H18))</f>
        <v>0</v>
      </c>
      <c r="O32" s="5">
        <f>COS(RADIANS(H17))*SIN(RADIANS(H16))</f>
        <v>0</v>
      </c>
      <c r="P32" s="5">
        <f>COS(RADIANS(H17))*COS(RADIANS(H16))</f>
        <v>1</v>
      </c>
      <c r="Q32" s="5">
        <f>H15</f>
        <v>0</v>
      </c>
      <c r="S32" t="s">
        <v>26</v>
      </c>
      <c r="X32" s="5">
        <f>SIN(RADIANS(O7))*SIN(RADIANS(O8))</f>
        <v>-0.99999992384564618</v>
      </c>
      <c r="Y32" s="5">
        <f>COS(RADIANS(O7))*SIN(RADIANS(O8))</f>
        <v>3.490658406516554E-4</v>
      </c>
      <c r="Z32" s="5">
        <f>-COS(RADIANS(O8))</f>
        <v>1.7453292165494673E-4</v>
      </c>
      <c r="AA32" s="1">
        <f>O6</f>
        <v>694.98603736626762</v>
      </c>
      <c r="AG32" s="2"/>
      <c r="AH32" s="2"/>
    </row>
    <row r="33" spans="2:35">
      <c r="B33" s="5">
        <f>COS(C14)</f>
        <v>6.1257422745431001E-17</v>
      </c>
      <c r="C33" s="5">
        <f>-SIN(C14)*COS(D14)</f>
        <v>1</v>
      </c>
      <c r="D33" s="5">
        <f>SIN(C14)*SIN(D14)</f>
        <v>0</v>
      </c>
      <c r="E33" s="5">
        <f>F14*COS(C14)</f>
        <v>2.205267218835516E-14</v>
      </c>
      <c r="G33" s="5">
        <f>(G27*B33)+(H27*B34)+(I27*B35)+(J27*B36)</f>
        <v>0</v>
      </c>
      <c r="H33" s="5">
        <f>(G27*C33)+(H27*C34)+(I27*C35)+(J27*C36)</f>
        <v>0</v>
      </c>
      <c r="I33" s="5">
        <f>(G27*D33)+(H27*D34)+(I27*D35)+(J27*D36)</f>
        <v>0</v>
      </c>
      <c r="J33" s="5">
        <f>(G27*E33)+(H27*E34)+(I27*E35)+(J27*E36)</f>
        <v>1</v>
      </c>
      <c r="N33" s="5">
        <v>0</v>
      </c>
      <c r="O33" s="5">
        <v>0</v>
      </c>
      <c r="P33" s="5">
        <v>0</v>
      </c>
      <c r="Q33" s="5">
        <v>1</v>
      </c>
      <c r="S33" s="5">
        <f>(N30*N36)+(O30*N37)+(P30*N38)+(Q30*N39)</f>
        <v>0.9999999847691291</v>
      </c>
      <c r="T33" s="5">
        <f>(N30*O36)+(O30*O37)+(P30*O38)+(Q30*O39)</f>
        <v>-1.0691437127653294E-20</v>
      </c>
      <c r="U33" s="5">
        <f>(N30*P36)+(O30*P37)+(P30*P38)+(Q30*P39)</f>
        <v>-1.7453292431325371E-4</v>
      </c>
      <c r="V33" s="6">
        <f>(N30*Q36)+(O30*Q37)+(P30*Q38)+(Q30*Q39)</f>
        <v>74.999998857684687</v>
      </c>
      <c r="X33" s="5">
        <v>0</v>
      </c>
      <c r="Y33" s="5">
        <v>0</v>
      </c>
      <c r="Z33" s="5">
        <v>0</v>
      </c>
      <c r="AA33" s="5">
        <v>1</v>
      </c>
      <c r="AD33" s="2"/>
      <c r="AE33" s="2"/>
      <c r="AG33" s="2"/>
      <c r="AH33" s="2"/>
    </row>
    <row r="34" spans="2:35">
      <c r="B34" s="5">
        <f>SIN(C14)</f>
        <v>-1</v>
      </c>
      <c r="C34" s="5">
        <f>COS(C14)*COS(D14)</f>
        <v>6.1257422745431001E-17</v>
      </c>
      <c r="D34" s="5">
        <f>-COS(C14)*SIN(D14)</f>
        <v>0</v>
      </c>
      <c r="E34" s="5">
        <f>F14*SIN(C14)</f>
        <v>-360</v>
      </c>
      <c r="S34" s="5">
        <f>(N31*N36)+(O31*N37)+(P31*N38)+(Q31*N39)</f>
        <v>1.7453292431325371E-4</v>
      </c>
      <c r="T34" s="5">
        <f>(N31*O36)+(O31*O37)+(P31*O38)+(Q31*O39)</f>
        <v>6.1257421812427101E-17</v>
      </c>
      <c r="U34" s="5">
        <f>(N31*P36)+(O31*P37)+(P31*P38)+(Q31*P39)</f>
        <v>0.9999999847691291</v>
      </c>
      <c r="V34" s="6">
        <f>(N31*Q36)+(O31*Q37)+(P31*Q38)+(Q31*Q39)</f>
        <v>1.3089969323494028E-2</v>
      </c>
      <c r="AD34" s="2"/>
      <c r="AE34" s="2"/>
      <c r="AG34" s="2"/>
      <c r="AH34" s="2"/>
    </row>
    <row r="35" spans="2:35">
      <c r="B35" s="5">
        <v>0</v>
      </c>
      <c r="C35" s="5">
        <f>SIN(D14)</f>
        <v>0</v>
      </c>
      <c r="D35" s="5">
        <f>COS(D14)</f>
        <v>1</v>
      </c>
      <c r="E35" s="5">
        <f>E14</f>
        <v>0</v>
      </c>
      <c r="G35" t="s">
        <v>28</v>
      </c>
      <c r="N35" t="s">
        <v>3</v>
      </c>
      <c r="S35" s="5">
        <f>(N32*N36)+(O32*N37)+(P32*N38)+(Q32*N39)</f>
        <v>0</v>
      </c>
      <c r="T35" s="5">
        <f>(N32*O36)+(O32*O37)+(P32*O38)+(Q32*O39)</f>
        <v>-1</v>
      </c>
      <c r="U35" s="5">
        <f>(N32*P36)+(O32*P37)+(P32*P38)+(Q32*P39)</f>
        <v>6.1257422745431001E-17</v>
      </c>
      <c r="V35" s="6">
        <f>(N32*Q36)+(O32*Q37)+(P32*Q38)+(Q32*Q39)</f>
        <v>335</v>
      </c>
      <c r="X35" t="s">
        <v>39</v>
      </c>
    </row>
    <row r="36" spans="2:35">
      <c r="B36" s="5">
        <v>0</v>
      </c>
      <c r="C36" s="5">
        <v>0</v>
      </c>
      <c r="D36" s="5">
        <v>0</v>
      </c>
      <c r="E36" s="5">
        <v>1</v>
      </c>
      <c r="G36" s="5">
        <f>(G30*B39)+(H30*B40)+(I30*B41)+(J30*B42)</f>
        <v>6.1268113249554754E-17</v>
      </c>
      <c r="H36" s="5">
        <f>(G30*C39)+(H30*C40)+(I30*C41)+(J30*C42)</f>
        <v>-1.7453292431327555E-4</v>
      </c>
      <c r="I36" s="5">
        <f>(G30*D39)+(H30*D40)+(I30*D41)+(J30*D42)</f>
        <v>-0.9999999847691291</v>
      </c>
      <c r="J36" s="12">
        <f>(G30*E39)+(H30*E40)+(I30*E41)+(J30*E42)</f>
        <v>74.999998857684716</v>
      </c>
      <c r="N36" s="5">
        <f>COS(RADIANS(Q4))</f>
        <v>0.9999999847691291</v>
      </c>
      <c r="O36" s="5">
        <f>-SIN(RADIANS(Q4))*COS(D13)</f>
        <v>-1.0691437127653294E-20</v>
      </c>
      <c r="P36" s="5">
        <f>SIN(RADIANS(Q4))*SIN(D13)</f>
        <v>-1.7453292431325371E-4</v>
      </c>
      <c r="Q36" s="5">
        <f>F13*COS(RADIANS(Q4))</f>
        <v>74.999998857684687</v>
      </c>
      <c r="S36" s="5">
        <f>(N33*N36)+(O33*N37)+(P33*N38)+(Q33*N39)</f>
        <v>0</v>
      </c>
      <c r="T36" s="5">
        <f>(N33*O36)+(O33*O37)+(P33*O38)+(Q33*O39)</f>
        <v>0</v>
      </c>
      <c r="U36" s="5">
        <f>(N33*P36)+(O33*P37)+(P33*P38)+(Q33*P39)</f>
        <v>0</v>
      </c>
      <c r="V36" s="6">
        <f>(N33*Q36)+(O33*Q37)+(P33*Q38)+(Q33*Q39)</f>
        <v>1</v>
      </c>
      <c r="X36" s="5">
        <f>((N30*X$30)+(O30*X$31)+(P30*X$32)+(Q30*X$33))*-1</f>
        <v>-1.7447199551471156E-4</v>
      </c>
      <c r="Y36" s="5">
        <f>(N30*Y$30)+(O30*Y$31)+(P30*Y$32)+(Q30*Y$33)</f>
        <v>1.7456337542120996E-4</v>
      </c>
      <c r="Z36" s="5">
        <f>(N30*Z$30)+(O30*Z$31)+(P30*Z$32)+(Q30*Z$33)</f>
        <v>-0.99999996954357495</v>
      </c>
      <c r="AA36" s="5">
        <f>(N30*AA$30)+(O30*AA$31)+(P30*AA$32)+(Q30*AA$33)</f>
        <v>449.99999192806376</v>
      </c>
    </row>
    <row r="37" spans="2:35">
      <c r="G37" s="5">
        <f>(G31*B39)+(H31*B40)+(I31*B41)+(J31*B42)</f>
        <v>-6.1246730375299448E-17</v>
      </c>
      <c r="H37" s="5">
        <f>(G31*C39)+(H31*C40)+(I31*C41)+(J31*C42)</f>
        <v>0.9999999847691291</v>
      </c>
      <c r="I37" s="5">
        <f>(G31*D39)+(H31*D40)+(I31*D41)+(J31*D42)</f>
        <v>-1.7453292431327555E-4</v>
      </c>
      <c r="J37" s="12">
        <f>(G31*E39)+(H31*E40)+(I31*E41)+(J31*E42)</f>
        <v>1.3089969323478213E-2</v>
      </c>
      <c r="N37" s="5">
        <f>SIN(RADIANS(Q4))</f>
        <v>1.7453292431325371E-4</v>
      </c>
      <c r="O37" s="5">
        <f>COS(RADIANS(Q4))*COS(D13)</f>
        <v>6.1257421812427101E-17</v>
      </c>
      <c r="P37" s="5">
        <f>-COS(RADIANS(Q4))*SIN(D13)</f>
        <v>0.9999999847691291</v>
      </c>
      <c r="Q37" s="5">
        <f>F13*SIN(RADIANS(Q4))</f>
        <v>1.3089969323494028E-2</v>
      </c>
      <c r="X37" s="5">
        <f>(N31*X$30)+(O31*X$31)+(P31*X$32)+(Q31*X$33)</f>
        <v>-3.49096297076284E-4</v>
      </c>
      <c r="Y37" s="5">
        <f>(N31*Y$30)+(O31*Y$31)+(P31*Y$32)+(Q31*Y$33)</f>
        <v>-0.99999992384033054</v>
      </c>
      <c r="Z37" s="5">
        <f>(N31*Z$30)+(O31*Z$31)+(P31*Z$32)+(Q31*Z$33)</f>
        <v>-1.7450245991366441E-4</v>
      </c>
      <c r="AA37" s="5">
        <f>(N31*AA$30)+(O31*AA$31)+(P31*AA$32)+(Q31*AA$33)</f>
        <v>7.8537378788997039E-2</v>
      </c>
      <c r="AG37" s="2"/>
    </row>
    <row r="38" spans="2:35">
      <c r="B38" t="s">
        <v>5</v>
      </c>
      <c r="G38" s="5">
        <f>(G32*B39)+(H32*B40)+(I32*B41)+(J32*B42)</f>
        <v>1</v>
      </c>
      <c r="H38" s="5">
        <f>(G32*C39)+(H32*C40)+(I32*C41)+(J32*C42)</f>
        <v>6.1257422745431001E-17</v>
      </c>
      <c r="I38" s="5">
        <f>(G32*D39)+(H32*D40)+(I32*D41)+(J32*D42)</f>
        <v>6.1257422745431001E-17</v>
      </c>
      <c r="J38" s="12">
        <f>(G32*E39)+(H32*E40)+(I32*E41)+(J32*E42)</f>
        <v>695</v>
      </c>
      <c r="N38" s="5">
        <v>0</v>
      </c>
      <c r="O38" s="5">
        <f>SIN(D13)</f>
        <v>-1</v>
      </c>
      <c r="P38" s="5">
        <f>COS(D13)</f>
        <v>6.1257422745431001E-17</v>
      </c>
      <c r="Q38" s="5">
        <f>E13</f>
        <v>335</v>
      </c>
      <c r="S38" t="s">
        <v>27</v>
      </c>
      <c r="X38" s="5">
        <f>(N32*X$30)+(O32*X$31)+(P32*X$32)+(Q32*X$33)</f>
        <v>-0.99999992384564618</v>
      </c>
      <c r="Y38" s="5">
        <f>(N32*Y$30)+(O32*Y$31)+(P32*Y$32)+(Q32*Y$33)</f>
        <v>3.490658406516554E-4</v>
      </c>
      <c r="Z38" s="5">
        <f>(N32*Z$30)+(O32*Z$31)+(P32*Z$32)+(Q32*Z$33)</f>
        <v>1.7453292165494673E-4</v>
      </c>
      <c r="AA38" s="5">
        <f>(N32*AA$30)+(O32*AA$31)+(P32*AA$32)+(Q32*AA$33)</f>
        <v>694.98603736626762</v>
      </c>
      <c r="AG38" s="2"/>
      <c r="AH38" s="2"/>
      <c r="AI38" s="2"/>
    </row>
    <row r="39" spans="2:35">
      <c r="B39" s="5">
        <f>COS(C15)</f>
        <v>1</v>
      </c>
      <c r="C39" s="5">
        <f>-SIN(C15)*COS(D15)</f>
        <v>0</v>
      </c>
      <c r="D39" s="5">
        <f>SIN(C15)*SIN(D15)</f>
        <v>0</v>
      </c>
      <c r="E39" s="5">
        <f>F15*COS(C15)</f>
        <v>0</v>
      </c>
      <c r="G39" s="5">
        <f>(G33*B39)+(H33*B40)+(I33*B41)+(J33*B42)</f>
        <v>0</v>
      </c>
      <c r="H39" s="5">
        <f>(G33*C39)+(H33*C40)+(I33*C41)+(J33*C42)</f>
        <v>0</v>
      </c>
      <c r="I39" s="5">
        <f>(G33*D39)+(H33*D40)+(I33*D41)+(J33*D42)</f>
        <v>0</v>
      </c>
      <c r="J39" s="5">
        <f>(G33*E39)+(H33*E40)+(I33*E41)+(J33*E42)</f>
        <v>1</v>
      </c>
      <c r="N39" s="5">
        <v>0</v>
      </c>
      <c r="O39" s="5">
        <v>0</v>
      </c>
      <c r="P39" s="5">
        <v>0</v>
      </c>
      <c r="Q39" s="5">
        <v>1</v>
      </c>
      <c r="S39" s="5">
        <f>(S33*N42)+(T33*N43)+(U33*N44)+(V33*N45)</f>
        <v>6.1268113249554754E-17</v>
      </c>
      <c r="T39" s="5">
        <f>(S33*O42)+(T33*O43)+(U33*O44)+(V33*O45)</f>
        <v>0.9999999847691291</v>
      </c>
      <c r="U39" s="5">
        <f>(S33*P42)+(T33*P43)+(U33*P44)+(V33*P45)</f>
        <v>-1.7453292431325371E-4</v>
      </c>
      <c r="V39" s="5">
        <f>(S33*Q42)+(T33*Q43)+(U33*Q44)+(V33*Q45)</f>
        <v>74.999998857684716</v>
      </c>
      <c r="X39" s="5">
        <f>(N33*X$30)+(O33*X$31)+(P33*X$32)+(Q33*X$33)</f>
        <v>0</v>
      </c>
      <c r="Y39" s="5">
        <f>(N33*Y$30)+(O33*Y$31)+(P33*Y$32)+(Q33*Y$33)</f>
        <v>0</v>
      </c>
      <c r="Z39" s="5">
        <f>(N33*Z$30)+(O33*Z$31)+(P33*Z$32)+(Q33*Z$33)</f>
        <v>0</v>
      </c>
      <c r="AA39" s="5">
        <f>(N33*AA$30)+(O33*AA$31)+(P33*AA$32)+(Q33*AA$33)</f>
        <v>1</v>
      </c>
      <c r="AG39" s="2"/>
      <c r="AH39" s="2"/>
      <c r="AI39" s="2"/>
    </row>
    <row r="40" spans="2:35">
      <c r="B40" s="5">
        <f>SIN(C15)</f>
        <v>0</v>
      </c>
      <c r="C40" s="5">
        <f>COS(C15)*COS(D15)</f>
        <v>6.1257422745431001E-17</v>
      </c>
      <c r="D40" s="5">
        <f>-COS(C15)*SIN(D15)</f>
        <v>-1</v>
      </c>
      <c r="E40" s="5">
        <f>F15*SIN(C15)</f>
        <v>0</v>
      </c>
      <c r="S40" s="5">
        <f>(S34*N42)+(T34*N43)+(U34*N44)+(V34*N45)</f>
        <v>-6.1246730375299448E-17</v>
      </c>
      <c r="T40" s="5">
        <f>(S34*O42)+(T34*O43)+(U34*O44)+(V34*O45)</f>
        <v>1.7453292431325371E-4</v>
      </c>
      <c r="U40" s="5">
        <f>(S34*P42)+(T34*P43)+(U34*P44)+(V34*P45)</f>
        <v>0.9999999847691291</v>
      </c>
      <c r="V40" s="5">
        <f>(S34*Q42)+(T34*Q43)+(U34*Q44)+(V34*Q45)</f>
        <v>1.308996932347198E-2</v>
      </c>
      <c r="AH40" s="2"/>
      <c r="AI40" s="2"/>
    </row>
    <row r="41" spans="2:35">
      <c r="B41" s="5">
        <v>0</v>
      </c>
      <c r="C41" s="5">
        <f>SIN(D15)</f>
        <v>1</v>
      </c>
      <c r="D41" s="5">
        <f>COS(D15)</f>
        <v>6.1257422745431001E-17</v>
      </c>
      <c r="E41" s="5">
        <f>E15</f>
        <v>0</v>
      </c>
      <c r="G41" t="s">
        <v>29</v>
      </c>
      <c r="N41" t="s">
        <v>4</v>
      </c>
      <c r="S41" s="5">
        <f>(S35*N42)+(T35*N43)+(U35*N44)+(V35*N45)</f>
        <v>1</v>
      </c>
      <c r="T41" s="5">
        <f>(S35*O42)+(T35*O43)+(U35*O44)+(V35*O45)</f>
        <v>-6.1257422745431001E-17</v>
      </c>
      <c r="U41" s="5">
        <f>(S35*P42)+(T35*P43)+(U35*P44)+(V35*P45)</f>
        <v>6.1257422745431001E-17</v>
      </c>
      <c r="V41" s="5">
        <f>(S35*Q42)+(T35*Q43)+(U35*Q44)+(V35*Q45)</f>
        <v>695</v>
      </c>
      <c r="X41" t="s">
        <v>21</v>
      </c>
    </row>
    <row r="42" spans="2:35">
      <c r="B42" s="5">
        <v>0</v>
      </c>
      <c r="C42" s="5">
        <v>0</v>
      </c>
      <c r="D42" s="5">
        <v>0</v>
      </c>
      <c r="E42" s="5">
        <v>1</v>
      </c>
      <c r="G42" s="5">
        <f>(G36*B45)+(H36*B46)+(I36*B47)+(J36*B48)</f>
        <v>-3.0461741608086156E-8</v>
      </c>
      <c r="H42" s="5">
        <f>(G36*C45)+(H36*C46)+(I36*C47)+(J36*C48)</f>
        <v>0.9999999847691291</v>
      </c>
      <c r="I42" s="5">
        <f>(G36*D45)+(H36*D46)+(I36*D47)+(J36*D48)</f>
        <v>-1.7453292165504837E-4</v>
      </c>
      <c r="J42" s="15">
        <f>(G36*E45)+(H36*E46)+(I36*E47)+(J36*E48)</f>
        <v>369.99999436457779</v>
      </c>
      <c r="N42" s="5">
        <f>COS(RADIANS(Q5))</f>
        <v>6.1257422745431001E-17</v>
      </c>
      <c r="O42" s="5">
        <f>-SIN(RADIANS(Q5))*COS(D14)</f>
        <v>1</v>
      </c>
      <c r="P42" s="5">
        <f>SIN(RADIANS(Q5))*SIN(D14)</f>
        <v>0</v>
      </c>
      <c r="Q42" s="5">
        <f>F14*COS(RADIANS(Q5))</f>
        <v>2.205267218835516E-14</v>
      </c>
      <c r="S42" s="5">
        <f>(S36*N42)+(T36*N43)+(U36*N44)+(V36*N45)</f>
        <v>0</v>
      </c>
      <c r="T42" s="5">
        <f>(S36*O42)+(T36*O43)+(U36*O44)+(V36*O45)</f>
        <v>0</v>
      </c>
      <c r="U42" s="5">
        <f>(S36*P42)+(T36*P43)+(U36*P44)+(V36*P45)</f>
        <v>0</v>
      </c>
      <c r="V42" s="5">
        <f>(S36*Q42)+(T36*Q43)+(U36*Q44)+(V36*Q45)</f>
        <v>1</v>
      </c>
      <c r="X42" s="5">
        <f>COS(RADIANS(J18))*COS(RADIANS(J17))</f>
        <v>1</v>
      </c>
      <c r="Y42" s="5">
        <f>-SIN(RADIANS(J18))*COS(RADIANS(J16))+COS(RADIANS(J18))*SIN(RADIANS(J17))*SIN(RADIANS(J16))</f>
        <v>0</v>
      </c>
      <c r="Z42" s="5">
        <f>SIN(RADIANS(J18))*SIN(RADIANS(J16))+COS(RADIANS(J18))*SIN(RADIANS(J17))*COS(RADIANS(J16))</f>
        <v>0</v>
      </c>
      <c r="AA42" s="5">
        <f>(J13)</f>
        <v>0</v>
      </c>
    </row>
    <row r="43" spans="2:35">
      <c r="G43" s="5">
        <f>(G37*B45)+(H37*B46)+(I37*B47)+(J37*B48)</f>
        <v>1.7453292165498711E-4</v>
      </c>
      <c r="H43" s="5">
        <f>(G37*C45)+(H37*C46)+(I37*C47)+(J37*C48)</f>
        <v>1.7453292431333681E-4</v>
      </c>
      <c r="I43" s="5">
        <f>(G37*D45)+(H37*D46)+(I37*D47)+(J37*D48)</f>
        <v>0.99999996953825843</v>
      </c>
      <c r="J43" s="15">
        <f>(G37*E45)+(H37*E46)+(I37*E47)+(J37*E48)</f>
        <v>6.4577181995894503E-2</v>
      </c>
      <c r="N43" s="5">
        <f>SIN(RADIANS(Q5))</f>
        <v>-1</v>
      </c>
      <c r="O43" s="5">
        <f>COS(RADIANS(Q5))*COS(D14)</f>
        <v>6.1257422745431001E-17</v>
      </c>
      <c r="P43" s="5">
        <f>-COS(RADIANS(Q5))*SIN(D14)</f>
        <v>0</v>
      </c>
      <c r="Q43" s="5">
        <f>F14*SIN(RADIANS(Q5))</f>
        <v>-360</v>
      </c>
      <c r="X43" s="5">
        <f>SIN(RADIANS(J18))*COS(RADIANS(J17))</f>
        <v>0</v>
      </c>
      <c r="Y43" s="5">
        <f>COS(RADIANS(J18))*COS(RADIANS(J16))+SIN(RADIANS(J18))*SIN(RADIANS(J17))*SIN(RADIANS(J16))</f>
        <v>1</v>
      </c>
      <c r="Z43" s="5">
        <f>-COS(RADIANS(J18))*SIN(RADIANS(J16))+SIN(RADIANS(J18))*SIN(RADIANS(J17))*COS(RADIANS(J16))</f>
        <v>0</v>
      </c>
      <c r="AA43" s="5">
        <f>(J14)</f>
        <v>0</v>
      </c>
    </row>
    <row r="44" spans="2:35">
      <c r="B44" t="s">
        <v>6</v>
      </c>
      <c r="G44" s="5">
        <f>(G38*B45)+(H38*B46)+(I38*B47)+(J38*B48)</f>
        <v>0.9999999847691291</v>
      </c>
      <c r="H44" s="5">
        <f>(G38*C45)+(H38*C46)+(I38*C47)+(J38*C48)</f>
        <v>-6.1268114182558654E-17</v>
      </c>
      <c r="I44" s="5">
        <f>(G38*D45)+(H38*D46)+(I38*D47)+(J38*D48)</f>
        <v>-1.7453292431327555E-4</v>
      </c>
      <c r="J44" s="15">
        <f>(G38*E45)+(H38*E46)+(I38*E47)+(J38*E48)</f>
        <v>695</v>
      </c>
      <c r="N44" s="5">
        <v>0</v>
      </c>
      <c r="O44" s="5">
        <f>SIN(D14)</f>
        <v>0</v>
      </c>
      <c r="P44" s="5">
        <f>COS(D14)</f>
        <v>1</v>
      </c>
      <c r="Q44" s="5">
        <f>E14</f>
        <v>0</v>
      </c>
      <c r="S44" t="s">
        <v>28</v>
      </c>
      <c r="X44" s="5">
        <f>-SIN(RADIANS(J18))</f>
        <v>0</v>
      </c>
      <c r="Y44" s="5">
        <f>COS(RADIANS(J17))*SIN(RADIANS(J16))</f>
        <v>0</v>
      </c>
      <c r="Z44" s="5">
        <f>COS(RADIANS(J17))*COS(RADIANS(J16))</f>
        <v>1</v>
      </c>
      <c r="AA44" s="5">
        <f>(J15)</f>
        <v>0</v>
      </c>
    </row>
    <row r="45" spans="2:35">
      <c r="B45" s="5">
        <f>COS(C16)</f>
        <v>0.9999999847691291</v>
      </c>
      <c r="C45" s="5">
        <f>-SIN(C16)*COS(D16)</f>
        <v>-1.0691437127658386E-20</v>
      </c>
      <c r="D45" s="5">
        <f>SIN(C16)*SIN(D16)</f>
        <v>-1.7453292431333681E-4</v>
      </c>
      <c r="E45" s="5">
        <f>F16*COS(C16)</f>
        <v>0</v>
      </c>
      <c r="G45" s="5">
        <f>(G39*B45)+(H39*B46)+(I39*B47)+(J39*B48)</f>
        <v>0</v>
      </c>
      <c r="H45" s="5">
        <f>(G39*C45)+(H39*C46)+(I39*C47)+(J39*C48)</f>
        <v>0</v>
      </c>
      <c r="I45" s="5">
        <f>(G39*D45)+(H39*D46)+(I39*D47)+(J39*D48)</f>
        <v>0</v>
      </c>
      <c r="J45" s="5">
        <f>(G39*E45)+(H39*E46)+(I39*E47)+(J39*E48)</f>
        <v>1</v>
      </c>
      <c r="N45" s="5">
        <v>0</v>
      </c>
      <c r="O45" s="5">
        <v>0</v>
      </c>
      <c r="P45" s="5">
        <v>0</v>
      </c>
      <c r="Q45" s="5">
        <v>1</v>
      </c>
      <c r="S45" s="5">
        <f>(S39*N48)+(T39*N49)+(U39*N50)+(V39*N51)</f>
        <v>-1.8675808727562619E-16</v>
      </c>
      <c r="T45" s="5">
        <f>(S39*O48)+(T39*O49)+(U39*O50)+(V39*O51)</f>
        <v>-1.7453292431319245E-4</v>
      </c>
      <c r="U45" s="5">
        <f>(S39*P48)+(T39*P49)+(U39*P50)+(V39*P51)</f>
        <v>-0.9999999847691291</v>
      </c>
      <c r="V45" s="12">
        <f>(S39*Q48)+(T39*Q49)+(U39*Q50)+(V39*Q51)</f>
        <v>74.999998857684716</v>
      </c>
      <c r="X45" s="5">
        <v>0</v>
      </c>
      <c r="Y45" s="5">
        <v>0</v>
      </c>
      <c r="Z45" s="5">
        <v>0</v>
      </c>
      <c r="AA45" s="5">
        <v>1</v>
      </c>
      <c r="AD45" s="31"/>
    </row>
    <row r="46" spans="2:35">
      <c r="B46" s="5">
        <f>SIN(C16)</f>
        <v>1.7453292431333681E-4</v>
      </c>
      <c r="C46" s="5">
        <f>COS(C16)*COS(D16)</f>
        <v>6.1257421812427101E-17</v>
      </c>
      <c r="D46" s="5">
        <f>-COS(C16)*SIN(D16)</f>
        <v>0.9999999847691291</v>
      </c>
      <c r="E46" s="5">
        <f>F16*SIN(C16)</f>
        <v>0</v>
      </c>
      <c r="S46" s="5">
        <f>(S40*N48)+(T40*N49)+(U40*N50)+(V40*N51)</f>
        <v>-6.1290019114042744E-17</v>
      </c>
      <c r="T46" s="5">
        <f>(S40*O48)+(T40*O49)+(U40*O50)+(V40*O51)</f>
        <v>0.9999999847691291</v>
      </c>
      <c r="U46" s="5">
        <f>(S40*P48)+(T40*P49)+(U40*P50)+(V40*P51)</f>
        <v>-1.7453292431319245E-4</v>
      </c>
      <c r="V46" s="12">
        <f>(S40*Q48)+(T40*Q49)+(U40*Q50)+(V40*Q51)</f>
        <v>1.308996932347198E-2</v>
      </c>
      <c r="AD46" s="32"/>
    </row>
    <row r="47" spans="2:35" ht="15" thickBot="1">
      <c r="B47" s="5">
        <v>0</v>
      </c>
      <c r="C47" s="5">
        <f>SIN(D16)</f>
        <v>-1</v>
      </c>
      <c r="D47" s="5">
        <f>COS(D16)</f>
        <v>6.1257422745431001E-17</v>
      </c>
      <c r="E47" s="5">
        <f>E16</f>
        <v>-295</v>
      </c>
      <c r="G47" t="s">
        <v>38</v>
      </c>
      <c r="N47" t="s">
        <v>5</v>
      </c>
      <c r="S47" s="5">
        <f>(S41*N48)+(T41*N49)+(U41*N50)+(V41*N51)</f>
        <v>1</v>
      </c>
      <c r="T47" s="5">
        <f>(S41*O48)+(T41*O49)+(U41*O50)+(V41*O51)</f>
        <v>6.1257422745431013E-17</v>
      </c>
      <c r="U47" s="5">
        <f>(S41*P48)+(T41*P49)+(U41*P50)+(V41*P51)</f>
        <v>-1.8676878155740504E-16</v>
      </c>
      <c r="V47" s="12">
        <f>(S41*Q48)+(T41*Q49)+(U41*Q50)+(V41*Q51)</f>
        <v>695</v>
      </c>
      <c r="X47" t="s">
        <v>36</v>
      </c>
    </row>
    <row r="48" spans="2:35">
      <c r="B48" s="5">
        <v>0</v>
      </c>
      <c r="C48" s="5">
        <v>0</v>
      </c>
      <c r="D48" s="5">
        <v>0</v>
      </c>
      <c r="E48" s="5">
        <v>1</v>
      </c>
      <c r="G48" s="5">
        <f>(G42*B51)+(H42*B52)+(I42*B53)+(J42*B54)</f>
        <v>1.7450245991390423E-4</v>
      </c>
      <c r="H48" s="5">
        <f>(G42*C51)+(H42*C52)+(I42*C53)+(J42*C54)</f>
        <v>-1.7453292165498711E-4</v>
      </c>
      <c r="I48" s="27">
        <f>(G42*D51)+(H42*D52)+(I42*D53)+(J42*D54)</f>
        <v>-0.99999996954357495</v>
      </c>
      <c r="J48" s="28">
        <f>(G42*E51)+(H42*E52)+(I42*E53)+(J42*E54)</f>
        <v>369.99999436457779</v>
      </c>
      <c r="N48" s="5">
        <f>COS(RADIANS((Q6)-90))</f>
        <v>1</v>
      </c>
      <c r="O48" s="5">
        <f>-SIN(RADIANS((Q6)-90))*COS(D15)</f>
        <v>1.5193446048923464E-32</v>
      </c>
      <c r="P48" s="5">
        <f>SIN(RADIANS((Q6)-90))*SIN(D15)</f>
        <v>-2.4802620430283604E-16</v>
      </c>
      <c r="Q48" s="5">
        <f>F15*COS(RADIANS((Q6)-90))</f>
        <v>0</v>
      </c>
      <c r="S48" s="5">
        <f>(S42*N48)+(T42*N49)+(U42*N50)+(V42*N51)</f>
        <v>0</v>
      </c>
      <c r="T48" s="5">
        <f>(S42*O48)+(T42*O49)+(U42*O50)+(V42*O51)</f>
        <v>0</v>
      </c>
      <c r="U48" s="5">
        <f>(S42*P48)+(T42*P49)+(U42*P50)+(V42*P51)</f>
        <v>0</v>
      </c>
      <c r="V48" s="5">
        <f>(S42*Q48)+(T42*Q49)+(U42*Q50)+(V42*Q51)</f>
        <v>1</v>
      </c>
      <c r="X48" s="5">
        <f>X42</f>
        <v>1</v>
      </c>
      <c r="Y48" s="5">
        <f>X43</f>
        <v>0</v>
      </c>
      <c r="Z48" s="5">
        <f>X44</f>
        <v>0</v>
      </c>
      <c r="AA48" s="5">
        <f>(X48*AA$42)+(Y48*AA$43)+(Z48*AA$44)</f>
        <v>0</v>
      </c>
    </row>
    <row r="49" spans="2:33">
      <c r="G49" s="5">
        <f>(G43*B51)+(H43*B52)+(I43*B53)+(J43*B54)</f>
        <v>1.7456338073836808E-4</v>
      </c>
      <c r="H49" s="5">
        <f>(G43*C51)+(H43*C52)+(I43*C53)+(J43*C54)</f>
        <v>0.99999996953825843</v>
      </c>
      <c r="I49" s="27">
        <f>(G43*D51)+(H43*D52)+(I43*D53)+(J43*D54)</f>
        <v>-1.7450245991378172E-4</v>
      </c>
      <c r="J49" s="29">
        <f>(G43*E51)+(H43*E52)+(I43*E53)+(J43*E54)</f>
        <v>6.4577181995894503E-2</v>
      </c>
      <c r="N49" s="5">
        <f>SIN(RADIANS((Q6)-90))</f>
        <v>-2.4802620430283604E-16</v>
      </c>
      <c r="O49" s="5">
        <f>COS(RADIANS((Q6)-90))*COS(D15)</f>
        <v>6.1257422745431001E-17</v>
      </c>
      <c r="P49" s="5">
        <f>-COS(RADIANS((Q6)-90))*SIN(D15)</f>
        <v>-1</v>
      </c>
      <c r="Q49" s="5">
        <f>F15*SIN(RADIANS((Q6)-90))</f>
        <v>0</v>
      </c>
      <c r="X49" s="5">
        <f>Y42</f>
        <v>0</v>
      </c>
      <c r="Y49" s="5">
        <f>Y43</f>
        <v>1</v>
      </c>
      <c r="Z49" s="5">
        <f>Y44</f>
        <v>0</v>
      </c>
      <c r="AA49" s="5">
        <f>(X49*AA$42)+(Y49*AA$43)+(Z49*AA$44)</f>
        <v>0</v>
      </c>
    </row>
    <row r="50" spans="2:33" ht="15" thickBot="1">
      <c r="B50" t="s">
        <v>7</v>
      </c>
      <c r="G50" s="5">
        <f>(G44*B51)+(H44*B52)+(I44*B53)+(J44*B54)</f>
        <v>0.99999996953825843</v>
      </c>
      <c r="H50" s="5">
        <f>(G44*C51)+(H44*C52)+(I44*C53)+(J44*C54)</f>
        <v>-1.7453292431327555E-4</v>
      </c>
      <c r="I50" s="27">
        <f>(G44*D51)+(H44*D52)+(I44*D53)+(J44*D54)</f>
        <v>1.7453292165510963E-4</v>
      </c>
      <c r="J50" s="30">
        <f>(G44*E51)+(H44*E52)+(I44*E53)+(J44*E54)</f>
        <v>695</v>
      </c>
      <c r="N50" s="5">
        <v>0</v>
      </c>
      <c r="O50" s="5">
        <f>SIN(D15)</f>
        <v>1</v>
      </c>
      <c r="P50" s="5">
        <f>COS(D15)</f>
        <v>6.1257422745431001E-17</v>
      </c>
      <c r="Q50" s="5">
        <f>E15</f>
        <v>0</v>
      </c>
      <c r="S50" t="s">
        <v>56</v>
      </c>
      <c r="X50" s="5">
        <f>Z42</f>
        <v>0</v>
      </c>
      <c r="Y50" s="5">
        <f>Z43</f>
        <v>0</v>
      </c>
      <c r="Z50" s="5">
        <f>Z44</f>
        <v>1</v>
      </c>
      <c r="AA50" s="5">
        <f>(X50*AA$42)+(Y50*AA$43)+(Z50*AA$44)</f>
        <v>0</v>
      </c>
    </row>
    <row r="51" spans="2:33">
      <c r="B51" s="5">
        <f>COS(C17)</f>
        <v>0.9999999847691291</v>
      </c>
      <c r="C51" s="5">
        <f>-SIN(C17)*COS(D17)</f>
        <v>-1.0691437127658386E-20</v>
      </c>
      <c r="D51" s="5">
        <f>SIN(C17)*SIN(D17)</f>
        <v>1.7453292431333681E-4</v>
      </c>
      <c r="E51" s="5">
        <f>F17*COS(C17)</f>
        <v>0</v>
      </c>
      <c r="G51" s="5">
        <f>(G45*B51)+(H45*B52)+(I45*B53)+(J45*B54)</f>
        <v>0</v>
      </c>
      <c r="H51" s="5">
        <f>(G45*C51)+(H45*C52)+(I45*C53)+(J45*C54)</f>
        <v>0</v>
      </c>
      <c r="I51" s="5">
        <f>(G45*D51)+(H45*D52)+(I45*D53)+(J45*D54)</f>
        <v>0</v>
      </c>
      <c r="J51" s="18">
        <f>(G45*E51)+(H45*E52)+(I45*E53)+(J45*E54)</f>
        <v>1</v>
      </c>
      <c r="N51" s="5">
        <v>0</v>
      </c>
      <c r="O51" s="5">
        <v>0</v>
      </c>
      <c r="P51" s="5">
        <v>0</v>
      </c>
      <c r="Q51" s="5">
        <v>1</v>
      </c>
      <c r="S51" s="5">
        <f>S45</f>
        <v>-1.8675808727562619E-16</v>
      </c>
      <c r="T51" s="5">
        <f>S46</f>
        <v>-6.1290019114042744E-17</v>
      </c>
      <c r="U51" s="5">
        <f>S47</f>
        <v>1</v>
      </c>
      <c r="X51" s="5">
        <v>0</v>
      </c>
      <c r="Y51" s="5">
        <v>0</v>
      </c>
      <c r="Z51" s="5">
        <v>0</v>
      </c>
      <c r="AA51" s="5">
        <v>1</v>
      </c>
    </row>
    <row r="52" spans="2:33">
      <c r="B52" s="5">
        <f>SIN(C17)</f>
        <v>1.7453292431333681E-4</v>
      </c>
      <c r="C52" s="5">
        <f>COS(C17)*COS(D17)</f>
        <v>6.1257421812427101E-17</v>
      </c>
      <c r="D52" s="5">
        <f>-COS(C17)*SIN(D17)</f>
        <v>-0.9999999847691291</v>
      </c>
      <c r="E52" s="5">
        <f>F17*SIN(C17)</f>
        <v>0</v>
      </c>
      <c r="S52" s="5">
        <f>T45</f>
        <v>-1.7453292431319245E-4</v>
      </c>
      <c r="T52" s="5">
        <f>T46</f>
        <v>0.9999999847691291</v>
      </c>
      <c r="U52" s="5">
        <f>T47</f>
        <v>6.1257422745431013E-17</v>
      </c>
    </row>
    <row r="53" spans="2:33">
      <c r="B53" s="5">
        <v>0</v>
      </c>
      <c r="C53" s="5">
        <f>SIN(D17)</f>
        <v>1</v>
      </c>
      <c r="D53" s="5">
        <f>COS(D17)</f>
        <v>6.1257422745431001E-17</v>
      </c>
      <c r="E53" s="5">
        <f>E17</f>
        <v>0</v>
      </c>
      <c r="G53" t="s">
        <v>30</v>
      </c>
      <c r="S53" s="5">
        <f>U45</f>
        <v>-0.9999999847691291</v>
      </c>
      <c r="T53" s="5">
        <f>U46</f>
        <v>-1.7453292431319245E-4</v>
      </c>
      <c r="U53" s="5">
        <f>U47</f>
        <v>-1.8676878155740504E-16</v>
      </c>
      <c r="X53" t="s">
        <v>30</v>
      </c>
    </row>
    <row r="54" spans="2:33">
      <c r="B54" s="5">
        <v>0</v>
      </c>
      <c r="C54" s="5">
        <v>0</v>
      </c>
      <c r="D54" s="5">
        <v>0</v>
      </c>
      <c r="E54" s="5">
        <v>1</v>
      </c>
      <c r="G54" s="5">
        <f>(G48*B57)+(H48*B58)+(I48*B59)+(J48*B60)</f>
        <v>-1.7447199551487444E-4</v>
      </c>
      <c r="H54" s="5">
        <f>(G48*C57)+(H48*C58)+(I48*C59)+(J48*C60)</f>
        <v>1.7456337542132736E-4</v>
      </c>
      <c r="I54" s="5">
        <f>(G48*D57)+(H48*D58)+(I48*D59)+(J48*D60)</f>
        <v>-0.99999996954357495</v>
      </c>
      <c r="J54" s="5">
        <f>(G48*E57)+(H48*E58)+(I48*E59)+(J48*E60)</f>
        <v>449.99999192806376</v>
      </c>
      <c r="X54" s="5">
        <f>(X36*X$48)+(Y36*X$49)+(Z36*X$50)+(AA36*X$51)</f>
        <v>-1.7447199551471156E-4</v>
      </c>
      <c r="Y54" s="5">
        <f>(X36*Y$48)+(Y36*Y$49)+(Z36*Y$50)+(AA36*Y$51)</f>
        <v>1.7456337542120996E-4</v>
      </c>
      <c r="Z54" s="5">
        <f>(X36*Z$48)+(Y36*Z$49)+(Z36*Z$50)+(AA36*Z$51)</f>
        <v>-0.99999996954357495</v>
      </c>
      <c r="AA54" s="5">
        <f>(X36*AA$48)+(Y36*AA$49)+(Z36*AA$50)+(AA36*AA$51)</f>
        <v>449.99999192806376</v>
      </c>
    </row>
    <row r="55" spans="2:33">
      <c r="G55" s="5">
        <f>(G49*B57)+(H49*B58)+(I49*B59)+(J49*B60)</f>
        <v>-3.4909629707624232E-4</v>
      </c>
      <c r="H55" s="5">
        <f>(G49*C57)+(H49*C58)+(I49*C59)+(J49*C60)</f>
        <v>-0.99999992384033065</v>
      </c>
      <c r="I55" s="5">
        <f>(G49*D57)+(H49*D58)+(I49*D59)+(J49*D60)</f>
        <v>-1.7450245991378172E-4</v>
      </c>
      <c r="J55" s="5">
        <f>(G49*E57)+(H49*E58)+(I49*E59)+(J49*E60)</f>
        <v>7.8537378788997039E-2</v>
      </c>
      <c r="X55" s="5">
        <f>(X37*X$48)+(Y37*X$49)+(Z37*X$50)+(AA37*X$51)</f>
        <v>-3.49096297076284E-4</v>
      </c>
      <c r="Y55" s="5">
        <f>(X37*Y$48)+(Y37*Y$49)+(Z37*Y$50)+(AA37*Y$51)</f>
        <v>-0.99999992384033054</v>
      </c>
      <c r="Z55" s="5">
        <f>(X37*Z$48)+(Y37*Z$49)+(Z37*Z$50)+(AA37*Z$51)</f>
        <v>-1.7450245991366441E-4</v>
      </c>
      <c r="AA55" s="5">
        <f>(X37*AA$48)+(Y37*AA$49)+(Z37*AA$50)+(AA37*AA$51)</f>
        <v>7.8537378788997039E-2</v>
      </c>
    </row>
    <row r="56" spans="2:33">
      <c r="B56" t="s">
        <v>8</v>
      </c>
      <c r="G56" s="5">
        <f>(G50*B57)+(H50*B58)+(I50*B59)+(J50*B60)</f>
        <v>-0.99999992384564629</v>
      </c>
      <c r="H56" s="5">
        <f>(G50*C57)+(H50*C58)+(I50*C59)+(J50*C60)</f>
        <v>3.4906584065161372E-4</v>
      </c>
      <c r="I56" s="5">
        <f>(G50*D57)+(H50*D58)+(I50*D59)+(J50*D60)</f>
        <v>1.7453292165510963E-4</v>
      </c>
      <c r="J56" s="5">
        <f>(G50*E57)+(H50*E58)+(I50*E59)+(J50*E60)</f>
        <v>694.98603736626762</v>
      </c>
      <c r="X56" s="5">
        <f>(X38*X$48)+(Y38*X$49)+(Z38*X$50)+(AA38*X$51)</f>
        <v>-0.99999992384564618</v>
      </c>
      <c r="Y56" s="5">
        <f>(X38*Y$48)+(Y38*Y$49)+(Z38*Y$50)+(AA38*Y$51)</f>
        <v>3.490658406516554E-4</v>
      </c>
      <c r="Z56" s="5">
        <f>(X38*Z$48)+(Y38*Z$49)+(Z38*Z$50)+(AA38*Z$51)</f>
        <v>1.7453292165494673E-4</v>
      </c>
      <c r="AA56" s="5">
        <f>(X38*AA$48)+(Y38*AA$49)+(Z38*AA$50)+(AA38*AA$51)</f>
        <v>694.98603736626762</v>
      </c>
    </row>
    <row r="57" spans="2:33">
      <c r="B57" s="5">
        <f>COS(C18)</f>
        <v>-0.9999999847691291</v>
      </c>
      <c r="C57" s="5">
        <f>-SIN(C18)*COS(D18)</f>
        <v>1.7453292431320343E-4</v>
      </c>
      <c r="D57" s="5">
        <f>SIN(C18)*SIN(D18)</f>
        <v>0</v>
      </c>
      <c r="E57" s="5">
        <f>F18*COS(C18)</f>
        <v>0</v>
      </c>
      <c r="G57" s="5">
        <f>(G51*B57)+(H51*B58)+(I51*B59)+(J51*B60)</f>
        <v>0</v>
      </c>
      <c r="H57" s="5">
        <f>(G51*C57)+(H51*C58)+(I51*C59)+(J51*C60)</f>
        <v>0</v>
      </c>
      <c r="I57" s="5">
        <f>(G51*D57)+(H51*D58)+(I51*D59)+(J51*D60)</f>
        <v>0</v>
      </c>
      <c r="J57" s="5">
        <f>(G51*E57)+(H51*E58)+(I51*E59)+(J51*E60)</f>
        <v>1</v>
      </c>
      <c r="X57" s="5">
        <f>(X39*X$48)+(Y39*X$49)+(Z39*X$50)+(AA39*X$51)</f>
        <v>0</v>
      </c>
      <c r="Y57" s="5">
        <f>(X39*Y$48)+(Y39*Y$49)+(Z39*Y$50)+(AA39*Y$51)</f>
        <v>0</v>
      </c>
      <c r="Z57" s="5">
        <f>(X39*Z$48)+(Y39*Z$49)+(Z39*Z$50)+(AA39*Z$51)</f>
        <v>0</v>
      </c>
      <c r="AA57" s="5">
        <f>(X39*AA$48)+(Y39*AA$49)+(Z39*AA$50)+(AA39*AA$51)</f>
        <v>1</v>
      </c>
    </row>
    <row r="58" spans="2:33">
      <c r="B58" s="5">
        <f>SIN(C18)</f>
        <v>-1.7453292431320343E-4</v>
      </c>
      <c r="C58" s="5">
        <f>COS(C18)*COS(D18)</f>
        <v>-0.9999999847691291</v>
      </c>
      <c r="D58" s="5">
        <f>-COS(C18)*SIN(D18)</f>
        <v>0</v>
      </c>
      <c r="E58" s="5">
        <f>F18*SIN(C18)</f>
        <v>0</v>
      </c>
    </row>
    <row r="59" spans="2:33">
      <c r="B59" s="5">
        <v>0</v>
      </c>
      <c r="C59" s="5">
        <f>SIN(D18)</f>
        <v>0</v>
      </c>
      <c r="D59" s="5">
        <f>COS(D18)</f>
        <v>1</v>
      </c>
      <c r="E59" s="5">
        <f>E18</f>
        <v>-80</v>
      </c>
      <c r="G59" t="s">
        <v>31</v>
      </c>
      <c r="X59" t="s">
        <v>37</v>
      </c>
      <c r="AA59" s="2"/>
    </row>
    <row r="60" spans="2:33">
      <c r="B60" s="5">
        <v>0</v>
      </c>
      <c r="C60" s="5">
        <v>0</v>
      </c>
      <c r="D60" s="5">
        <v>0</v>
      </c>
      <c r="E60" s="5">
        <v>1</v>
      </c>
      <c r="G60" s="12">
        <f>(G54*B63)+(H54*B64)+(I54*B65)+(J54*B66)</f>
        <v>-1.7447199551487444E-4</v>
      </c>
      <c r="H60" s="12">
        <f>(G54*C63)+(H54*C64)+(I54*C65)+(J54*C66)</f>
        <v>1.7456337542132736E-4</v>
      </c>
      <c r="I60" s="12">
        <f>(G54*D63)+(H54*D64)+(I54*D65)+(J54*D66)</f>
        <v>-0.99999996954357495</v>
      </c>
      <c r="J60" s="5">
        <f>(G54*E63)+(H54*E64)+(I54*E65)+(J54*E66)</f>
        <v>449.99999192806376</v>
      </c>
      <c r="X60" s="5">
        <f>COS(RADIANS(180))</f>
        <v>-1</v>
      </c>
      <c r="Y60" s="5">
        <f>SIN(RADIANS(180))</f>
        <v>1.22514845490862E-16</v>
      </c>
      <c r="Z60" s="5">
        <v>0</v>
      </c>
      <c r="AA60" s="5">
        <v>0</v>
      </c>
    </row>
    <row r="61" spans="2:33">
      <c r="G61" s="12">
        <f>(G55*B63)+(H55*B64)+(I55*B65)+(J55*B66)</f>
        <v>-3.4909629707624232E-4</v>
      </c>
      <c r="H61" s="12">
        <f>(G55*C63)+(H55*C64)+(I55*C65)+(J55*C66)</f>
        <v>-0.99999992384033065</v>
      </c>
      <c r="I61" s="12">
        <f>(G55*D63)+(H55*D64)+(I55*D65)+(J55*D66)</f>
        <v>-1.7450245991378172E-4</v>
      </c>
      <c r="J61" s="5">
        <f>(G55*E63)+(H55*E64)+(I55*E65)+(J55*E66)</f>
        <v>7.8537378788997039E-2</v>
      </c>
      <c r="X61" s="5">
        <f>-SIN(RADIANS(180))*COS(D18)</f>
        <v>-1.22514845490862E-16</v>
      </c>
      <c r="Y61" s="5">
        <f>COS(RADIANS(180))*COS(D18)</f>
        <v>-1</v>
      </c>
      <c r="Z61" s="5">
        <f>SIN(D18)</f>
        <v>0</v>
      </c>
      <c r="AA61" s="5">
        <v>0</v>
      </c>
    </row>
    <row r="62" spans="2:33">
      <c r="B62" t="s">
        <v>21</v>
      </c>
      <c r="G62" s="12">
        <f>(G56*B63)+(H56*B64)+(I56*B65)+(J56*B66)</f>
        <v>-0.99999992384564629</v>
      </c>
      <c r="H62" s="12">
        <f>(G56*C63)+(H56*C64)+(I56*C65)+(J56*C66)</f>
        <v>3.4906584065161372E-4</v>
      </c>
      <c r="I62" s="12">
        <f>(G56*D63)+(H56*D64)+(I56*D65)+(J56*D66)</f>
        <v>1.7453292165510963E-4</v>
      </c>
      <c r="J62" s="5">
        <f>(G56*E63)+(H56*E64)+(I56*E65)+(J56*E66)</f>
        <v>694.98603736626762</v>
      </c>
      <c r="X62" s="5">
        <f>SIN(RADIANS(180))*SIN(D18)</f>
        <v>0</v>
      </c>
      <c r="Y62" s="5">
        <f>-COS(RADIANS(180))*SIN(D18)</f>
        <v>0</v>
      </c>
      <c r="Z62" s="5">
        <f>COS(D18)</f>
        <v>1</v>
      </c>
      <c r="AA62" s="5">
        <f>-E18</f>
        <v>80</v>
      </c>
      <c r="AG62" s="2"/>
    </row>
    <row r="63" spans="2:33">
      <c r="B63" s="5">
        <f>COS(RADIANS(J18))*COS(RADIANS(J17))</f>
        <v>1</v>
      </c>
      <c r="C63" s="5">
        <f>-SIN(RADIANS(J18))*COS(RADIANS(J16))+COS(RADIANS(J18))*SIN(RADIANS(J17))*SIN(RADIANS(J16))</f>
        <v>0</v>
      </c>
      <c r="D63" s="5">
        <f>SIN(RADIANS(J18))*SIN(RADIANS(J16))+COS(RADIANS(J18))*SIN(RADIANS(J17))*COS(RADIANS(J16))</f>
        <v>0</v>
      </c>
      <c r="E63" s="5">
        <f>-(J13)</f>
        <v>0</v>
      </c>
      <c r="G63" s="5">
        <f>(G57*B63)+(H57*B64)+(I57*B65)+(J57*B66)</f>
        <v>0</v>
      </c>
      <c r="H63" s="5">
        <f>(G57*C63)+(H57*C64)+(I57*C65)+(J57*C66)</f>
        <v>0</v>
      </c>
      <c r="I63" s="5">
        <f>(G57*D63)+(H57*D64)+(I57*D65)+(J57*D66)</f>
        <v>0</v>
      </c>
      <c r="J63" s="5">
        <f>(G57*E63)+(H57*E64)+(I57*E65)+(J57*E66)</f>
        <v>1</v>
      </c>
      <c r="X63" s="5">
        <v>0</v>
      </c>
      <c r="Y63" s="5">
        <v>0</v>
      </c>
      <c r="Z63" s="5">
        <v>0</v>
      </c>
      <c r="AA63" s="5">
        <v>1</v>
      </c>
    </row>
    <row r="64" spans="2:33">
      <c r="B64" s="5">
        <f>SIN(RADIANS(J18))*COS(RADIANS(J17))</f>
        <v>0</v>
      </c>
      <c r="C64" s="5">
        <f>COS(RADIANS(J18))*COS(RADIANS(J16))+SIN(RADIANS(J18))*SIN(RADIANS(J17))*SIN(RADIANS(J16))</f>
        <v>1</v>
      </c>
      <c r="D64" s="5">
        <f>-COS(RADIANS(J18))*SIN(RADIANS(J16))+SIN(RADIANS(J18))*SIN(RADIANS(J17))*COS(RADIANS(J16))</f>
        <v>0</v>
      </c>
      <c r="E64" s="5">
        <f>-(J14)</f>
        <v>0</v>
      </c>
    </row>
    <row r="65" spans="2:27" ht="15" thickBot="1">
      <c r="B65" s="5">
        <f>-SIN(RADIANS(J18))</f>
        <v>0</v>
      </c>
      <c r="C65" s="5">
        <f>COS(RADIANS(J17))*SIN(RADIANS(J16))</f>
        <v>0</v>
      </c>
      <c r="D65" s="5">
        <f>COS(RADIANS(J17))*COS(RADIANS(J16))</f>
        <v>1</v>
      </c>
      <c r="E65" s="5">
        <f>-(J15)</f>
        <v>0</v>
      </c>
      <c r="X65" t="s">
        <v>38</v>
      </c>
    </row>
    <row r="66" spans="2:27">
      <c r="B66" s="5">
        <v>0</v>
      </c>
      <c r="C66" s="5">
        <v>0</v>
      </c>
      <c r="D66" s="5">
        <v>0</v>
      </c>
      <c r="E66" s="5">
        <v>1</v>
      </c>
      <c r="X66" s="5">
        <f>(X54*X$60)+(Y54*X$61)+(Z54*X$62)+(AA54*X$63)</f>
        <v>1.7447199551471154E-4</v>
      </c>
      <c r="Y66" s="5">
        <f>(X54*Y$60)+(Y54*Y$61)+(Z54*Y$62)+(AA54*Y$63)</f>
        <v>-1.7456337542120999E-4</v>
      </c>
      <c r="Z66" s="27">
        <f>(X54*Z$60)+(Y54*Z$61)+(Z54*Z$62)+(AA54*Z$63)</f>
        <v>-0.99999996954357495</v>
      </c>
      <c r="AA66" s="28">
        <f>(X54*AA$60)+(Y54*AA$61)+(Z54*AA$62)+(AA54*AA$63)</f>
        <v>369.99999436457779</v>
      </c>
    </row>
    <row r="67" spans="2:27" ht="15.6">
      <c r="G67" s="70" t="s">
        <v>67</v>
      </c>
      <c r="X67" s="5">
        <f>(X55*X$60)+(Y55*X$61)+(Z55*X$62)+(AA55*X$63)</f>
        <v>3.4909629707640652E-4</v>
      </c>
      <c r="Y67" s="5">
        <f>(X55*Y$60)+(Y55*Y$61)+(Z55*Y$62)+(AA55*Y$63)</f>
        <v>0.99999992384033054</v>
      </c>
      <c r="Z67" s="27">
        <f>(X55*Z$60)+(Y55*Z$61)+(Z55*Z$62)+(AA55*Z$63)</f>
        <v>-1.7450245991366441E-4</v>
      </c>
      <c r="AA67" s="29">
        <f>(X55*AA$60)+(Y55*AA$61)+(Z55*AA$62)+(AA55*AA$63)</f>
        <v>6.4577181995903885E-2</v>
      </c>
    </row>
    <row r="68" spans="2:27" ht="16.2" thickBot="1">
      <c r="G68" s="70" t="s">
        <v>68</v>
      </c>
      <c r="X68" s="5">
        <f>(X56*X$60)+(Y56*X$61)+(Z56*X$62)+(AA56*X$63)</f>
        <v>0.99999992384564618</v>
      </c>
      <c r="Y68" s="5">
        <f>(X56*Y$60)+(Y56*Y$61)+(Z56*Y$62)+(AA56*Y$63)</f>
        <v>-3.4906584065177792E-4</v>
      </c>
      <c r="Z68" s="27">
        <f>(X56*Z$60)+(Y56*Z$61)+(Z56*Z$62)+(AA56*Z$63)</f>
        <v>1.7453292165494673E-4</v>
      </c>
      <c r="AA68" s="30">
        <f>(X56*AA$60)+(Y56*AA$61)+(Z56*AA$62)+(AA56*AA$63)</f>
        <v>695</v>
      </c>
    </row>
    <row r="69" spans="2:27">
      <c r="X69" s="5">
        <f>(X57*X$60)+(Y57*X$61)+(Z57*X$62)+(AA57*X$63)</f>
        <v>0</v>
      </c>
      <c r="Y69" s="5">
        <f>(X57*Y$60)+(Y57*Y$61)+(Z57*Y$62)+(AA57*Y$63)</f>
        <v>0</v>
      </c>
      <c r="Z69" s="5">
        <f>(X57*Z$60)+(Y57*Z$61)+(Z57*Z$62)+(AA57*Z$63)</f>
        <v>0</v>
      </c>
      <c r="AA69" s="18">
        <f>(X57*AA$60)+(Y57*AA$61)+(Z57*AA$62)+(AA57*AA$63)</f>
        <v>1</v>
      </c>
    </row>
    <row r="71" spans="2:27">
      <c r="X71" t="s">
        <v>57</v>
      </c>
    </row>
    <row r="72" spans="2:27">
      <c r="X72" s="20">
        <f>(S51*X$66)+(T51*X$67)+(U51*X$68)</f>
        <v>0.99999992384564618</v>
      </c>
      <c r="Y72" s="20">
        <f>(S51*Y$66)+(T51*Y$67)+(U51*Y$68)</f>
        <v>-3.4906584065183918E-4</v>
      </c>
      <c r="Z72" s="20">
        <f>(S51*Z$66)+(T51*Z$67)+(U51*Z$68)</f>
        <v>1.7453292165513351E-4</v>
      </c>
    </row>
    <row r="73" spans="2:27">
      <c r="X73" s="20">
        <f>(S52*X$66)+(T52*X$67)+(U52*X$68)</f>
        <v>3.4906584065183918E-4</v>
      </c>
      <c r="Y73" s="20">
        <f>(S52*Y$66)+(T52*Y$67)+(U52*Y$68)</f>
        <v>0.99999993907651719</v>
      </c>
      <c r="Z73" s="20">
        <f>(S52*Z$66)+(T52*Z$67)+(U52*Z$68)</f>
        <v>3.0461741703542693E-8</v>
      </c>
    </row>
    <row r="74" spans="2:27">
      <c r="X74" s="20">
        <f>(S53*X$66)+(T53*X$67)+(U53*X$68)</f>
        <v>-1.7453292165513353E-4</v>
      </c>
      <c r="Y74" s="20">
        <f>(S53*Y$66)+(T53*Y$67)+(U53*Y$68)</f>
        <v>3.0461741635211142E-8</v>
      </c>
      <c r="Z74" s="20">
        <f>(S53*Z$66)+(T53*Z$67)+(U53*Z$68)</f>
        <v>0.9999999847691291</v>
      </c>
    </row>
    <row r="83" spans="1:23" s="53" customFormat="1">
      <c r="A83" s="52"/>
    </row>
    <row r="84" spans="1:23">
      <c r="L84"/>
    </row>
    <row r="85" spans="1:23">
      <c r="A85" s="46"/>
      <c r="B85" s="2"/>
      <c r="C85" s="2"/>
      <c r="L85"/>
    </row>
    <row r="86" spans="1:23">
      <c r="A86" s="46"/>
      <c r="B86" s="2"/>
      <c r="C86" s="2"/>
      <c r="L86"/>
    </row>
    <row r="87" spans="1:23">
      <c r="A87" s="46"/>
      <c r="B87" s="2"/>
      <c r="C87" s="2"/>
      <c r="L87"/>
    </row>
    <row r="88" spans="1:23">
      <c r="B88" s="2"/>
      <c r="C88" s="2"/>
      <c r="L88"/>
    </row>
    <row r="89" spans="1:23">
      <c r="B89" s="2"/>
      <c r="C89" s="2"/>
      <c r="L89"/>
    </row>
    <row r="90" spans="1:23">
      <c r="B90" s="2"/>
      <c r="C90" s="2"/>
      <c r="D90" s="7"/>
      <c r="L90"/>
    </row>
    <row r="91" spans="1:23">
      <c r="A91" s="4"/>
      <c r="B91" s="3"/>
      <c r="C91" s="4"/>
      <c r="D91" s="4"/>
      <c r="E91" s="4"/>
      <c r="F91" s="4"/>
      <c r="L91"/>
    </row>
    <row r="92" spans="1:23">
      <c r="C92" s="2"/>
      <c r="L92"/>
    </row>
    <row r="93" spans="1:23">
      <c r="L93"/>
    </row>
    <row r="94" spans="1:23">
      <c r="L94"/>
      <c r="R94" s="2"/>
    </row>
    <row r="95" spans="1:23">
      <c r="B95" s="2"/>
      <c r="C95" s="2"/>
      <c r="D95" s="2"/>
      <c r="E95" s="2"/>
      <c r="F95" s="2"/>
      <c r="G95" s="2"/>
      <c r="H95" s="2"/>
      <c r="L95"/>
      <c r="O95" s="31"/>
      <c r="R95" s="2"/>
    </row>
    <row r="96" spans="1:23">
      <c r="A96" s="7"/>
      <c r="B96" s="7"/>
      <c r="C96" s="7"/>
      <c r="D96" s="7"/>
      <c r="L96"/>
      <c r="S96" s="2"/>
      <c r="T96" s="2"/>
      <c r="U96" s="2"/>
      <c r="V96" s="2"/>
      <c r="W96" s="2"/>
    </row>
    <row r="97" spans="1:27">
      <c r="A97" s="7"/>
      <c r="B97" s="7"/>
      <c r="C97" s="7"/>
      <c r="D97" s="7"/>
      <c r="L97"/>
      <c r="S97" s="2"/>
      <c r="T97" s="2"/>
      <c r="U97" s="2"/>
      <c r="V97" s="2"/>
      <c r="W97" s="2"/>
    </row>
    <row r="98" spans="1:27">
      <c r="A98" s="7"/>
      <c r="B98" s="7"/>
      <c r="C98" s="7"/>
      <c r="D98" s="7"/>
      <c r="L98"/>
      <c r="O98" s="3"/>
      <c r="P98" s="3"/>
      <c r="Q98" s="3"/>
      <c r="S98" s="2"/>
      <c r="T98" s="2"/>
      <c r="U98" s="2"/>
      <c r="V98" s="2"/>
      <c r="W98" s="2"/>
    </row>
    <row r="99" spans="1:27">
      <c r="A99" s="7"/>
      <c r="B99" s="7"/>
      <c r="C99" s="7"/>
      <c r="D99" s="7"/>
      <c r="L99"/>
      <c r="S99" s="2"/>
      <c r="T99" s="2"/>
      <c r="V99" s="2"/>
      <c r="W99" s="2"/>
    </row>
    <row r="100" spans="1:27">
      <c r="A100" s="7"/>
      <c r="B100" s="7"/>
      <c r="C100" s="7"/>
      <c r="D100" s="7"/>
      <c r="L100"/>
      <c r="S100" s="2"/>
      <c r="T100" s="2"/>
      <c r="V100" s="2"/>
      <c r="W100" s="2"/>
    </row>
    <row r="101" spans="1:27">
      <c r="A101" s="7"/>
      <c r="B101" s="7"/>
      <c r="C101" s="7"/>
      <c r="D101" s="7"/>
      <c r="J101" s="2"/>
      <c r="K101" s="2"/>
      <c r="L101" s="2"/>
      <c r="M101" s="2"/>
      <c r="N101" s="2"/>
      <c r="O101" s="2"/>
      <c r="P101" s="2"/>
      <c r="Q101" s="2"/>
      <c r="S101" s="2"/>
      <c r="T101" s="2"/>
      <c r="V101" s="2"/>
      <c r="W101" s="2"/>
    </row>
    <row r="102" spans="1:27">
      <c r="A102" s="7"/>
      <c r="B102" s="7"/>
      <c r="C102" s="7"/>
      <c r="D102" s="7"/>
      <c r="L102"/>
    </row>
    <row r="103" spans="1:27">
      <c r="A103" s="7"/>
      <c r="B103" s="7"/>
      <c r="C103" s="7"/>
      <c r="D103" s="7"/>
      <c r="L103"/>
      <c r="AA103" s="2"/>
    </row>
    <row r="104" spans="1:27">
      <c r="A104" s="7"/>
      <c r="B104" s="7"/>
      <c r="C104" s="7"/>
      <c r="D104" s="7"/>
      <c r="L104"/>
      <c r="AA104" s="2"/>
    </row>
    <row r="105" spans="1:27" ht="15.6">
      <c r="A105" s="7"/>
      <c r="B105" s="7"/>
      <c r="C105" s="7"/>
      <c r="D105" s="70" t="s">
        <v>67</v>
      </c>
      <c r="G105" s="7"/>
      <c r="H105" s="7"/>
      <c r="L105"/>
      <c r="O105" s="2"/>
    </row>
    <row r="106" spans="1:27" ht="15.6">
      <c r="A106" s="7"/>
      <c r="B106" s="7"/>
      <c r="C106" s="7"/>
      <c r="D106" s="70" t="s">
        <v>68</v>
      </c>
      <c r="G106" s="7"/>
      <c r="H106" s="7"/>
      <c r="L106"/>
      <c r="S106" s="7"/>
      <c r="T106" s="7"/>
      <c r="V106" s="7"/>
    </row>
    <row r="107" spans="1:27">
      <c r="A107" s="7"/>
      <c r="B107" s="7"/>
      <c r="C107" s="7"/>
      <c r="D107" s="7"/>
      <c r="E107" s="7"/>
      <c r="F107" s="7"/>
      <c r="G107" s="7"/>
      <c r="H107" s="7"/>
      <c r="L107"/>
      <c r="S107" s="7"/>
      <c r="T107" s="7"/>
      <c r="V107" s="7"/>
    </row>
    <row r="108" spans="1:27">
      <c r="A108" s="7"/>
      <c r="B108" s="7"/>
      <c r="C108" s="7"/>
      <c r="D108" s="7"/>
      <c r="E108" s="7"/>
      <c r="F108" s="7"/>
      <c r="G108" s="7"/>
      <c r="H108" s="7"/>
      <c r="L108"/>
    </row>
    <row r="109" spans="1:27">
      <c r="L109"/>
      <c r="O109" s="2"/>
    </row>
    <row r="110" spans="1:27">
      <c r="B110" s="2"/>
      <c r="C110" s="2"/>
      <c r="D110" s="2"/>
      <c r="E110" s="2"/>
      <c r="F110" s="2"/>
      <c r="G110" s="2"/>
      <c r="H110" s="2"/>
      <c r="L110"/>
    </row>
    <row r="111" spans="1:27">
      <c r="A111" s="7"/>
      <c r="B111" s="7"/>
      <c r="C111" s="7"/>
      <c r="D111" s="7"/>
      <c r="L111"/>
    </row>
    <row r="112" spans="1:27">
      <c r="A112" s="7"/>
      <c r="B112" s="7"/>
      <c r="C112" s="7"/>
      <c r="D112" s="7"/>
      <c r="L112"/>
    </row>
    <row r="113" spans="1:34">
      <c r="A113" s="7"/>
      <c r="B113" s="7"/>
      <c r="C113" s="7"/>
      <c r="D113" s="7"/>
      <c r="L113"/>
      <c r="O113" s="2"/>
    </row>
    <row r="114" spans="1:34">
      <c r="A114" s="7"/>
      <c r="B114" s="7"/>
      <c r="C114" s="7"/>
      <c r="D114" s="7"/>
      <c r="L114"/>
      <c r="O114" s="2"/>
      <c r="S114" s="7"/>
      <c r="T114" s="7"/>
      <c r="V114" s="7"/>
    </row>
    <row r="115" spans="1:34">
      <c r="A115" s="7"/>
      <c r="B115" s="7"/>
      <c r="C115" s="7"/>
      <c r="D115" s="7"/>
      <c r="L115"/>
      <c r="O115" s="2"/>
      <c r="S115" s="7"/>
      <c r="T115" s="7"/>
      <c r="V115" s="7"/>
    </row>
    <row r="116" spans="1:34">
      <c r="A116" s="7"/>
      <c r="B116" s="7"/>
      <c r="C116" s="7"/>
      <c r="D116" s="7"/>
      <c r="L116"/>
      <c r="O116" s="2"/>
      <c r="S116" s="7"/>
      <c r="T116" s="7"/>
      <c r="V116" s="7"/>
    </row>
    <row r="117" spans="1:34">
      <c r="A117" s="7"/>
      <c r="B117" s="7"/>
      <c r="C117" s="7"/>
      <c r="D117" s="7"/>
      <c r="L117"/>
      <c r="P117" s="2"/>
    </row>
    <row r="118" spans="1:34">
      <c r="A118" s="7"/>
      <c r="B118" s="7"/>
      <c r="C118" s="7"/>
      <c r="D118" s="7"/>
      <c r="L118"/>
      <c r="O118" s="2"/>
      <c r="P118" s="2"/>
      <c r="Q118" s="2"/>
      <c r="R118" s="2"/>
      <c r="S118" s="2"/>
      <c r="W118" s="2"/>
    </row>
    <row r="119" spans="1:34">
      <c r="A119" s="7"/>
      <c r="B119" s="7"/>
      <c r="C119" s="7"/>
      <c r="D119" s="7"/>
      <c r="L119"/>
      <c r="O119" s="2"/>
      <c r="P119" s="2"/>
      <c r="Q119" s="2"/>
      <c r="R119" s="2"/>
      <c r="S119" s="2"/>
      <c r="T119" s="7"/>
      <c r="V119" s="7"/>
    </row>
    <row r="120" spans="1:34">
      <c r="L120"/>
      <c r="O120" s="2"/>
      <c r="P120" s="2"/>
      <c r="Q120" s="2"/>
      <c r="R120" s="2"/>
      <c r="S120" s="2"/>
      <c r="T120" s="7"/>
      <c r="V120" s="7"/>
    </row>
    <row r="121" spans="1:34">
      <c r="L121"/>
      <c r="O121" s="2"/>
      <c r="P121" s="2"/>
      <c r="Q121" s="2"/>
      <c r="R121" s="2"/>
      <c r="S121" s="2"/>
      <c r="T121" s="7"/>
      <c r="V121" s="7"/>
    </row>
    <row r="122" spans="1:34">
      <c r="L122"/>
      <c r="O122" s="2"/>
      <c r="P122" s="2"/>
      <c r="Q122" s="2"/>
      <c r="R122" s="2"/>
      <c r="S122" s="2"/>
      <c r="T122" s="7"/>
      <c r="V122" s="7"/>
    </row>
    <row r="123" spans="1:34">
      <c r="L123"/>
      <c r="O123" s="2"/>
      <c r="P123" s="2"/>
      <c r="Q123" s="2"/>
      <c r="R123" s="2"/>
      <c r="S123" s="2"/>
      <c r="T123" s="7"/>
      <c r="V123" s="7"/>
    </row>
    <row r="124" spans="1:34">
      <c r="L124"/>
      <c r="O124" s="2"/>
      <c r="P124" s="2"/>
      <c r="Q124" s="2"/>
      <c r="R124" s="2"/>
      <c r="S124" s="2"/>
      <c r="T124" s="7"/>
      <c r="V124" s="7"/>
    </row>
    <row r="125" spans="1:34">
      <c r="L125"/>
    </row>
    <row r="126" spans="1:34">
      <c r="L126"/>
    </row>
    <row r="127" spans="1:34">
      <c r="L127"/>
      <c r="Y127" s="31"/>
      <c r="AH127" s="31"/>
    </row>
    <row r="128" spans="1:34">
      <c r="L128"/>
      <c r="Y128" s="32"/>
      <c r="AH128" s="32"/>
    </row>
    <row r="129" spans="2:37">
      <c r="B129" s="2"/>
      <c r="C129" s="2"/>
      <c r="D129" s="2"/>
      <c r="E129" s="2"/>
      <c r="F129" s="2"/>
      <c r="G129" s="2"/>
      <c r="H129" s="2"/>
      <c r="L129"/>
    </row>
    <row r="130" spans="2:37">
      <c r="E130" s="7"/>
      <c r="F130" s="7"/>
      <c r="G130" s="7"/>
      <c r="H130" s="7"/>
      <c r="L130"/>
    </row>
    <row r="131" spans="2:37">
      <c r="L131"/>
    </row>
    <row r="132" spans="2:37">
      <c r="L132"/>
    </row>
    <row r="133" spans="2:37">
      <c r="L133"/>
    </row>
    <row r="134" spans="2:37">
      <c r="B134" s="2"/>
      <c r="C134" s="2"/>
      <c r="D134" s="2"/>
      <c r="E134" s="2"/>
      <c r="F134" s="2"/>
      <c r="G134" s="2"/>
      <c r="H134" s="2"/>
      <c r="L134"/>
    </row>
    <row r="135" spans="2:37">
      <c r="E135" s="7"/>
      <c r="F135" s="7"/>
      <c r="G135" s="7"/>
      <c r="H135" s="7"/>
      <c r="L135"/>
    </row>
    <row r="136" spans="2:37">
      <c r="L136"/>
    </row>
    <row r="137" spans="2:37">
      <c r="L137"/>
    </row>
    <row r="138" spans="2:37">
      <c r="L138"/>
    </row>
    <row r="139" spans="2:37">
      <c r="B139" s="2"/>
      <c r="C139" s="2"/>
      <c r="D139" s="2"/>
      <c r="E139" s="2"/>
      <c r="F139" s="2"/>
      <c r="G139" s="2"/>
      <c r="H139" s="2"/>
      <c r="L139"/>
    </row>
    <row r="140" spans="2:37">
      <c r="E140" s="7"/>
      <c r="F140" s="7"/>
      <c r="G140" s="7"/>
      <c r="H140" s="7"/>
      <c r="L140"/>
    </row>
    <row r="141" spans="2:37">
      <c r="L141"/>
    </row>
    <row r="142" spans="2:37">
      <c r="L142"/>
    </row>
    <row r="143" spans="2:37">
      <c r="L143"/>
    </row>
    <row r="144" spans="2:37">
      <c r="B144" s="2"/>
      <c r="C144" s="2"/>
      <c r="D144" s="2"/>
      <c r="E144" s="2"/>
      <c r="F144" s="2"/>
      <c r="G144" s="2"/>
      <c r="H144" s="2"/>
      <c r="L144"/>
      <c r="AB144" s="2"/>
      <c r="AK144" s="2"/>
    </row>
    <row r="145" spans="2:12">
      <c r="E145" s="7"/>
      <c r="F145" s="7"/>
      <c r="G145" s="7"/>
      <c r="H145" s="7"/>
      <c r="L145"/>
    </row>
    <row r="146" spans="2:12">
      <c r="L146"/>
    </row>
    <row r="147" spans="2:12">
      <c r="L147"/>
    </row>
    <row r="148" spans="2:12">
      <c r="L148"/>
    </row>
    <row r="149" spans="2:12">
      <c r="B149" s="2"/>
      <c r="C149" s="2"/>
      <c r="D149" s="2"/>
      <c r="E149" s="2"/>
      <c r="F149" s="2"/>
      <c r="G149" s="2"/>
      <c r="H149" s="2"/>
      <c r="L149"/>
    </row>
    <row r="150" spans="2:12">
      <c r="E150" s="7"/>
      <c r="F150" s="7"/>
      <c r="G150" s="7"/>
      <c r="H150" s="7"/>
      <c r="L150"/>
    </row>
    <row r="151" spans="2:12">
      <c r="L151"/>
    </row>
    <row r="152" spans="2:12">
      <c r="L152"/>
    </row>
    <row r="153" spans="2:12">
      <c r="L153"/>
    </row>
    <row r="154" spans="2:12">
      <c r="B154" s="2"/>
      <c r="C154" s="2"/>
      <c r="D154" s="2"/>
      <c r="E154" s="2"/>
      <c r="F154" s="2"/>
      <c r="G154" s="2"/>
      <c r="H154" s="2"/>
      <c r="L154"/>
    </row>
    <row r="155" spans="2:12">
      <c r="E155" s="7"/>
      <c r="F155" s="7"/>
      <c r="G155" s="7"/>
      <c r="H155" s="7"/>
      <c r="L155"/>
    </row>
    <row r="156" spans="2:12">
      <c r="L156"/>
    </row>
    <row r="157" spans="2:12">
      <c r="E157" s="7"/>
      <c r="F157" s="7"/>
      <c r="G157" s="7"/>
      <c r="H157" s="7"/>
      <c r="L157"/>
    </row>
    <row r="158" spans="2:12">
      <c r="L158"/>
    </row>
    <row r="159" spans="2:12">
      <c r="B159" s="2"/>
      <c r="C159" s="2"/>
      <c r="D159" s="2"/>
      <c r="E159" s="2"/>
      <c r="F159" s="2"/>
      <c r="G159" s="2"/>
      <c r="H159" s="2"/>
      <c r="L159"/>
    </row>
    <row r="160" spans="2:12">
      <c r="E160" s="7"/>
      <c r="F160" s="7"/>
      <c r="G160" s="7"/>
      <c r="H160" s="7"/>
      <c r="L160"/>
    </row>
    <row r="161" spans="12:12">
      <c r="L161"/>
    </row>
    <row r="162" spans="12:12">
      <c r="L162"/>
    </row>
    <row r="163" spans="12:12">
      <c r="L163"/>
    </row>
    <row r="164" spans="12:12">
      <c r="L164"/>
    </row>
    <row r="165" spans="12:12">
      <c r="L165"/>
    </row>
    <row r="166" spans="12:12">
      <c r="L166"/>
    </row>
    <row r="167" spans="12:12">
      <c r="L167"/>
    </row>
    <row r="168" spans="12:12">
      <c r="L168"/>
    </row>
    <row r="169" spans="12:12">
      <c r="L169"/>
    </row>
    <row r="170" spans="12:12">
      <c r="L170"/>
    </row>
    <row r="171" spans="12:12">
      <c r="L171"/>
    </row>
    <row r="172" spans="12:12">
      <c r="L172"/>
    </row>
    <row r="173" spans="12:12">
      <c r="L173"/>
    </row>
    <row r="174" spans="12:12">
      <c r="L174"/>
    </row>
    <row r="175" spans="12:12">
      <c r="L175"/>
    </row>
    <row r="176" spans="12:12">
      <c r="L176"/>
    </row>
    <row r="177" spans="12:12">
      <c r="L177"/>
    </row>
    <row r="178" spans="12:12">
      <c r="L178"/>
    </row>
    <row r="179" spans="12:12">
      <c r="L179"/>
    </row>
    <row r="180" spans="12:12">
      <c r="L180"/>
    </row>
    <row r="181" spans="12:12">
      <c r="L181"/>
    </row>
    <row r="182" spans="12:12">
      <c r="L182"/>
    </row>
    <row r="183" spans="12:12">
      <c r="L183"/>
    </row>
    <row r="184" spans="12:12">
      <c r="L184"/>
    </row>
    <row r="185" spans="12:12">
      <c r="L185"/>
    </row>
    <row r="186" spans="12:12">
      <c r="L186"/>
    </row>
    <row r="187" spans="12:12">
      <c r="L187"/>
    </row>
    <row r="188" spans="12:12">
      <c r="L188"/>
    </row>
    <row r="189" spans="12:12">
      <c r="L189"/>
    </row>
    <row r="190" spans="12:12">
      <c r="L190"/>
    </row>
    <row r="191" spans="12:12">
      <c r="L191"/>
    </row>
    <row r="192" spans="12:12">
      <c r="L192"/>
    </row>
    <row r="193" spans="12:12">
      <c r="L193"/>
    </row>
    <row r="194" spans="12:12">
      <c r="L194"/>
    </row>
    <row r="195" spans="12:12">
      <c r="L195"/>
    </row>
    <row r="196" spans="12:12">
      <c r="L196"/>
    </row>
    <row r="197" spans="12:12">
      <c r="L197"/>
    </row>
    <row r="198" spans="12:12">
      <c r="L198"/>
    </row>
    <row r="199" spans="12:12">
      <c r="L199"/>
    </row>
    <row r="200" spans="12:12">
      <c r="L200"/>
    </row>
    <row r="201" spans="12:12">
      <c r="L201"/>
    </row>
    <row r="202" spans="12:12">
      <c r="L202"/>
    </row>
    <row r="203" spans="12:12">
      <c r="L203"/>
    </row>
    <row r="204" spans="12:12">
      <c r="L204"/>
    </row>
    <row r="205" spans="12:12">
      <c r="L205"/>
    </row>
    <row r="206" spans="12:12">
      <c r="L206"/>
    </row>
    <row r="207" spans="12:12">
      <c r="L207"/>
    </row>
    <row r="208" spans="12:12">
      <c r="L208"/>
    </row>
    <row r="209" spans="12:12">
      <c r="L209"/>
    </row>
    <row r="210" spans="12:12">
      <c r="L210"/>
    </row>
    <row r="211" spans="12:12">
      <c r="L211"/>
    </row>
    <row r="212" spans="12:12">
      <c r="L212"/>
    </row>
    <row r="213" spans="12:12">
      <c r="L213"/>
    </row>
    <row r="214" spans="12:12">
      <c r="L214"/>
    </row>
    <row r="215" spans="12:12">
      <c r="L215"/>
    </row>
    <row r="216" spans="12:12">
      <c r="L216"/>
    </row>
    <row r="217" spans="12:12">
      <c r="L217"/>
    </row>
    <row r="218" spans="12:12">
      <c r="L218"/>
    </row>
    <row r="219" spans="12:12">
      <c r="L219"/>
    </row>
    <row r="220" spans="12:12">
      <c r="L220"/>
    </row>
    <row r="221" spans="12:12">
      <c r="L221"/>
    </row>
    <row r="222" spans="12:12">
      <c r="L222"/>
    </row>
    <row r="223" spans="12:12">
      <c r="L223"/>
    </row>
    <row r="224" spans="12:12">
      <c r="L224"/>
    </row>
    <row r="225" spans="12:12">
      <c r="L225"/>
    </row>
    <row r="226" spans="12:12">
      <c r="L226"/>
    </row>
    <row r="227" spans="12:12">
      <c r="L227"/>
    </row>
    <row r="228" spans="12:12">
      <c r="L228"/>
    </row>
    <row r="229" spans="12:12">
      <c r="L229"/>
    </row>
    <row r="230" spans="12:12">
      <c r="L230"/>
    </row>
    <row r="231" spans="12:12">
      <c r="L231"/>
    </row>
    <row r="232" spans="12:12">
      <c r="L232"/>
    </row>
    <row r="233" spans="12:12">
      <c r="L233"/>
    </row>
    <row r="234" spans="12:12">
      <c r="L234"/>
    </row>
    <row r="235" spans="12:12">
      <c r="L235"/>
    </row>
    <row r="236" spans="12:12">
      <c r="L236"/>
    </row>
    <row r="237" spans="12:12">
      <c r="L237"/>
    </row>
    <row r="238" spans="12:12">
      <c r="L238"/>
    </row>
    <row r="239" spans="12:12">
      <c r="L239"/>
    </row>
    <row r="240" spans="12:12">
      <c r="L240"/>
    </row>
    <row r="241" spans="12:12">
      <c r="L241"/>
    </row>
    <row r="242" spans="12:12">
      <c r="L242"/>
    </row>
    <row r="243" spans="12:12">
      <c r="L243"/>
    </row>
    <row r="244" spans="12:12">
      <c r="L244"/>
    </row>
    <row r="245" spans="12:12">
      <c r="L245"/>
    </row>
    <row r="246" spans="12:12">
      <c r="L246"/>
    </row>
    <row r="247" spans="12:12">
      <c r="L247"/>
    </row>
    <row r="248" spans="12:12">
      <c r="L248"/>
    </row>
    <row r="249" spans="12:12">
      <c r="L249"/>
    </row>
    <row r="250" spans="12:12">
      <c r="L250"/>
    </row>
    <row r="251" spans="12:12">
      <c r="L251"/>
    </row>
    <row r="252" spans="12:12">
      <c r="L252"/>
    </row>
    <row r="253" spans="12:12">
      <c r="L253"/>
    </row>
    <row r="254" spans="12:12">
      <c r="L254"/>
    </row>
    <row r="255" spans="12:12">
      <c r="L255"/>
    </row>
    <row r="256" spans="12:12">
      <c r="L256"/>
    </row>
    <row r="257" spans="12:12">
      <c r="L257"/>
    </row>
    <row r="258" spans="12:12">
      <c r="L258"/>
    </row>
    <row r="259" spans="12:12">
      <c r="L259"/>
    </row>
    <row r="260" spans="12:12">
      <c r="L260"/>
    </row>
    <row r="261" spans="12:12">
      <c r="L261"/>
    </row>
    <row r="262" spans="12:12">
      <c r="L262"/>
    </row>
    <row r="263" spans="12:12">
      <c r="L263"/>
    </row>
    <row r="264" spans="12:12">
      <c r="L264"/>
    </row>
    <row r="265" spans="12:12">
      <c r="L265"/>
    </row>
    <row r="266" spans="12:12">
      <c r="L266"/>
    </row>
    <row r="267" spans="12:12">
      <c r="L267"/>
    </row>
    <row r="268" spans="12:12">
      <c r="L268"/>
    </row>
    <row r="269" spans="12:12">
      <c r="L269"/>
    </row>
    <row r="270" spans="12:12">
      <c r="L270"/>
    </row>
    <row r="271" spans="12:12">
      <c r="L271"/>
    </row>
    <row r="272" spans="12:12">
      <c r="L272"/>
    </row>
    <row r="273" spans="12:12">
      <c r="L273"/>
    </row>
    <row r="274" spans="12:12">
      <c r="L274"/>
    </row>
    <row r="275" spans="12:12">
      <c r="L275"/>
    </row>
    <row r="276" spans="12:12">
      <c r="L276"/>
    </row>
    <row r="277" spans="12:12">
      <c r="L277"/>
    </row>
    <row r="278" spans="12:12">
      <c r="L278"/>
    </row>
    <row r="279" spans="12:12">
      <c r="L279"/>
    </row>
    <row r="280" spans="12:12">
      <c r="L280"/>
    </row>
    <row r="281" spans="12:12">
      <c r="L281"/>
    </row>
    <row r="282" spans="12:12">
      <c r="L282"/>
    </row>
    <row r="283" spans="12:12">
      <c r="L283"/>
    </row>
    <row r="284" spans="12:12">
      <c r="L284"/>
    </row>
    <row r="285" spans="12:12">
      <c r="L285"/>
    </row>
    <row r="286" spans="12:12">
      <c r="L286"/>
    </row>
    <row r="287" spans="12:12">
      <c r="L287"/>
    </row>
    <row r="288" spans="12:12">
      <c r="L288"/>
    </row>
    <row r="289" spans="12:12">
      <c r="L289"/>
    </row>
    <row r="290" spans="12:12">
      <c r="L290"/>
    </row>
    <row r="291" spans="12:12">
      <c r="L291"/>
    </row>
    <row r="292" spans="12:12">
      <c r="L292"/>
    </row>
    <row r="293" spans="12:12">
      <c r="L293"/>
    </row>
    <row r="294" spans="12:12">
      <c r="L294"/>
    </row>
    <row r="295" spans="12:12">
      <c r="L295"/>
    </row>
    <row r="296" spans="12:12">
      <c r="L296"/>
    </row>
    <row r="297" spans="12:12">
      <c r="L297"/>
    </row>
    <row r="298" spans="12:12">
      <c r="L298"/>
    </row>
    <row r="299" spans="12:12">
      <c r="L299"/>
    </row>
    <row r="300" spans="12:12">
      <c r="L300"/>
    </row>
    <row r="301" spans="12:12">
      <c r="L301"/>
    </row>
    <row r="302" spans="12:12">
      <c r="L302"/>
    </row>
    <row r="303" spans="12:12">
      <c r="L303"/>
    </row>
    <row r="304" spans="12:12">
      <c r="L304"/>
    </row>
    <row r="305" spans="12:12">
      <c r="L305"/>
    </row>
    <row r="306" spans="12:12">
      <c r="L306"/>
    </row>
    <row r="307" spans="12:12">
      <c r="L307"/>
    </row>
    <row r="308" spans="12:12">
      <c r="L308"/>
    </row>
    <row r="309" spans="12:12">
      <c r="L309"/>
    </row>
    <row r="310" spans="12:12">
      <c r="L310"/>
    </row>
    <row r="311" spans="12:12">
      <c r="L311"/>
    </row>
    <row r="312" spans="12:12">
      <c r="L312"/>
    </row>
    <row r="313" spans="12:12">
      <c r="L313"/>
    </row>
    <row r="314" spans="12:12">
      <c r="L314"/>
    </row>
    <row r="315" spans="12:12">
      <c r="L315"/>
    </row>
    <row r="316" spans="12:12">
      <c r="L316"/>
    </row>
    <row r="317" spans="12:12">
      <c r="L317"/>
    </row>
    <row r="318" spans="12:12">
      <c r="L318"/>
    </row>
    <row r="319" spans="12:12">
      <c r="L319"/>
    </row>
    <row r="320" spans="12:12">
      <c r="L320"/>
    </row>
    <row r="321" spans="12:12">
      <c r="L321"/>
    </row>
    <row r="322" spans="12:12">
      <c r="L322"/>
    </row>
    <row r="323" spans="12:12">
      <c r="L323"/>
    </row>
    <row r="324" spans="12:12">
      <c r="L324"/>
    </row>
    <row r="325" spans="12:12">
      <c r="L325"/>
    </row>
    <row r="326" spans="12:12">
      <c r="L326"/>
    </row>
    <row r="327" spans="12:12">
      <c r="L327"/>
    </row>
    <row r="328" spans="12:12">
      <c r="L328"/>
    </row>
    <row r="329" spans="12:12">
      <c r="L329"/>
    </row>
    <row r="330" spans="12:12">
      <c r="L330"/>
    </row>
    <row r="331" spans="12:12">
      <c r="L331"/>
    </row>
    <row r="332" spans="12:12">
      <c r="L332"/>
    </row>
    <row r="333" spans="12:12">
      <c r="L333"/>
    </row>
    <row r="334" spans="12:12">
      <c r="L334"/>
    </row>
    <row r="335" spans="12:12">
      <c r="L335"/>
    </row>
    <row r="336" spans="12:12">
      <c r="L336"/>
    </row>
    <row r="337" spans="12:12">
      <c r="L337"/>
    </row>
    <row r="338" spans="12:12">
      <c r="L338"/>
    </row>
    <row r="339" spans="12:12">
      <c r="L339"/>
    </row>
    <row r="340" spans="12:12">
      <c r="L340"/>
    </row>
    <row r="341" spans="12:12">
      <c r="L341"/>
    </row>
    <row r="342" spans="12:12">
      <c r="L342"/>
    </row>
    <row r="343" spans="12:12">
      <c r="L343"/>
    </row>
    <row r="344" spans="12:12">
      <c r="L344"/>
    </row>
    <row r="345" spans="12:12">
      <c r="L345"/>
    </row>
    <row r="346" spans="12:12">
      <c r="L346"/>
    </row>
    <row r="347" spans="12:12">
      <c r="L347"/>
    </row>
    <row r="348" spans="12:12">
      <c r="L348"/>
    </row>
    <row r="349" spans="12:12">
      <c r="L349"/>
    </row>
    <row r="350" spans="12:12">
      <c r="L350"/>
    </row>
    <row r="351" spans="12:12">
      <c r="L351"/>
    </row>
    <row r="352" spans="12:12">
      <c r="L352"/>
    </row>
    <row r="353" spans="12:12">
      <c r="L353"/>
    </row>
    <row r="354" spans="12:12">
      <c r="L354"/>
    </row>
    <row r="355" spans="12:12">
      <c r="L355"/>
    </row>
    <row r="356" spans="12:12">
      <c r="L356"/>
    </row>
    <row r="357" spans="12:12">
      <c r="L357"/>
    </row>
    <row r="358" spans="12:12">
      <c r="L358"/>
    </row>
    <row r="359" spans="12:12">
      <c r="L359"/>
    </row>
    <row r="360" spans="12:12">
      <c r="L360"/>
    </row>
    <row r="361" spans="12:12">
      <c r="L361"/>
    </row>
    <row r="362" spans="12:12">
      <c r="L362"/>
    </row>
    <row r="363" spans="12:12">
      <c r="L363"/>
    </row>
    <row r="364" spans="12:12">
      <c r="L364"/>
    </row>
    <row r="365" spans="12:12">
      <c r="L365"/>
    </row>
    <row r="366" spans="12:12">
      <c r="L366"/>
    </row>
    <row r="367" spans="12:12">
      <c r="L367"/>
    </row>
    <row r="368" spans="12:12">
      <c r="L368"/>
    </row>
    <row r="369" spans="12:12">
      <c r="L369"/>
    </row>
    <row r="370" spans="12:12">
      <c r="L370"/>
    </row>
    <row r="371" spans="12:12">
      <c r="L371"/>
    </row>
    <row r="372" spans="12:12">
      <c r="L372"/>
    </row>
    <row r="373" spans="12:12">
      <c r="L373"/>
    </row>
    <row r="374" spans="12:12">
      <c r="L374"/>
    </row>
    <row r="375" spans="12:12">
      <c r="L375"/>
    </row>
    <row r="376" spans="12:12">
      <c r="L376"/>
    </row>
    <row r="377" spans="12:12">
      <c r="L377"/>
    </row>
    <row r="378" spans="12:12">
      <c r="L378"/>
    </row>
    <row r="379" spans="12:12">
      <c r="L379"/>
    </row>
    <row r="380" spans="12:12">
      <c r="L380"/>
    </row>
    <row r="381" spans="12:12">
      <c r="L381"/>
    </row>
    <row r="382" spans="12:12">
      <c r="L382"/>
    </row>
    <row r="383" spans="12:12">
      <c r="L383"/>
    </row>
    <row r="384" spans="12:12">
      <c r="L384"/>
    </row>
    <row r="385" spans="12:12">
      <c r="L385"/>
    </row>
    <row r="386" spans="12:12">
      <c r="L386"/>
    </row>
    <row r="387" spans="12:12">
      <c r="L387"/>
    </row>
    <row r="388" spans="12:12">
      <c r="L388"/>
    </row>
    <row r="389" spans="12:12">
      <c r="L389"/>
    </row>
    <row r="390" spans="12:12">
      <c r="L390"/>
    </row>
    <row r="391" spans="12:12">
      <c r="L391"/>
    </row>
    <row r="392" spans="12:12">
      <c r="L392"/>
    </row>
    <row r="393" spans="12:12">
      <c r="L393"/>
    </row>
    <row r="394" spans="12:12">
      <c r="L394"/>
    </row>
    <row r="395" spans="12:12">
      <c r="L395"/>
    </row>
    <row r="396" spans="12:12">
      <c r="L396"/>
    </row>
    <row r="397" spans="12:12">
      <c r="L397"/>
    </row>
    <row r="398" spans="12:12">
      <c r="L398"/>
    </row>
    <row r="399" spans="12:12">
      <c r="L399"/>
    </row>
    <row r="400" spans="12:12">
      <c r="L400"/>
    </row>
    <row r="401" spans="12:12">
      <c r="L401"/>
    </row>
    <row r="402" spans="12:12">
      <c r="L402"/>
    </row>
    <row r="403" spans="12:12">
      <c r="L403"/>
    </row>
    <row r="404" spans="12:12">
      <c r="L404"/>
    </row>
    <row r="405" spans="12:12">
      <c r="L405"/>
    </row>
    <row r="406" spans="12:12">
      <c r="L406"/>
    </row>
    <row r="407" spans="12:12">
      <c r="L407"/>
    </row>
    <row r="408" spans="12:12">
      <c r="L408"/>
    </row>
    <row r="409" spans="12:12">
      <c r="L409"/>
    </row>
    <row r="410" spans="12:12">
      <c r="L410"/>
    </row>
    <row r="411" spans="12:12">
      <c r="L411"/>
    </row>
    <row r="412" spans="12:12">
      <c r="L412"/>
    </row>
    <row r="413" spans="12:12">
      <c r="L413"/>
    </row>
    <row r="414" spans="12:12">
      <c r="L414"/>
    </row>
    <row r="415" spans="12:12">
      <c r="L415"/>
    </row>
    <row r="416" spans="12:12">
      <c r="L416"/>
    </row>
    <row r="417" spans="12:12">
      <c r="L417"/>
    </row>
    <row r="418" spans="12:12">
      <c r="L418"/>
    </row>
    <row r="419" spans="12:12">
      <c r="L419"/>
    </row>
    <row r="420" spans="12:12">
      <c r="L420"/>
    </row>
    <row r="421" spans="12:12">
      <c r="L421"/>
    </row>
    <row r="422" spans="12:12">
      <c r="L422"/>
    </row>
    <row r="423" spans="12:12">
      <c r="L423"/>
    </row>
    <row r="424" spans="12:12">
      <c r="L424"/>
    </row>
    <row r="425" spans="12:12">
      <c r="L425"/>
    </row>
    <row r="426" spans="12:12">
      <c r="L426"/>
    </row>
    <row r="427" spans="12:12">
      <c r="L427"/>
    </row>
    <row r="428" spans="12:12">
      <c r="L428"/>
    </row>
    <row r="429" spans="12:12">
      <c r="L429"/>
    </row>
    <row r="430" spans="12:12">
      <c r="L430"/>
    </row>
    <row r="431" spans="12:12">
      <c r="L431"/>
    </row>
    <row r="432" spans="12:12">
      <c r="L432"/>
    </row>
    <row r="433" spans="12:12">
      <c r="L433"/>
    </row>
    <row r="434" spans="12:12">
      <c r="L434"/>
    </row>
    <row r="435" spans="12:12">
      <c r="L435"/>
    </row>
    <row r="436" spans="12:12">
      <c r="L436"/>
    </row>
    <row r="437" spans="12:12">
      <c r="L437"/>
    </row>
    <row r="438" spans="12:12">
      <c r="L438"/>
    </row>
    <row r="439" spans="12:12">
      <c r="L439"/>
    </row>
    <row r="440" spans="12:12">
      <c r="L440"/>
    </row>
    <row r="441" spans="12:12">
      <c r="L441"/>
    </row>
    <row r="442" spans="12:12">
      <c r="L442"/>
    </row>
    <row r="443" spans="12:12">
      <c r="L443"/>
    </row>
    <row r="444" spans="12:12">
      <c r="L444"/>
    </row>
    <row r="445" spans="12:12">
      <c r="L445"/>
    </row>
    <row r="446" spans="12:12">
      <c r="L446"/>
    </row>
    <row r="447" spans="12:12">
      <c r="L447"/>
    </row>
    <row r="448" spans="12:12">
      <c r="L448"/>
    </row>
    <row r="449" spans="12:12">
      <c r="L449"/>
    </row>
    <row r="450" spans="12:12">
      <c r="L450"/>
    </row>
    <row r="451" spans="12:12">
      <c r="L451"/>
    </row>
    <row r="452" spans="12:12">
      <c r="L452"/>
    </row>
    <row r="453" spans="12:12">
      <c r="L453"/>
    </row>
    <row r="454" spans="12:12">
      <c r="L454"/>
    </row>
    <row r="455" spans="12:12">
      <c r="L455"/>
    </row>
    <row r="456" spans="12:12">
      <c r="L456"/>
    </row>
    <row r="457" spans="12:12">
      <c r="L457"/>
    </row>
    <row r="458" spans="12:12">
      <c r="L458"/>
    </row>
    <row r="459" spans="12:12">
      <c r="L459"/>
    </row>
    <row r="460" spans="12:12">
      <c r="L460"/>
    </row>
    <row r="461" spans="12:12">
      <c r="L461"/>
    </row>
    <row r="462" spans="12:12">
      <c r="L462"/>
    </row>
    <row r="463" spans="12:12">
      <c r="L463"/>
    </row>
    <row r="464" spans="12:12">
      <c r="L464"/>
    </row>
    <row r="465" spans="12:12">
      <c r="L465"/>
    </row>
    <row r="466" spans="12:12">
      <c r="L466"/>
    </row>
    <row r="467" spans="12:12">
      <c r="L467"/>
    </row>
    <row r="468" spans="12:12">
      <c r="L468"/>
    </row>
    <row r="469" spans="12:12">
      <c r="L469"/>
    </row>
    <row r="470" spans="12:12">
      <c r="L470"/>
    </row>
    <row r="471" spans="12:12">
      <c r="L471"/>
    </row>
    <row r="472" spans="12:12">
      <c r="L472"/>
    </row>
    <row r="473" spans="12:12">
      <c r="L473"/>
    </row>
    <row r="474" spans="12:12">
      <c r="L474"/>
    </row>
    <row r="475" spans="12:12">
      <c r="L475"/>
    </row>
    <row r="476" spans="12:12">
      <c r="L476"/>
    </row>
    <row r="477" spans="12:12">
      <c r="L477"/>
    </row>
    <row r="478" spans="12:12">
      <c r="L478"/>
    </row>
    <row r="479" spans="12:12">
      <c r="L479"/>
    </row>
    <row r="480" spans="12:12">
      <c r="L480"/>
    </row>
    <row r="481" spans="12:12">
      <c r="L481"/>
    </row>
    <row r="482" spans="12:12">
      <c r="L482"/>
    </row>
    <row r="483" spans="12:12">
      <c r="L483"/>
    </row>
    <row r="484" spans="12:12">
      <c r="L484"/>
    </row>
    <row r="485" spans="12:12">
      <c r="L485"/>
    </row>
    <row r="486" spans="12:12">
      <c r="L486"/>
    </row>
    <row r="487" spans="12:12">
      <c r="L487"/>
    </row>
    <row r="488" spans="12:12">
      <c r="L488"/>
    </row>
    <row r="489" spans="12:12">
      <c r="L489"/>
    </row>
    <row r="490" spans="12:12">
      <c r="L490"/>
    </row>
    <row r="491" spans="12:12">
      <c r="L491"/>
    </row>
    <row r="492" spans="12:12">
      <c r="L492"/>
    </row>
    <row r="493" spans="12:12">
      <c r="L493"/>
    </row>
    <row r="494" spans="12:12">
      <c r="L494"/>
    </row>
    <row r="495" spans="12:12">
      <c r="L495"/>
    </row>
    <row r="496" spans="12:12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  <row r="503" spans="12:12">
      <c r="L503"/>
    </row>
    <row r="504" spans="12:12">
      <c r="L504"/>
    </row>
    <row r="505" spans="12:12">
      <c r="L505"/>
    </row>
    <row r="506" spans="12:12">
      <c r="L506"/>
    </row>
    <row r="507" spans="12:12">
      <c r="L507"/>
    </row>
    <row r="508" spans="12:12">
      <c r="L508"/>
    </row>
    <row r="509" spans="12:12">
      <c r="L509"/>
    </row>
    <row r="510" spans="12:12">
      <c r="L510"/>
    </row>
    <row r="511" spans="12:12">
      <c r="L511"/>
    </row>
    <row r="512" spans="12:12">
      <c r="L512"/>
    </row>
    <row r="513" spans="12:12">
      <c r="L513"/>
    </row>
    <row r="514" spans="12:12">
      <c r="L514"/>
    </row>
    <row r="515" spans="12:12">
      <c r="L515"/>
    </row>
    <row r="516" spans="12:12">
      <c r="L516"/>
    </row>
    <row r="517" spans="12:12">
      <c r="L517"/>
    </row>
    <row r="518" spans="12:12">
      <c r="L518"/>
    </row>
    <row r="519" spans="12:12">
      <c r="L519"/>
    </row>
    <row r="520" spans="12:12">
      <c r="L520"/>
    </row>
    <row r="521" spans="12:12">
      <c r="L521"/>
    </row>
    <row r="522" spans="12:12">
      <c r="L522"/>
    </row>
    <row r="523" spans="12:12">
      <c r="L523"/>
    </row>
    <row r="524" spans="12:12">
      <c r="L524"/>
    </row>
    <row r="525" spans="12:12">
      <c r="L525"/>
    </row>
    <row r="526" spans="12:12">
      <c r="L526"/>
    </row>
    <row r="527" spans="12:12">
      <c r="L527"/>
    </row>
    <row r="528" spans="12:12">
      <c r="L528"/>
    </row>
    <row r="529" spans="12:12">
      <c r="L529"/>
    </row>
    <row r="530" spans="12:12">
      <c r="L530"/>
    </row>
    <row r="531" spans="12:12">
      <c r="L531"/>
    </row>
    <row r="532" spans="12:12">
      <c r="L532"/>
    </row>
    <row r="533" spans="12:12">
      <c r="L533"/>
    </row>
    <row r="534" spans="12:12">
      <c r="L534"/>
    </row>
    <row r="535" spans="12:12">
      <c r="L535"/>
    </row>
    <row r="536" spans="12:12">
      <c r="L536"/>
    </row>
    <row r="537" spans="12:12">
      <c r="L537"/>
    </row>
    <row r="538" spans="12:12">
      <c r="L538"/>
    </row>
    <row r="539" spans="12:12">
      <c r="L539"/>
    </row>
    <row r="540" spans="12:12">
      <c r="L540"/>
    </row>
    <row r="541" spans="12:12">
      <c r="L541"/>
    </row>
    <row r="542" spans="12:12">
      <c r="L542"/>
    </row>
    <row r="543" spans="12:12">
      <c r="L543"/>
    </row>
    <row r="544" spans="12:12">
      <c r="L544"/>
    </row>
    <row r="545" spans="12:12">
      <c r="L545"/>
    </row>
    <row r="546" spans="12:12">
      <c r="L546"/>
    </row>
    <row r="547" spans="12:12">
      <c r="L547"/>
    </row>
    <row r="548" spans="12:12">
      <c r="L548"/>
    </row>
    <row r="549" spans="12:12">
      <c r="L549"/>
    </row>
    <row r="550" spans="12:12">
      <c r="L550"/>
    </row>
    <row r="551" spans="12:12">
      <c r="L551"/>
    </row>
    <row r="552" spans="12:12">
      <c r="L552"/>
    </row>
    <row r="553" spans="12:12">
      <c r="L553"/>
    </row>
    <row r="554" spans="12:12">
      <c r="L554"/>
    </row>
    <row r="555" spans="12:12">
      <c r="L555"/>
    </row>
    <row r="556" spans="12:12">
      <c r="L556"/>
    </row>
    <row r="557" spans="12:12">
      <c r="L557"/>
    </row>
    <row r="558" spans="12:12">
      <c r="L558"/>
    </row>
    <row r="559" spans="12:12">
      <c r="L559"/>
    </row>
    <row r="560" spans="12:12">
      <c r="L560"/>
    </row>
    <row r="561" spans="12:12">
      <c r="L561"/>
    </row>
    <row r="562" spans="12:12">
      <c r="L562"/>
    </row>
    <row r="563" spans="12:12">
      <c r="L563"/>
    </row>
    <row r="564" spans="12:12">
      <c r="L564"/>
    </row>
    <row r="565" spans="12:12">
      <c r="L565"/>
    </row>
    <row r="566" spans="12:12">
      <c r="L566"/>
    </row>
    <row r="567" spans="12:12">
      <c r="L567"/>
    </row>
    <row r="568" spans="12:12">
      <c r="L568"/>
    </row>
    <row r="569" spans="12:12">
      <c r="L569"/>
    </row>
    <row r="570" spans="12:12">
      <c r="L570"/>
    </row>
    <row r="571" spans="12:12">
      <c r="L571"/>
    </row>
    <row r="572" spans="12:12">
      <c r="L572"/>
    </row>
    <row r="573" spans="12:12">
      <c r="L573"/>
    </row>
    <row r="574" spans="12:12">
      <c r="L574"/>
    </row>
    <row r="575" spans="12:12">
      <c r="L575"/>
    </row>
    <row r="576" spans="12:12">
      <c r="L576"/>
    </row>
    <row r="577" spans="12:12">
      <c r="L577"/>
    </row>
    <row r="578" spans="12:12">
      <c r="L578"/>
    </row>
    <row r="579" spans="12:12">
      <c r="L579"/>
    </row>
    <row r="580" spans="12:12">
      <c r="L580"/>
    </row>
    <row r="581" spans="12:12">
      <c r="L581"/>
    </row>
    <row r="582" spans="12:12">
      <c r="L582"/>
    </row>
    <row r="583" spans="12:12">
      <c r="L583"/>
    </row>
    <row r="584" spans="12:12">
      <c r="L584"/>
    </row>
    <row r="585" spans="12:12">
      <c r="L585"/>
    </row>
    <row r="586" spans="12:12">
      <c r="L586"/>
    </row>
    <row r="587" spans="12:12">
      <c r="L587"/>
    </row>
    <row r="588" spans="12:12">
      <c r="L588"/>
    </row>
    <row r="589" spans="12:12">
      <c r="L589"/>
    </row>
    <row r="590" spans="12:12">
      <c r="L590"/>
    </row>
    <row r="591" spans="12:12">
      <c r="L591"/>
    </row>
    <row r="592" spans="12:12">
      <c r="L592"/>
    </row>
    <row r="593" spans="12:12">
      <c r="L593"/>
    </row>
    <row r="594" spans="12:12">
      <c r="L594"/>
    </row>
    <row r="595" spans="12:12">
      <c r="L595"/>
    </row>
    <row r="596" spans="12:12">
      <c r="L596"/>
    </row>
    <row r="597" spans="12:12">
      <c r="L597"/>
    </row>
    <row r="598" spans="12:12">
      <c r="L598"/>
    </row>
    <row r="599" spans="12:12">
      <c r="L599"/>
    </row>
    <row r="600" spans="12:12">
      <c r="L600"/>
    </row>
    <row r="601" spans="12:12">
      <c r="L601"/>
    </row>
    <row r="602" spans="12:12">
      <c r="L602"/>
    </row>
    <row r="603" spans="12:12">
      <c r="L603"/>
    </row>
    <row r="604" spans="12:12">
      <c r="L604"/>
    </row>
    <row r="605" spans="12:12">
      <c r="L605"/>
    </row>
    <row r="606" spans="12:12">
      <c r="L606"/>
    </row>
    <row r="607" spans="12:12">
      <c r="L607"/>
    </row>
    <row r="608" spans="12:12">
      <c r="L608"/>
    </row>
    <row r="609" spans="12:12">
      <c r="L609"/>
    </row>
    <row r="610" spans="12:12">
      <c r="L610"/>
    </row>
    <row r="611" spans="12:12">
      <c r="L611"/>
    </row>
    <row r="612" spans="12:12">
      <c r="L612"/>
    </row>
    <row r="613" spans="12:12">
      <c r="L613"/>
    </row>
    <row r="614" spans="12:12">
      <c r="L614"/>
    </row>
    <row r="615" spans="12:12">
      <c r="L615"/>
    </row>
    <row r="616" spans="12:12">
      <c r="L616"/>
    </row>
    <row r="617" spans="12:12">
      <c r="L617"/>
    </row>
    <row r="618" spans="12:12">
      <c r="L618"/>
    </row>
    <row r="619" spans="12:12">
      <c r="L619"/>
    </row>
    <row r="620" spans="12:12">
      <c r="L620"/>
    </row>
    <row r="621" spans="12:12">
      <c r="L621"/>
    </row>
    <row r="622" spans="12:12">
      <c r="L622"/>
    </row>
    <row r="623" spans="12:12">
      <c r="L623"/>
    </row>
    <row r="624" spans="12:12">
      <c r="L624"/>
    </row>
    <row r="625" spans="12:12">
      <c r="L625"/>
    </row>
    <row r="626" spans="12:12">
      <c r="L626"/>
    </row>
    <row r="627" spans="12:12">
      <c r="L627"/>
    </row>
    <row r="628" spans="12:12">
      <c r="L628"/>
    </row>
    <row r="629" spans="12:12">
      <c r="L629"/>
    </row>
    <row r="630" spans="12:12">
      <c r="L630"/>
    </row>
    <row r="631" spans="12:12">
      <c r="L631"/>
    </row>
    <row r="632" spans="12:12">
      <c r="L632"/>
    </row>
    <row r="633" spans="12:12">
      <c r="L633"/>
    </row>
    <row r="634" spans="12:12">
      <c r="L634"/>
    </row>
    <row r="635" spans="12:12">
      <c r="L635"/>
    </row>
    <row r="636" spans="12:12">
      <c r="L636"/>
    </row>
    <row r="637" spans="12:12">
      <c r="L637"/>
    </row>
    <row r="638" spans="12:12">
      <c r="L638"/>
    </row>
    <row r="639" spans="12:12">
      <c r="L639"/>
    </row>
    <row r="640" spans="12:12">
      <c r="L640"/>
    </row>
    <row r="641" spans="12:12">
      <c r="L641"/>
    </row>
    <row r="642" spans="12:12">
      <c r="L642"/>
    </row>
    <row r="643" spans="12:12">
      <c r="L643"/>
    </row>
    <row r="644" spans="12:12">
      <c r="L644"/>
    </row>
    <row r="645" spans="12:12">
      <c r="L645"/>
    </row>
    <row r="646" spans="12:12">
      <c r="L646"/>
    </row>
    <row r="647" spans="12:12">
      <c r="L647"/>
    </row>
    <row r="648" spans="12:12">
      <c r="L648"/>
    </row>
    <row r="649" spans="12:12">
      <c r="L649"/>
    </row>
    <row r="650" spans="12:12">
      <c r="L650"/>
    </row>
    <row r="651" spans="12:12">
      <c r="L651"/>
    </row>
    <row r="652" spans="12:12">
      <c r="L652"/>
    </row>
    <row r="653" spans="12:12">
      <c r="L653"/>
    </row>
    <row r="654" spans="12:12">
      <c r="L654"/>
    </row>
    <row r="655" spans="12:12">
      <c r="L655"/>
    </row>
    <row r="656" spans="12:12">
      <c r="L656"/>
    </row>
    <row r="657" spans="12:12">
      <c r="L657"/>
    </row>
    <row r="658" spans="12:12">
      <c r="L658"/>
    </row>
    <row r="659" spans="12:12">
      <c r="L659"/>
    </row>
    <row r="660" spans="12:12">
      <c r="L660"/>
    </row>
    <row r="661" spans="12:12">
      <c r="L661"/>
    </row>
    <row r="662" spans="12:12">
      <c r="L662"/>
    </row>
    <row r="663" spans="12:12">
      <c r="L663"/>
    </row>
    <row r="664" spans="12:12">
      <c r="L664"/>
    </row>
    <row r="665" spans="12:12">
      <c r="L665"/>
    </row>
    <row r="666" spans="12:12">
      <c r="L666"/>
    </row>
    <row r="667" spans="12:12">
      <c r="L667"/>
    </row>
    <row r="668" spans="12:12">
      <c r="L668"/>
    </row>
    <row r="669" spans="12:12">
      <c r="L669"/>
    </row>
    <row r="670" spans="12:12">
      <c r="L670"/>
    </row>
    <row r="671" spans="12:12">
      <c r="L671"/>
    </row>
    <row r="672" spans="12:12">
      <c r="L672"/>
    </row>
    <row r="673" spans="12:12">
      <c r="L673"/>
    </row>
    <row r="674" spans="12:12">
      <c r="L674"/>
    </row>
    <row r="675" spans="12:12">
      <c r="L675"/>
    </row>
    <row r="676" spans="12:12">
      <c r="L676"/>
    </row>
    <row r="677" spans="12:12">
      <c r="L677"/>
    </row>
    <row r="678" spans="12:12">
      <c r="L678"/>
    </row>
    <row r="679" spans="12:12">
      <c r="L679"/>
    </row>
    <row r="680" spans="12:12">
      <c r="L680"/>
    </row>
    <row r="681" spans="12:12">
      <c r="L681"/>
    </row>
    <row r="682" spans="12:12">
      <c r="L682"/>
    </row>
    <row r="683" spans="12:12">
      <c r="L683"/>
    </row>
    <row r="684" spans="12:12">
      <c r="L684"/>
    </row>
    <row r="685" spans="12:12">
      <c r="L685"/>
    </row>
    <row r="686" spans="12:12">
      <c r="L686"/>
    </row>
    <row r="687" spans="12:12">
      <c r="L687"/>
    </row>
    <row r="688" spans="12:12">
      <c r="L688"/>
    </row>
    <row r="689" spans="12:12">
      <c r="L689"/>
    </row>
    <row r="690" spans="12:12">
      <c r="L690"/>
    </row>
    <row r="691" spans="12:12">
      <c r="L691"/>
    </row>
    <row r="692" spans="12:12">
      <c r="L692"/>
    </row>
    <row r="693" spans="12:12">
      <c r="L693"/>
    </row>
    <row r="694" spans="12:12">
      <c r="L694"/>
    </row>
    <row r="695" spans="12:12">
      <c r="L695"/>
    </row>
    <row r="696" spans="12:12">
      <c r="L696"/>
    </row>
    <row r="697" spans="12:12">
      <c r="L697"/>
    </row>
    <row r="698" spans="12:12">
      <c r="L698"/>
    </row>
    <row r="699" spans="12:12">
      <c r="L699"/>
    </row>
    <row r="700" spans="12:12">
      <c r="L700"/>
    </row>
    <row r="701" spans="12:12">
      <c r="L701"/>
    </row>
    <row r="702" spans="12:12">
      <c r="L702"/>
    </row>
    <row r="703" spans="12:12">
      <c r="L703"/>
    </row>
    <row r="704" spans="12:12">
      <c r="L704"/>
    </row>
    <row r="705" spans="12:12">
      <c r="L705"/>
    </row>
    <row r="706" spans="12:12">
      <c r="L706"/>
    </row>
    <row r="707" spans="12:12">
      <c r="L707"/>
    </row>
    <row r="708" spans="12:12">
      <c r="L708"/>
    </row>
    <row r="709" spans="12:12">
      <c r="L709"/>
    </row>
    <row r="710" spans="12:12">
      <c r="L710"/>
    </row>
    <row r="711" spans="12:12">
      <c r="L711"/>
    </row>
    <row r="712" spans="12:12">
      <c r="L712"/>
    </row>
    <row r="713" spans="12:12">
      <c r="L713"/>
    </row>
    <row r="714" spans="12:12">
      <c r="L714"/>
    </row>
    <row r="715" spans="12:12">
      <c r="L715"/>
    </row>
    <row r="716" spans="12:12">
      <c r="L716"/>
    </row>
    <row r="717" spans="12:12">
      <c r="L717"/>
    </row>
    <row r="718" spans="12:12">
      <c r="L718"/>
    </row>
    <row r="719" spans="12:12">
      <c r="L719"/>
    </row>
    <row r="720" spans="12:12">
      <c r="L720"/>
    </row>
    <row r="721" spans="12:12">
      <c r="L721"/>
    </row>
    <row r="722" spans="12:12">
      <c r="L722"/>
    </row>
    <row r="723" spans="12:12">
      <c r="L723"/>
    </row>
    <row r="724" spans="12:12">
      <c r="L724"/>
    </row>
    <row r="725" spans="12:12">
      <c r="L725"/>
    </row>
    <row r="726" spans="12:12">
      <c r="L726"/>
    </row>
    <row r="727" spans="12:12">
      <c r="L727"/>
    </row>
    <row r="728" spans="12:12">
      <c r="L728"/>
    </row>
    <row r="729" spans="12:12">
      <c r="L729"/>
    </row>
    <row r="730" spans="12:12">
      <c r="L730"/>
    </row>
    <row r="731" spans="12:12">
      <c r="L731"/>
    </row>
    <row r="732" spans="12:12">
      <c r="L732"/>
    </row>
    <row r="733" spans="12:12">
      <c r="L733"/>
    </row>
    <row r="734" spans="12:12">
      <c r="L734"/>
    </row>
    <row r="735" spans="12:12">
      <c r="L735"/>
    </row>
    <row r="736" spans="12:12">
      <c r="L736"/>
    </row>
    <row r="737" spans="12:12">
      <c r="L737"/>
    </row>
    <row r="738" spans="12:12">
      <c r="L738"/>
    </row>
    <row r="739" spans="12:12">
      <c r="L739"/>
    </row>
    <row r="740" spans="12:12">
      <c r="L740"/>
    </row>
    <row r="741" spans="12:12">
      <c r="L741"/>
    </row>
    <row r="742" spans="12:12">
      <c r="L742"/>
    </row>
    <row r="743" spans="12:12">
      <c r="L743"/>
    </row>
    <row r="744" spans="12:12">
      <c r="L744"/>
    </row>
    <row r="745" spans="12:12">
      <c r="L745"/>
    </row>
    <row r="746" spans="12:12">
      <c r="L746"/>
    </row>
    <row r="747" spans="12:12">
      <c r="L747"/>
    </row>
    <row r="748" spans="12:12">
      <c r="L748"/>
    </row>
    <row r="749" spans="12:12">
      <c r="L749"/>
    </row>
    <row r="750" spans="12:12">
      <c r="L750"/>
    </row>
    <row r="751" spans="12:12">
      <c r="L751"/>
    </row>
    <row r="752" spans="12:12">
      <c r="L752"/>
    </row>
    <row r="753" spans="12:12">
      <c r="L753"/>
    </row>
    <row r="754" spans="12:12">
      <c r="L754"/>
    </row>
    <row r="755" spans="12:12">
      <c r="L755"/>
    </row>
    <row r="756" spans="12:12">
      <c r="L756"/>
    </row>
    <row r="757" spans="12:12">
      <c r="L757"/>
    </row>
    <row r="758" spans="12:12">
      <c r="L758"/>
    </row>
    <row r="759" spans="12:12">
      <c r="L759"/>
    </row>
    <row r="760" spans="12:12">
      <c r="L760"/>
    </row>
    <row r="761" spans="12:12">
      <c r="L761"/>
    </row>
    <row r="762" spans="12:12">
      <c r="L762"/>
    </row>
    <row r="763" spans="12:12">
      <c r="L763"/>
    </row>
    <row r="764" spans="12:12">
      <c r="L764"/>
    </row>
    <row r="765" spans="12:12">
      <c r="L765"/>
    </row>
    <row r="766" spans="12:12">
      <c r="L766"/>
    </row>
    <row r="767" spans="12:12">
      <c r="L767"/>
    </row>
    <row r="768" spans="12:12">
      <c r="L768"/>
    </row>
    <row r="769" spans="12:12">
      <c r="L769"/>
    </row>
    <row r="770" spans="12:12">
      <c r="L770"/>
    </row>
    <row r="771" spans="12:12">
      <c r="L771"/>
    </row>
    <row r="772" spans="12:12">
      <c r="L772"/>
    </row>
    <row r="773" spans="12:12">
      <c r="L773"/>
    </row>
    <row r="774" spans="12:12">
      <c r="L774"/>
    </row>
    <row r="775" spans="12:12">
      <c r="L775"/>
    </row>
    <row r="776" spans="12:12">
      <c r="L776"/>
    </row>
    <row r="777" spans="12:12">
      <c r="L777"/>
    </row>
    <row r="778" spans="12:12">
      <c r="L778"/>
    </row>
    <row r="779" spans="12:12">
      <c r="L779"/>
    </row>
    <row r="780" spans="12:12">
      <c r="L780"/>
    </row>
    <row r="781" spans="12:12">
      <c r="L781"/>
    </row>
    <row r="782" spans="12:12">
      <c r="L782"/>
    </row>
    <row r="783" spans="12:12">
      <c r="L783"/>
    </row>
    <row r="784" spans="12:12">
      <c r="L784"/>
    </row>
    <row r="785" spans="12:12">
      <c r="L785"/>
    </row>
    <row r="786" spans="12:12">
      <c r="L786"/>
    </row>
    <row r="787" spans="12:12">
      <c r="L787"/>
    </row>
    <row r="788" spans="12:12">
      <c r="L788"/>
    </row>
    <row r="789" spans="12:12">
      <c r="L789"/>
    </row>
    <row r="790" spans="12:12">
      <c r="L790"/>
    </row>
    <row r="791" spans="12:12">
      <c r="L791"/>
    </row>
    <row r="792" spans="12:12">
      <c r="L792"/>
    </row>
    <row r="793" spans="12:12">
      <c r="L793"/>
    </row>
    <row r="794" spans="12:12">
      <c r="L794"/>
    </row>
    <row r="795" spans="12:12">
      <c r="L795"/>
    </row>
    <row r="796" spans="12:12">
      <c r="L796"/>
    </row>
    <row r="797" spans="12:12">
      <c r="L797"/>
    </row>
    <row r="798" spans="12:12">
      <c r="L798"/>
    </row>
    <row r="799" spans="12:12">
      <c r="L799"/>
    </row>
    <row r="800" spans="12:12">
      <c r="L800"/>
    </row>
    <row r="801" spans="12:12">
      <c r="L801"/>
    </row>
    <row r="802" spans="12:12">
      <c r="L802"/>
    </row>
    <row r="803" spans="12:12">
      <c r="L803"/>
    </row>
    <row r="804" spans="12:12">
      <c r="L804"/>
    </row>
    <row r="805" spans="12:12">
      <c r="L805"/>
    </row>
    <row r="806" spans="12:12">
      <c r="L806"/>
    </row>
    <row r="807" spans="12:12">
      <c r="L807"/>
    </row>
    <row r="808" spans="12:12">
      <c r="L808"/>
    </row>
    <row r="809" spans="12:12">
      <c r="L809"/>
    </row>
    <row r="810" spans="12:12">
      <c r="L810"/>
    </row>
    <row r="811" spans="12:12">
      <c r="L811"/>
    </row>
    <row r="812" spans="12:12">
      <c r="L812"/>
    </row>
    <row r="813" spans="12:12">
      <c r="L813"/>
    </row>
    <row r="814" spans="12:12">
      <c r="L814"/>
    </row>
    <row r="815" spans="12:12">
      <c r="L815"/>
    </row>
    <row r="816" spans="12:12">
      <c r="L816"/>
    </row>
    <row r="817" spans="12:12">
      <c r="L817"/>
    </row>
    <row r="818" spans="12:12">
      <c r="L818"/>
    </row>
    <row r="819" spans="12:12">
      <c r="L819"/>
    </row>
    <row r="820" spans="12:12">
      <c r="L820"/>
    </row>
    <row r="821" spans="12:12">
      <c r="L821"/>
    </row>
    <row r="822" spans="12:12">
      <c r="L822"/>
    </row>
    <row r="823" spans="12:12">
      <c r="L823"/>
    </row>
    <row r="824" spans="12:12">
      <c r="L824"/>
    </row>
    <row r="825" spans="12:12">
      <c r="L825"/>
    </row>
    <row r="826" spans="12:12">
      <c r="L826"/>
    </row>
    <row r="827" spans="12:12">
      <c r="L827"/>
    </row>
    <row r="828" spans="12:12">
      <c r="L828"/>
    </row>
    <row r="829" spans="12:12">
      <c r="L829"/>
    </row>
    <row r="830" spans="12:12">
      <c r="L830"/>
    </row>
    <row r="831" spans="12:12">
      <c r="L831"/>
    </row>
    <row r="832" spans="12:12">
      <c r="L832"/>
    </row>
    <row r="833" spans="12:12">
      <c r="L833"/>
    </row>
    <row r="834" spans="12:12">
      <c r="L834"/>
    </row>
    <row r="835" spans="12:12">
      <c r="L835"/>
    </row>
    <row r="836" spans="12:12">
      <c r="L836"/>
    </row>
    <row r="837" spans="12:12">
      <c r="L837"/>
    </row>
    <row r="838" spans="12:12">
      <c r="L838"/>
    </row>
    <row r="839" spans="12:12">
      <c r="L839"/>
    </row>
    <row r="840" spans="12:12">
      <c r="L840"/>
    </row>
    <row r="841" spans="12:12">
      <c r="L841"/>
    </row>
    <row r="842" spans="12:12">
      <c r="L842"/>
    </row>
    <row r="843" spans="12:12">
      <c r="L843"/>
    </row>
    <row r="844" spans="12:12">
      <c r="L844"/>
    </row>
    <row r="845" spans="12:12">
      <c r="L845"/>
    </row>
    <row r="846" spans="12:12">
      <c r="L846"/>
    </row>
    <row r="847" spans="12:12">
      <c r="L847"/>
    </row>
    <row r="848" spans="12:12">
      <c r="L848"/>
    </row>
    <row r="849" spans="12:12">
      <c r="L849"/>
    </row>
    <row r="850" spans="12:12">
      <c r="L850"/>
    </row>
    <row r="851" spans="12:12">
      <c r="L851"/>
    </row>
    <row r="852" spans="12:12">
      <c r="L852"/>
    </row>
    <row r="853" spans="12:12">
      <c r="L853"/>
    </row>
    <row r="854" spans="12:12">
      <c r="L854"/>
    </row>
    <row r="855" spans="12:12">
      <c r="L855"/>
    </row>
    <row r="856" spans="12:12">
      <c r="L856"/>
    </row>
    <row r="857" spans="12:12">
      <c r="L857"/>
    </row>
    <row r="858" spans="12:12">
      <c r="L858"/>
    </row>
    <row r="859" spans="12:12">
      <c r="L859"/>
    </row>
    <row r="860" spans="12:12">
      <c r="L860"/>
    </row>
    <row r="861" spans="12:12">
      <c r="L861"/>
    </row>
    <row r="862" spans="12:12">
      <c r="L862"/>
    </row>
    <row r="863" spans="12:12">
      <c r="L863"/>
    </row>
    <row r="864" spans="12:12">
      <c r="L864"/>
    </row>
    <row r="865" spans="12:12">
      <c r="L865"/>
    </row>
    <row r="866" spans="12:12">
      <c r="L866"/>
    </row>
    <row r="867" spans="12:12">
      <c r="L867"/>
    </row>
    <row r="868" spans="12:12">
      <c r="L868"/>
    </row>
    <row r="869" spans="12:12">
      <c r="L869"/>
    </row>
    <row r="870" spans="12:12">
      <c r="L870"/>
    </row>
    <row r="871" spans="12:12">
      <c r="L871"/>
    </row>
    <row r="872" spans="12:12">
      <c r="L872"/>
    </row>
    <row r="873" spans="12:12">
      <c r="L873"/>
    </row>
    <row r="874" spans="12:12">
      <c r="L874"/>
    </row>
    <row r="875" spans="12:12">
      <c r="L875"/>
    </row>
    <row r="876" spans="12:12">
      <c r="L876"/>
    </row>
    <row r="877" spans="12:12">
      <c r="L877"/>
    </row>
    <row r="878" spans="12:12">
      <c r="L878"/>
    </row>
    <row r="879" spans="12:12">
      <c r="L879"/>
    </row>
    <row r="880" spans="12:12">
      <c r="L880"/>
    </row>
    <row r="881" spans="12:12">
      <c r="L881"/>
    </row>
    <row r="882" spans="12:12">
      <c r="L882"/>
    </row>
    <row r="883" spans="12:12">
      <c r="L883"/>
    </row>
    <row r="884" spans="12:12">
      <c r="L884"/>
    </row>
    <row r="885" spans="12:12">
      <c r="L885"/>
    </row>
    <row r="886" spans="12:12">
      <c r="L886"/>
    </row>
    <row r="887" spans="12:12">
      <c r="L887"/>
    </row>
    <row r="888" spans="12:12">
      <c r="L888"/>
    </row>
    <row r="889" spans="12:12">
      <c r="L889"/>
    </row>
    <row r="890" spans="12:12">
      <c r="L890"/>
    </row>
    <row r="891" spans="12:12">
      <c r="L891"/>
    </row>
    <row r="892" spans="12:12">
      <c r="L892"/>
    </row>
    <row r="893" spans="12:12">
      <c r="L893"/>
    </row>
    <row r="894" spans="12:12">
      <c r="L894"/>
    </row>
    <row r="895" spans="12:12">
      <c r="L895"/>
    </row>
    <row r="896" spans="12:12">
      <c r="L896"/>
    </row>
    <row r="897" spans="12:12">
      <c r="L897"/>
    </row>
    <row r="898" spans="12:12">
      <c r="L898"/>
    </row>
    <row r="899" spans="12:12">
      <c r="L899"/>
    </row>
    <row r="900" spans="12:12">
      <c r="L900"/>
    </row>
    <row r="901" spans="12:12">
      <c r="L901"/>
    </row>
    <row r="902" spans="12:12">
      <c r="L902"/>
    </row>
    <row r="903" spans="12:12">
      <c r="L903"/>
    </row>
    <row r="904" spans="12:12">
      <c r="L904"/>
    </row>
    <row r="905" spans="12:12">
      <c r="L905"/>
    </row>
    <row r="906" spans="12:12">
      <c r="L906"/>
    </row>
    <row r="907" spans="12:12">
      <c r="L907"/>
    </row>
    <row r="908" spans="12:12">
      <c r="L908"/>
    </row>
    <row r="909" spans="12:12">
      <c r="L909"/>
    </row>
    <row r="910" spans="12:12">
      <c r="L910"/>
    </row>
    <row r="911" spans="12:12">
      <c r="L911"/>
    </row>
    <row r="912" spans="12:12">
      <c r="L912"/>
    </row>
    <row r="913" spans="12:12">
      <c r="L913"/>
    </row>
    <row r="914" spans="12:12">
      <c r="L914"/>
    </row>
    <row r="915" spans="12:12">
      <c r="L915"/>
    </row>
    <row r="916" spans="12:12">
      <c r="L916"/>
    </row>
    <row r="917" spans="12:12">
      <c r="L917"/>
    </row>
    <row r="918" spans="12:12">
      <c r="L918"/>
    </row>
    <row r="919" spans="12:12">
      <c r="L919"/>
    </row>
    <row r="920" spans="12:12">
      <c r="L920"/>
    </row>
    <row r="921" spans="12:12">
      <c r="L921"/>
    </row>
    <row r="922" spans="12:12">
      <c r="L922"/>
    </row>
    <row r="923" spans="12:12">
      <c r="L923"/>
    </row>
    <row r="924" spans="12:12">
      <c r="L924"/>
    </row>
    <row r="925" spans="12:12">
      <c r="L925"/>
    </row>
    <row r="926" spans="12:12">
      <c r="L926"/>
    </row>
    <row r="927" spans="12:12">
      <c r="L927"/>
    </row>
    <row r="928" spans="12:12">
      <c r="L928"/>
    </row>
    <row r="929" spans="12:12">
      <c r="L929"/>
    </row>
    <row r="930" spans="12:12">
      <c r="L930"/>
    </row>
    <row r="931" spans="12:12">
      <c r="L931"/>
    </row>
    <row r="932" spans="12:12">
      <c r="L932"/>
    </row>
    <row r="933" spans="12:12">
      <c r="L933"/>
    </row>
    <row r="934" spans="12:12">
      <c r="L934"/>
    </row>
    <row r="935" spans="12:12">
      <c r="L935"/>
    </row>
    <row r="936" spans="12:12">
      <c r="L936"/>
    </row>
    <row r="937" spans="12:12">
      <c r="L937"/>
    </row>
    <row r="938" spans="12:12">
      <c r="L938"/>
    </row>
    <row r="939" spans="12:12">
      <c r="L939"/>
    </row>
    <row r="940" spans="12:12">
      <c r="L940"/>
    </row>
    <row r="941" spans="12:12">
      <c r="L941"/>
    </row>
    <row r="942" spans="12:12">
      <c r="L942"/>
    </row>
    <row r="943" spans="12:12">
      <c r="L943"/>
    </row>
    <row r="944" spans="12:12">
      <c r="L944"/>
    </row>
    <row r="945" spans="12:12">
      <c r="L945"/>
    </row>
    <row r="946" spans="12:12">
      <c r="L946"/>
    </row>
    <row r="947" spans="12:12">
      <c r="L947"/>
    </row>
    <row r="948" spans="12:12">
      <c r="L948"/>
    </row>
    <row r="949" spans="12:12">
      <c r="L949"/>
    </row>
    <row r="950" spans="12:12">
      <c r="L950"/>
    </row>
    <row r="951" spans="12:12">
      <c r="L951"/>
    </row>
    <row r="952" spans="12:12">
      <c r="L952"/>
    </row>
    <row r="953" spans="12:12">
      <c r="L953"/>
    </row>
    <row r="954" spans="12:12">
      <c r="L954"/>
    </row>
    <row r="955" spans="12:12">
      <c r="L955"/>
    </row>
    <row r="956" spans="12:12">
      <c r="L956"/>
    </row>
    <row r="957" spans="12:12">
      <c r="L957"/>
    </row>
    <row r="958" spans="12:12">
      <c r="L958"/>
    </row>
    <row r="959" spans="12:12">
      <c r="L959"/>
    </row>
    <row r="960" spans="12:12">
      <c r="L960"/>
    </row>
    <row r="961" spans="12:12">
      <c r="L961"/>
    </row>
    <row r="962" spans="12:12">
      <c r="L962"/>
    </row>
    <row r="963" spans="12:12">
      <c r="L963"/>
    </row>
    <row r="964" spans="12:12">
      <c r="L964"/>
    </row>
    <row r="965" spans="12:12">
      <c r="L965"/>
    </row>
    <row r="966" spans="12:12">
      <c r="L966"/>
    </row>
    <row r="967" spans="12:12">
      <c r="L967"/>
    </row>
    <row r="968" spans="12:12">
      <c r="L968"/>
    </row>
    <row r="969" spans="12:12">
      <c r="L969"/>
    </row>
    <row r="970" spans="12:12">
      <c r="L970"/>
    </row>
    <row r="971" spans="12:12">
      <c r="L971"/>
    </row>
    <row r="972" spans="12:12">
      <c r="L972"/>
    </row>
    <row r="973" spans="12:12">
      <c r="L973"/>
    </row>
    <row r="974" spans="12:12">
      <c r="L974"/>
    </row>
    <row r="975" spans="12:12">
      <c r="L975"/>
    </row>
    <row r="976" spans="12:12">
      <c r="L976"/>
    </row>
    <row r="977" spans="12:12">
      <c r="L977"/>
    </row>
    <row r="978" spans="12:12">
      <c r="L978"/>
    </row>
    <row r="979" spans="12:12">
      <c r="L979"/>
    </row>
    <row r="980" spans="12:12">
      <c r="L980"/>
    </row>
    <row r="981" spans="12:12">
      <c r="L981"/>
    </row>
    <row r="982" spans="12:12">
      <c r="L982"/>
    </row>
    <row r="983" spans="12:12">
      <c r="L983"/>
    </row>
    <row r="984" spans="12:12">
      <c r="L984"/>
    </row>
    <row r="985" spans="12:12">
      <c r="L985"/>
    </row>
    <row r="986" spans="12:12">
      <c r="L986"/>
    </row>
    <row r="987" spans="12:12">
      <c r="L987"/>
    </row>
    <row r="988" spans="12:12">
      <c r="L988"/>
    </row>
    <row r="989" spans="12:12">
      <c r="L989"/>
    </row>
    <row r="990" spans="12:12">
      <c r="L990"/>
    </row>
    <row r="991" spans="12:12">
      <c r="L991"/>
    </row>
    <row r="992" spans="12:12">
      <c r="L992"/>
    </row>
    <row r="993" spans="12:12">
      <c r="L993"/>
    </row>
    <row r="994" spans="12:12">
      <c r="L994"/>
    </row>
    <row r="995" spans="12:12">
      <c r="L995"/>
    </row>
    <row r="996" spans="12:12">
      <c r="L996"/>
    </row>
    <row r="997" spans="12:12">
      <c r="L997"/>
    </row>
    <row r="998" spans="12:12">
      <c r="L998"/>
    </row>
    <row r="999" spans="12:12">
      <c r="L999"/>
    </row>
    <row r="1000" spans="12:12">
      <c r="L1000"/>
    </row>
    <row r="1001" spans="12:12">
      <c r="L1001"/>
    </row>
    <row r="1002" spans="12:12">
      <c r="L1002"/>
    </row>
    <row r="1003" spans="12:12">
      <c r="L1003"/>
    </row>
    <row r="1004" spans="12:12">
      <c r="L1004"/>
    </row>
    <row r="1005" spans="12:12">
      <c r="L1005"/>
    </row>
    <row r="1006" spans="12:12">
      <c r="L1006"/>
    </row>
    <row r="1007" spans="12:12">
      <c r="L1007"/>
    </row>
    <row r="1008" spans="12:12">
      <c r="L1008"/>
    </row>
    <row r="1009" spans="12:12">
      <c r="L1009"/>
    </row>
    <row r="1010" spans="12:12">
      <c r="L1010"/>
    </row>
    <row r="1011" spans="12:12">
      <c r="L1011"/>
    </row>
    <row r="1012" spans="12:12">
      <c r="L1012"/>
    </row>
    <row r="1013" spans="12:12">
      <c r="L1013"/>
    </row>
    <row r="1014" spans="12:12">
      <c r="L1014"/>
    </row>
    <row r="1015" spans="12:12">
      <c r="L1015"/>
    </row>
    <row r="1016" spans="12:12">
      <c r="L1016"/>
    </row>
    <row r="1017" spans="12:12">
      <c r="L1017"/>
    </row>
    <row r="1018" spans="12:12">
      <c r="L1018"/>
    </row>
    <row r="1019" spans="12:12">
      <c r="L1019"/>
    </row>
    <row r="1020" spans="12:12">
      <c r="L1020"/>
    </row>
    <row r="1021" spans="12:12">
      <c r="L1021"/>
    </row>
    <row r="1022" spans="12:12">
      <c r="L1022"/>
    </row>
    <row r="1023" spans="12:12">
      <c r="L1023"/>
    </row>
    <row r="1024" spans="12:12">
      <c r="L1024"/>
    </row>
    <row r="1025" spans="12:12">
      <c r="L1025"/>
    </row>
    <row r="1026" spans="12:12">
      <c r="L1026"/>
    </row>
    <row r="1027" spans="12:12">
      <c r="L1027"/>
    </row>
    <row r="1028" spans="12:12">
      <c r="L1028"/>
    </row>
    <row r="1029" spans="12:12">
      <c r="L1029"/>
    </row>
    <row r="1030" spans="12:12">
      <c r="L1030"/>
    </row>
    <row r="1031" spans="12:12">
      <c r="L1031"/>
    </row>
    <row r="1032" spans="12:12">
      <c r="L1032"/>
    </row>
    <row r="1033" spans="12:12">
      <c r="L1033"/>
    </row>
    <row r="1034" spans="12:12">
      <c r="L1034"/>
    </row>
    <row r="1035" spans="12:12">
      <c r="L1035"/>
    </row>
    <row r="1036" spans="12:12">
      <c r="L1036"/>
    </row>
    <row r="1037" spans="12:12">
      <c r="L1037"/>
    </row>
    <row r="1038" spans="12:12">
      <c r="L1038"/>
    </row>
    <row r="1039" spans="12:12">
      <c r="L1039"/>
    </row>
    <row r="1040" spans="12:12">
      <c r="L1040"/>
    </row>
    <row r="1041" spans="12:12">
      <c r="L1041"/>
    </row>
    <row r="1042" spans="12:12">
      <c r="L1042"/>
    </row>
    <row r="1043" spans="12:12">
      <c r="L1043"/>
    </row>
    <row r="1044" spans="12:12">
      <c r="L1044"/>
    </row>
    <row r="1045" spans="12:12">
      <c r="L1045"/>
    </row>
    <row r="1046" spans="12:12">
      <c r="L1046"/>
    </row>
    <row r="1047" spans="12:12">
      <c r="L1047"/>
    </row>
    <row r="1048" spans="12:12">
      <c r="L1048"/>
    </row>
    <row r="1049" spans="12:12">
      <c r="L1049"/>
    </row>
    <row r="1050" spans="12:12">
      <c r="L1050"/>
    </row>
    <row r="1051" spans="12:12">
      <c r="L1051"/>
    </row>
    <row r="1052" spans="12:12">
      <c r="L1052"/>
    </row>
    <row r="1053" spans="12:12">
      <c r="L1053"/>
    </row>
    <row r="1054" spans="12:12">
      <c r="L1054"/>
    </row>
    <row r="1055" spans="12:12">
      <c r="L1055"/>
    </row>
    <row r="1056" spans="12:12">
      <c r="L1056"/>
    </row>
    <row r="1057" spans="12:12">
      <c r="L1057"/>
    </row>
    <row r="1058" spans="12:12">
      <c r="L1058"/>
    </row>
    <row r="1059" spans="12:12">
      <c r="L1059"/>
    </row>
    <row r="1060" spans="12:12">
      <c r="L1060"/>
    </row>
    <row r="1061" spans="12:12">
      <c r="L1061"/>
    </row>
    <row r="1062" spans="12:12">
      <c r="L1062"/>
    </row>
    <row r="1063" spans="12:12">
      <c r="L1063"/>
    </row>
    <row r="1064" spans="12:12">
      <c r="L1064"/>
    </row>
    <row r="1065" spans="12:12">
      <c r="L1065"/>
    </row>
    <row r="1066" spans="12:12">
      <c r="L1066"/>
    </row>
    <row r="1067" spans="12:12">
      <c r="L1067"/>
    </row>
    <row r="1068" spans="12:12">
      <c r="L1068"/>
    </row>
    <row r="1069" spans="12:12">
      <c r="L1069"/>
    </row>
    <row r="1070" spans="12:12">
      <c r="L1070"/>
    </row>
    <row r="1071" spans="12:12">
      <c r="L1071"/>
    </row>
    <row r="1072" spans="12:12">
      <c r="L1072"/>
    </row>
    <row r="1073" spans="12:12">
      <c r="L1073"/>
    </row>
    <row r="1074" spans="12:12">
      <c r="L1074"/>
    </row>
    <row r="1075" spans="12:12">
      <c r="L1075"/>
    </row>
    <row r="1076" spans="12:12">
      <c r="L1076"/>
    </row>
    <row r="1077" spans="12:12">
      <c r="L1077"/>
    </row>
    <row r="1078" spans="12:12">
      <c r="L1078"/>
    </row>
    <row r="1079" spans="12:12">
      <c r="L1079"/>
    </row>
    <row r="1080" spans="12:12">
      <c r="L1080"/>
    </row>
    <row r="1081" spans="12:12">
      <c r="L1081"/>
    </row>
    <row r="1082" spans="12:12">
      <c r="L1082"/>
    </row>
    <row r="1083" spans="12:12">
      <c r="L1083"/>
    </row>
    <row r="1084" spans="12:12">
      <c r="L1084"/>
    </row>
    <row r="1085" spans="12:12">
      <c r="L1085"/>
    </row>
    <row r="1086" spans="12:12">
      <c r="L1086"/>
    </row>
    <row r="1087" spans="12:12">
      <c r="L1087"/>
    </row>
    <row r="1088" spans="12:12">
      <c r="L1088"/>
    </row>
    <row r="1089" spans="12:12">
      <c r="L1089"/>
    </row>
    <row r="1090" spans="12:12">
      <c r="L1090"/>
    </row>
    <row r="1091" spans="12:12">
      <c r="L1091"/>
    </row>
    <row r="1092" spans="12:12">
      <c r="L1092"/>
    </row>
    <row r="1093" spans="12:12">
      <c r="L1093"/>
    </row>
    <row r="1094" spans="12:12">
      <c r="L1094"/>
    </row>
    <row r="1095" spans="12:12">
      <c r="L1095"/>
    </row>
    <row r="1096" spans="12:12">
      <c r="L1096"/>
    </row>
    <row r="1097" spans="12:12">
      <c r="L1097"/>
    </row>
    <row r="1098" spans="12:12">
      <c r="L1098"/>
    </row>
    <row r="1099" spans="12:12">
      <c r="L1099"/>
    </row>
    <row r="1100" spans="12:12">
      <c r="L1100"/>
    </row>
    <row r="1101" spans="12:12">
      <c r="L1101"/>
    </row>
    <row r="1102" spans="12:12">
      <c r="L1102"/>
    </row>
    <row r="1103" spans="12:12">
      <c r="L1103"/>
    </row>
    <row r="1104" spans="12:12">
      <c r="L1104"/>
    </row>
    <row r="1105" spans="12:12">
      <c r="L1105"/>
    </row>
    <row r="1106" spans="12:12">
      <c r="L1106"/>
    </row>
    <row r="1107" spans="12:12">
      <c r="L1107"/>
    </row>
    <row r="1108" spans="12:12">
      <c r="L1108"/>
    </row>
    <row r="1109" spans="12:12">
      <c r="L1109"/>
    </row>
    <row r="1110" spans="12:12">
      <c r="L1110"/>
    </row>
    <row r="1111" spans="12:12">
      <c r="L1111"/>
    </row>
    <row r="1112" spans="12:12">
      <c r="L1112"/>
    </row>
    <row r="1113" spans="12:12">
      <c r="L1113"/>
    </row>
    <row r="1114" spans="12:12">
      <c r="L1114"/>
    </row>
    <row r="1115" spans="12:12">
      <c r="L1115"/>
    </row>
    <row r="1116" spans="12:12">
      <c r="L1116"/>
    </row>
    <row r="1117" spans="12:12">
      <c r="L1117"/>
    </row>
    <row r="1118" spans="12:12">
      <c r="L1118"/>
    </row>
    <row r="1119" spans="12:12">
      <c r="L1119"/>
    </row>
    <row r="1120" spans="12:12">
      <c r="L1120"/>
    </row>
    <row r="1121" spans="12:12">
      <c r="L1121"/>
    </row>
    <row r="1122" spans="12:12">
      <c r="L1122"/>
    </row>
    <row r="1123" spans="12:12">
      <c r="L1123"/>
    </row>
    <row r="1124" spans="12:12">
      <c r="L1124"/>
    </row>
    <row r="1125" spans="12:12">
      <c r="L1125"/>
    </row>
    <row r="1126" spans="12:12">
      <c r="L1126"/>
    </row>
    <row r="1127" spans="12:12">
      <c r="L1127"/>
    </row>
    <row r="1128" spans="12:12">
      <c r="L1128"/>
    </row>
    <row r="1129" spans="12:12">
      <c r="L1129"/>
    </row>
    <row r="1130" spans="12:12">
      <c r="L1130"/>
    </row>
    <row r="1131" spans="12:12">
      <c r="L1131"/>
    </row>
    <row r="1132" spans="12:12">
      <c r="L1132"/>
    </row>
    <row r="1133" spans="12:12">
      <c r="L1133"/>
    </row>
    <row r="1134" spans="12:12">
      <c r="L1134"/>
    </row>
    <row r="1135" spans="12:12">
      <c r="L1135"/>
    </row>
    <row r="1136" spans="12:12">
      <c r="L1136"/>
    </row>
    <row r="1137" spans="12:12">
      <c r="L1137"/>
    </row>
    <row r="1138" spans="12:12">
      <c r="L1138"/>
    </row>
    <row r="1139" spans="12:12">
      <c r="L1139"/>
    </row>
    <row r="1140" spans="12:12">
      <c r="L1140"/>
    </row>
    <row r="1141" spans="12:12">
      <c r="L1141"/>
    </row>
    <row r="1142" spans="12:12">
      <c r="L1142"/>
    </row>
    <row r="1143" spans="12:12">
      <c r="L1143"/>
    </row>
    <row r="1144" spans="12:12">
      <c r="L1144"/>
    </row>
    <row r="1145" spans="12:12">
      <c r="L1145"/>
    </row>
    <row r="1146" spans="12:12">
      <c r="L1146"/>
    </row>
    <row r="1147" spans="12:12">
      <c r="L1147"/>
    </row>
    <row r="1148" spans="12:12">
      <c r="L1148"/>
    </row>
    <row r="1149" spans="12:12">
      <c r="L1149"/>
    </row>
    <row r="1150" spans="12:12">
      <c r="L1150"/>
    </row>
    <row r="1151" spans="12:12">
      <c r="L1151"/>
    </row>
    <row r="1152" spans="12:12">
      <c r="L1152"/>
    </row>
    <row r="1153" spans="12:12">
      <c r="L1153"/>
    </row>
    <row r="1154" spans="12:12">
      <c r="L1154"/>
    </row>
    <row r="1155" spans="12:12">
      <c r="L1155"/>
    </row>
    <row r="1156" spans="12:12">
      <c r="L1156"/>
    </row>
    <row r="1157" spans="12:12">
      <c r="L1157"/>
    </row>
    <row r="1158" spans="12:12">
      <c r="L1158"/>
    </row>
    <row r="1159" spans="12:12">
      <c r="L1159"/>
    </row>
    <row r="1160" spans="12:12">
      <c r="L1160"/>
    </row>
    <row r="1161" spans="12:12">
      <c r="L1161"/>
    </row>
    <row r="1162" spans="12:12">
      <c r="L1162"/>
    </row>
    <row r="1163" spans="12:12">
      <c r="L1163"/>
    </row>
    <row r="1164" spans="12:12">
      <c r="L1164"/>
    </row>
    <row r="1165" spans="12:12">
      <c r="L1165"/>
    </row>
    <row r="1166" spans="12:12">
      <c r="L1166"/>
    </row>
    <row r="1167" spans="12:12">
      <c r="L1167"/>
    </row>
    <row r="1168" spans="12:12">
      <c r="L1168"/>
    </row>
    <row r="1169" spans="12:12">
      <c r="L1169"/>
    </row>
    <row r="1170" spans="12:12">
      <c r="L1170"/>
    </row>
    <row r="1171" spans="12:12">
      <c r="L1171"/>
    </row>
    <row r="1172" spans="12:12">
      <c r="L1172"/>
    </row>
    <row r="1173" spans="12:12">
      <c r="L1173"/>
    </row>
    <row r="1174" spans="12:12">
      <c r="L1174"/>
    </row>
    <row r="1175" spans="12:12">
      <c r="L1175"/>
    </row>
    <row r="1176" spans="12:12">
      <c r="L1176"/>
    </row>
    <row r="1177" spans="12:12">
      <c r="L1177"/>
    </row>
    <row r="1178" spans="12:12">
      <c r="L1178"/>
    </row>
    <row r="1179" spans="12:12">
      <c r="L1179"/>
    </row>
    <row r="1180" spans="12:12">
      <c r="L1180"/>
    </row>
    <row r="1181" spans="12:12">
      <c r="L1181"/>
    </row>
    <row r="1182" spans="12:12">
      <c r="L1182"/>
    </row>
    <row r="1183" spans="12:12">
      <c r="L1183"/>
    </row>
    <row r="1184" spans="12:12">
      <c r="L1184"/>
    </row>
    <row r="1185" spans="12:12">
      <c r="L1185"/>
    </row>
    <row r="1186" spans="12:12">
      <c r="L1186"/>
    </row>
    <row r="1187" spans="12:12">
      <c r="L1187"/>
    </row>
    <row r="1188" spans="12:12">
      <c r="L1188"/>
    </row>
    <row r="1189" spans="12:12">
      <c r="L1189"/>
    </row>
    <row r="1190" spans="12:12">
      <c r="L1190"/>
    </row>
    <row r="1191" spans="12:12">
      <c r="L1191"/>
    </row>
    <row r="1192" spans="12:12">
      <c r="L1192"/>
    </row>
    <row r="1193" spans="12:12">
      <c r="L1193"/>
    </row>
    <row r="1194" spans="12:12">
      <c r="L1194"/>
    </row>
    <row r="1195" spans="12:12">
      <c r="L1195"/>
    </row>
    <row r="1196" spans="12:12">
      <c r="L1196"/>
    </row>
    <row r="1197" spans="12:12">
      <c r="L1197"/>
    </row>
    <row r="1198" spans="12:12">
      <c r="L1198"/>
    </row>
    <row r="1199" spans="12:12">
      <c r="L1199"/>
    </row>
    <row r="1200" spans="12:12">
      <c r="L1200"/>
    </row>
    <row r="1201" spans="12:12">
      <c r="L1201"/>
    </row>
    <row r="1202" spans="12:12">
      <c r="L1202"/>
    </row>
    <row r="1203" spans="12:12">
      <c r="L1203"/>
    </row>
    <row r="1204" spans="12:12">
      <c r="L1204"/>
    </row>
    <row r="1205" spans="12:12">
      <c r="L1205"/>
    </row>
    <row r="1206" spans="12:12">
      <c r="L1206"/>
    </row>
    <row r="1207" spans="12:12">
      <c r="L1207"/>
    </row>
    <row r="1208" spans="12:12">
      <c r="L1208"/>
    </row>
    <row r="1209" spans="12:12">
      <c r="L1209"/>
    </row>
    <row r="1210" spans="12:12">
      <c r="L1210"/>
    </row>
    <row r="1211" spans="12:12">
      <c r="L1211"/>
    </row>
    <row r="1212" spans="12:12">
      <c r="L1212"/>
    </row>
    <row r="1213" spans="12:12">
      <c r="L1213"/>
    </row>
    <row r="1214" spans="12:12">
      <c r="L1214"/>
    </row>
    <row r="1215" spans="12:12">
      <c r="L1215"/>
    </row>
    <row r="1216" spans="12:12">
      <c r="L1216"/>
    </row>
    <row r="1217" spans="12:12">
      <c r="L1217"/>
    </row>
    <row r="1218" spans="12:12">
      <c r="L1218"/>
    </row>
    <row r="1219" spans="12:12">
      <c r="L1219"/>
    </row>
    <row r="1220" spans="12:12">
      <c r="L1220"/>
    </row>
    <row r="1221" spans="12:12">
      <c r="L1221"/>
    </row>
    <row r="1222" spans="12:12">
      <c r="L1222"/>
    </row>
    <row r="1223" spans="12:12">
      <c r="L1223"/>
    </row>
    <row r="1224" spans="12:12">
      <c r="L1224"/>
    </row>
    <row r="1225" spans="12:12">
      <c r="L1225"/>
    </row>
    <row r="1226" spans="12:12">
      <c r="L1226"/>
    </row>
    <row r="1227" spans="12:12">
      <c r="L1227"/>
    </row>
    <row r="1228" spans="12:12">
      <c r="L1228"/>
    </row>
    <row r="1229" spans="12:12">
      <c r="L1229"/>
    </row>
    <row r="1230" spans="12:12">
      <c r="L1230"/>
    </row>
    <row r="1231" spans="12:12">
      <c r="L1231"/>
    </row>
    <row r="1232" spans="12:12">
      <c r="L1232"/>
    </row>
    <row r="1233" spans="12:12">
      <c r="L1233"/>
    </row>
    <row r="1234" spans="12:12">
      <c r="L1234"/>
    </row>
    <row r="1235" spans="12:12">
      <c r="L1235"/>
    </row>
    <row r="1236" spans="12:12">
      <c r="L1236"/>
    </row>
    <row r="1237" spans="12:12">
      <c r="L1237"/>
    </row>
    <row r="1238" spans="12:12">
      <c r="L1238"/>
    </row>
    <row r="1239" spans="12:12">
      <c r="L1239"/>
    </row>
    <row r="1240" spans="12:12">
      <c r="L1240"/>
    </row>
    <row r="1241" spans="12:12">
      <c r="L1241"/>
    </row>
    <row r="1242" spans="12:12">
      <c r="L1242"/>
    </row>
    <row r="1243" spans="12:12">
      <c r="L1243"/>
    </row>
    <row r="1244" spans="12:12">
      <c r="L1244"/>
    </row>
    <row r="1245" spans="12:12">
      <c r="L1245"/>
    </row>
    <row r="1246" spans="12:12">
      <c r="L1246"/>
    </row>
    <row r="1247" spans="12:12">
      <c r="L1247"/>
    </row>
    <row r="1248" spans="12:12">
      <c r="L1248"/>
    </row>
    <row r="1249" spans="12:12">
      <c r="L1249"/>
    </row>
    <row r="1250" spans="12:12">
      <c r="L1250"/>
    </row>
    <row r="1251" spans="12:12">
      <c r="L1251"/>
    </row>
    <row r="1252" spans="12:12">
      <c r="L1252"/>
    </row>
    <row r="1253" spans="12:12">
      <c r="L1253"/>
    </row>
    <row r="1254" spans="12:12">
      <c r="L1254"/>
    </row>
    <row r="1255" spans="12:12">
      <c r="L1255"/>
    </row>
    <row r="1256" spans="12:12">
      <c r="L1256"/>
    </row>
    <row r="1257" spans="12:12">
      <c r="L1257"/>
    </row>
    <row r="1258" spans="12:12">
      <c r="L1258"/>
    </row>
    <row r="1259" spans="12:12">
      <c r="L1259"/>
    </row>
    <row r="1260" spans="12:12">
      <c r="L1260"/>
    </row>
    <row r="1261" spans="12:12">
      <c r="L1261"/>
    </row>
    <row r="1262" spans="12:12">
      <c r="L1262"/>
    </row>
    <row r="1263" spans="12:12">
      <c r="L1263"/>
    </row>
    <row r="1264" spans="12:12">
      <c r="L1264"/>
    </row>
    <row r="1265" spans="12:12">
      <c r="L1265"/>
    </row>
    <row r="1266" spans="12:12">
      <c r="L1266"/>
    </row>
    <row r="1267" spans="12:12">
      <c r="L1267"/>
    </row>
    <row r="1268" spans="12:12">
      <c r="L1268"/>
    </row>
    <row r="1269" spans="12:12">
      <c r="L1269"/>
    </row>
    <row r="1270" spans="12:12">
      <c r="L1270"/>
    </row>
    <row r="1271" spans="12:12">
      <c r="L1271"/>
    </row>
    <row r="1272" spans="12:12">
      <c r="L1272"/>
    </row>
    <row r="1273" spans="12:12">
      <c r="L1273"/>
    </row>
    <row r="1274" spans="12:12">
      <c r="L1274"/>
    </row>
    <row r="1275" spans="12:12">
      <c r="L1275"/>
    </row>
    <row r="1276" spans="12:12">
      <c r="L1276"/>
    </row>
    <row r="1277" spans="12:12">
      <c r="L1277"/>
    </row>
    <row r="1278" spans="12:12">
      <c r="L1278"/>
    </row>
    <row r="1279" spans="12:12">
      <c r="L1279"/>
    </row>
    <row r="1280" spans="12:12">
      <c r="L1280"/>
    </row>
    <row r="1281" spans="12:12">
      <c r="L1281"/>
    </row>
    <row r="1282" spans="12:12">
      <c r="L1282"/>
    </row>
    <row r="1283" spans="12:12">
      <c r="L1283"/>
    </row>
    <row r="1284" spans="12:12">
      <c r="L1284"/>
    </row>
    <row r="1285" spans="12:12">
      <c r="L1285"/>
    </row>
    <row r="1286" spans="12:12">
      <c r="L1286"/>
    </row>
    <row r="1287" spans="12:12">
      <c r="L1287"/>
    </row>
    <row r="1288" spans="12:12">
      <c r="L1288"/>
    </row>
    <row r="1289" spans="12:12">
      <c r="L1289"/>
    </row>
    <row r="1290" spans="12:12">
      <c r="L1290"/>
    </row>
    <row r="1291" spans="12:12">
      <c r="L1291"/>
    </row>
    <row r="1292" spans="12:12">
      <c r="L1292"/>
    </row>
    <row r="1293" spans="12:12">
      <c r="L1293"/>
    </row>
    <row r="1294" spans="12:12">
      <c r="L1294"/>
    </row>
    <row r="1295" spans="12:12">
      <c r="L1295"/>
    </row>
    <row r="1296" spans="12:12">
      <c r="L1296"/>
    </row>
    <row r="1297" spans="12:12">
      <c r="L1297"/>
    </row>
    <row r="1298" spans="12:12">
      <c r="L1298"/>
    </row>
    <row r="1299" spans="12:12">
      <c r="L1299"/>
    </row>
    <row r="1300" spans="12:12">
      <c r="L1300"/>
    </row>
    <row r="1301" spans="12:12">
      <c r="L1301"/>
    </row>
    <row r="1302" spans="12:12">
      <c r="L1302"/>
    </row>
    <row r="1303" spans="12:12">
      <c r="L1303"/>
    </row>
    <row r="1304" spans="12:12">
      <c r="L1304"/>
    </row>
    <row r="1305" spans="12:12">
      <c r="L1305"/>
    </row>
    <row r="1306" spans="12:12">
      <c r="L1306"/>
    </row>
    <row r="1307" spans="12:12">
      <c r="L1307"/>
    </row>
    <row r="1308" spans="12:12">
      <c r="L1308"/>
    </row>
    <row r="1309" spans="12:12">
      <c r="L1309"/>
    </row>
    <row r="1310" spans="12:12">
      <c r="L1310"/>
    </row>
    <row r="1311" spans="12:12">
      <c r="L1311"/>
    </row>
    <row r="1312" spans="12:12">
      <c r="L1312"/>
    </row>
    <row r="1313" spans="12:12">
      <c r="L1313"/>
    </row>
    <row r="1314" spans="12:12">
      <c r="L1314"/>
    </row>
    <row r="1315" spans="12:12">
      <c r="L1315"/>
    </row>
    <row r="1316" spans="12:12">
      <c r="L1316"/>
    </row>
    <row r="1317" spans="12:12">
      <c r="L1317"/>
    </row>
    <row r="1318" spans="12:12">
      <c r="L1318"/>
    </row>
    <row r="1319" spans="12:12">
      <c r="L1319"/>
    </row>
    <row r="1320" spans="12:12">
      <c r="L1320"/>
    </row>
    <row r="1321" spans="12:12">
      <c r="L1321"/>
    </row>
    <row r="1322" spans="12:12">
      <c r="L1322"/>
    </row>
    <row r="1323" spans="12:12">
      <c r="L1323"/>
    </row>
    <row r="1324" spans="12:12">
      <c r="L1324"/>
    </row>
    <row r="1325" spans="12:12">
      <c r="L1325"/>
    </row>
    <row r="1326" spans="12:12">
      <c r="L1326"/>
    </row>
    <row r="1327" spans="12:12">
      <c r="L1327"/>
    </row>
    <row r="1328" spans="12:12">
      <c r="L1328"/>
    </row>
    <row r="1329" spans="12:12">
      <c r="L1329"/>
    </row>
    <row r="1330" spans="12:12">
      <c r="L1330"/>
    </row>
    <row r="1331" spans="12:12">
      <c r="L1331"/>
    </row>
    <row r="1332" spans="12:12">
      <c r="L1332"/>
    </row>
    <row r="1333" spans="12:12">
      <c r="L1333"/>
    </row>
    <row r="1334" spans="12:12">
      <c r="L1334"/>
    </row>
    <row r="1335" spans="12:12">
      <c r="L1335"/>
    </row>
    <row r="1336" spans="12:12">
      <c r="L1336"/>
    </row>
    <row r="1337" spans="12:12">
      <c r="L1337"/>
    </row>
    <row r="1338" spans="12:12">
      <c r="L1338"/>
    </row>
    <row r="1339" spans="12:12">
      <c r="L1339"/>
    </row>
    <row r="1340" spans="12:12">
      <c r="L1340"/>
    </row>
    <row r="1341" spans="12:12">
      <c r="L1341"/>
    </row>
    <row r="1342" spans="12:12">
      <c r="L1342"/>
    </row>
    <row r="1343" spans="12:12">
      <c r="L1343"/>
    </row>
    <row r="1344" spans="12:12">
      <c r="L1344"/>
    </row>
    <row r="1345" spans="12:12">
      <c r="L1345"/>
    </row>
    <row r="1346" spans="12:12">
      <c r="L1346"/>
    </row>
    <row r="1347" spans="12:12">
      <c r="L1347"/>
    </row>
    <row r="1348" spans="12:12">
      <c r="L1348"/>
    </row>
    <row r="1349" spans="12:12">
      <c r="L1349"/>
    </row>
    <row r="1350" spans="12:12">
      <c r="L1350"/>
    </row>
    <row r="1351" spans="12:12">
      <c r="L1351"/>
    </row>
    <row r="1352" spans="12:12">
      <c r="L1352"/>
    </row>
    <row r="1353" spans="12:12">
      <c r="L1353"/>
    </row>
    <row r="1354" spans="12:12">
      <c r="L1354"/>
    </row>
    <row r="1355" spans="12:12">
      <c r="L1355"/>
    </row>
    <row r="1356" spans="12:12">
      <c r="L1356"/>
    </row>
    <row r="1357" spans="12:12">
      <c r="L1357"/>
    </row>
    <row r="1358" spans="12:12">
      <c r="L1358"/>
    </row>
    <row r="1359" spans="12:12">
      <c r="L1359"/>
    </row>
    <row r="1360" spans="12:12">
      <c r="L1360"/>
    </row>
    <row r="1361" spans="12:12">
      <c r="L1361"/>
    </row>
    <row r="1362" spans="12:12">
      <c r="L1362"/>
    </row>
    <row r="1363" spans="12:12">
      <c r="L1363"/>
    </row>
    <row r="1364" spans="12:12">
      <c r="L1364"/>
    </row>
    <row r="1365" spans="12:12">
      <c r="L1365"/>
    </row>
    <row r="1366" spans="12:12">
      <c r="L1366"/>
    </row>
    <row r="1367" spans="12:12">
      <c r="L1367"/>
    </row>
    <row r="1368" spans="12:12">
      <c r="L1368"/>
    </row>
    <row r="1369" spans="12:12">
      <c r="L1369"/>
    </row>
    <row r="1370" spans="12:12">
      <c r="L1370"/>
    </row>
    <row r="1371" spans="12:12">
      <c r="L1371"/>
    </row>
    <row r="1372" spans="12:12">
      <c r="L1372"/>
    </row>
    <row r="1373" spans="12:12">
      <c r="L1373"/>
    </row>
    <row r="1374" spans="12:12">
      <c r="L1374"/>
    </row>
    <row r="1375" spans="12:12">
      <c r="L1375"/>
    </row>
    <row r="1376" spans="12:12">
      <c r="L1376"/>
    </row>
    <row r="1377" spans="12:12">
      <c r="L1377"/>
    </row>
    <row r="1378" spans="12:12">
      <c r="L1378"/>
    </row>
    <row r="1379" spans="12:12">
      <c r="L1379"/>
    </row>
    <row r="1380" spans="12:12">
      <c r="L1380"/>
    </row>
    <row r="1381" spans="12:12">
      <c r="L1381"/>
    </row>
    <row r="1382" spans="12:12">
      <c r="L1382"/>
    </row>
    <row r="1383" spans="12:12">
      <c r="L1383"/>
    </row>
    <row r="1384" spans="12:12">
      <c r="L1384"/>
    </row>
    <row r="1385" spans="12:12">
      <c r="L1385"/>
    </row>
    <row r="1386" spans="12:12">
      <c r="L1386"/>
    </row>
    <row r="1387" spans="12:12">
      <c r="L1387"/>
    </row>
    <row r="1388" spans="12:12">
      <c r="L1388"/>
    </row>
    <row r="1389" spans="12:12">
      <c r="L1389"/>
    </row>
    <row r="1390" spans="12:12">
      <c r="L1390"/>
    </row>
    <row r="1391" spans="12:12">
      <c r="L1391"/>
    </row>
    <row r="1392" spans="12:12">
      <c r="L1392"/>
    </row>
    <row r="1393" spans="12:12">
      <c r="L1393"/>
    </row>
    <row r="1394" spans="12:12">
      <c r="L1394"/>
    </row>
    <row r="1395" spans="12:12">
      <c r="L1395"/>
    </row>
    <row r="1396" spans="12:12">
      <c r="L1396"/>
    </row>
    <row r="1397" spans="12:12">
      <c r="L1397"/>
    </row>
    <row r="1398" spans="12:12">
      <c r="L1398"/>
    </row>
    <row r="1399" spans="12:12">
      <c r="L1399"/>
    </row>
    <row r="1400" spans="12:12">
      <c r="L1400"/>
    </row>
    <row r="1401" spans="12:12">
      <c r="L1401"/>
    </row>
    <row r="1402" spans="12:12">
      <c r="L1402"/>
    </row>
    <row r="1403" spans="12:12">
      <c r="L1403"/>
    </row>
    <row r="1404" spans="12:12">
      <c r="L1404"/>
    </row>
    <row r="1405" spans="12:12">
      <c r="L1405"/>
    </row>
    <row r="1406" spans="12:12">
      <c r="L1406"/>
    </row>
    <row r="1407" spans="12:12">
      <c r="L1407"/>
    </row>
    <row r="1408" spans="12:12">
      <c r="L1408"/>
    </row>
    <row r="1409" spans="12:12">
      <c r="L1409"/>
    </row>
    <row r="1410" spans="12:12">
      <c r="L1410"/>
    </row>
    <row r="1411" spans="12:12">
      <c r="L1411"/>
    </row>
    <row r="1412" spans="12:12">
      <c r="L1412"/>
    </row>
    <row r="1413" spans="12:12">
      <c r="L1413"/>
    </row>
    <row r="1414" spans="12:12">
      <c r="L1414"/>
    </row>
    <row r="1415" spans="12:12">
      <c r="L1415"/>
    </row>
    <row r="1416" spans="12:12">
      <c r="L1416"/>
    </row>
    <row r="1417" spans="12:12">
      <c r="L1417"/>
    </row>
    <row r="1418" spans="12:12">
      <c r="L1418"/>
    </row>
    <row r="1419" spans="12:12">
      <c r="L1419"/>
    </row>
    <row r="1420" spans="12:12">
      <c r="L1420"/>
    </row>
    <row r="1421" spans="12:12">
      <c r="L1421"/>
    </row>
    <row r="1422" spans="12:12">
      <c r="L1422"/>
    </row>
    <row r="1423" spans="12:12">
      <c r="L1423"/>
    </row>
    <row r="1424" spans="12:12">
      <c r="L1424"/>
    </row>
    <row r="1425" spans="12:12">
      <c r="L1425"/>
    </row>
    <row r="1426" spans="12:12">
      <c r="L1426"/>
    </row>
    <row r="1427" spans="12:12">
      <c r="L1427"/>
    </row>
    <row r="1428" spans="12:12">
      <c r="L1428"/>
    </row>
    <row r="1429" spans="12:12">
      <c r="L1429"/>
    </row>
    <row r="1430" spans="12:12">
      <c r="L1430"/>
    </row>
    <row r="1431" spans="12:12">
      <c r="L1431"/>
    </row>
    <row r="1432" spans="12:12">
      <c r="L1432"/>
    </row>
    <row r="1433" spans="12:12">
      <c r="L1433"/>
    </row>
    <row r="1434" spans="12:12">
      <c r="L1434"/>
    </row>
    <row r="1435" spans="12:12">
      <c r="L1435"/>
    </row>
    <row r="1436" spans="12:12">
      <c r="L1436"/>
    </row>
    <row r="1437" spans="12:12">
      <c r="L1437"/>
    </row>
    <row r="1438" spans="12:12">
      <c r="L1438"/>
    </row>
    <row r="1439" spans="12:12">
      <c r="L1439"/>
    </row>
    <row r="1440" spans="12:12">
      <c r="L1440"/>
    </row>
    <row r="1441" spans="12:12">
      <c r="L1441"/>
    </row>
    <row r="1442" spans="12:12">
      <c r="L1442"/>
    </row>
    <row r="1443" spans="12:12">
      <c r="L1443"/>
    </row>
    <row r="1444" spans="12:12">
      <c r="L1444"/>
    </row>
    <row r="1445" spans="12:12">
      <c r="L1445"/>
    </row>
    <row r="1446" spans="12:12">
      <c r="L1446"/>
    </row>
    <row r="1447" spans="12:12">
      <c r="L1447"/>
    </row>
    <row r="1448" spans="12:12">
      <c r="L1448"/>
    </row>
    <row r="1449" spans="12:12">
      <c r="L1449"/>
    </row>
    <row r="1450" spans="12:12">
      <c r="L1450"/>
    </row>
    <row r="1451" spans="12:12">
      <c r="L1451"/>
    </row>
    <row r="1452" spans="12:12">
      <c r="L1452"/>
    </row>
    <row r="1453" spans="12:12">
      <c r="L1453"/>
    </row>
    <row r="1454" spans="12:12">
      <c r="L1454"/>
    </row>
    <row r="1455" spans="12:12">
      <c r="L1455"/>
    </row>
    <row r="1456" spans="12:12">
      <c r="L1456"/>
    </row>
    <row r="1457" spans="12:12">
      <c r="L1457"/>
    </row>
    <row r="1458" spans="12:12">
      <c r="L1458"/>
    </row>
    <row r="1459" spans="12:12">
      <c r="L1459"/>
    </row>
    <row r="1460" spans="12:12">
      <c r="L1460"/>
    </row>
    <row r="1461" spans="12:12">
      <c r="L1461"/>
    </row>
    <row r="1462" spans="12:12">
      <c r="L1462"/>
    </row>
    <row r="1463" spans="12:12">
      <c r="L1463"/>
    </row>
    <row r="1464" spans="12:12">
      <c r="L1464"/>
    </row>
    <row r="1465" spans="12:12">
      <c r="L1465"/>
    </row>
    <row r="1466" spans="12:12">
      <c r="L1466"/>
    </row>
    <row r="1467" spans="12:12">
      <c r="L1467"/>
    </row>
    <row r="1468" spans="12:12">
      <c r="L1468"/>
    </row>
    <row r="1469" spans="12:12">
      <c r="L1469"/>
    </row>
    <row r="1470" spans="12:12">
      <c r="L1470"/>
    </row>
    <row r="1471" spans="12:12">
      <c r="L1471"/>
    </row>
    <row r="1472" spans="12:12">
      <c r="L1472"/>
    </row>
    <row r="1473" spans="12:12">
      <c r="L1473"/>
    </row>
    <row r="1474" spans="12:12">
      <c r="L1474"/>
    </row>
    <row r="1475" spans="12:12">
      <c r="L1475"/>
    </row>
    <row r="1476" spans="12:12">
      <c r="L1476"/>
    </row>
    <row r="1477" spans="12:12">
      <c r="L1477"/>
    </row>
    <row r="1478" spans="12:12">
      <c r="L1478"/>
    </row>
    <row r="1479" spans="12:12">
      <c r="L1479"/>
    </row>
    <row r="1480" spans="12:12">
      <c r="L1480"/>
    </row>
    <row r="1481" spans="12:12">
      <c r="L1481"/>
    </row>
    <row r="1482" spans="12:12">
      <c r="L1482"/>
    </row>
    <row r="1483" spans="12:12">
      <c r="L1483"/>
    </row>
    <row r="1484" spans="12:12">
      <c r="L1484"/>
    </row>
    <row r="1485" spans="12:12">
      <c r="L1485"/>
    </row>
    <row r="1486" spans="12:12">
      <c r="L1486"/>
    </row>
    <row r="1487" spans="12:12">
      <c r="L1487"/>
    </row>
    <row r="1488" spans="12:12">
      <c r="L1488"/>
    </row>
    <row r="1489" spans="12:12">
      <c r="L1489"/>
    </row>
    <row r="1490" spans="12:12">
      <c r="L1490"/>
    </row>
    <row r="1491" spans="12:12">
      <c r="L1491"/>
    </row>
    <row r="1492" spans="12:12">
      <c r="L1492"/>
    </row>
    <row r="1493" spans="12:12">
      <c r="L1493"/>
    </row>
    <row r="1494" spans="12:12">
      <c r="L1494"/>
    </row>
    <row r="1495" spans="12:12">
      <c r="L1495"/>
    </row>
    <row r="1496" spans="12:12">
      <c r="L1496"/>
    </row>
    <row r="1497" spans="12:12">
      <c r="L1497"/>
    </row>
    <row r="1498" spans="12:12">
      <c r="L1498"/>
    </row>
    <row r="1499" spans="12:12">
      <c r="L1499"/>
    </row>
    <row r="1500" spans="12:12">
      <c r="L1500"/>
    </row>
    <row r="1501" spans="12:12">
      <c r="L1501"/>
    </row>
    <row r="1502" spans="12:12">
      <c r="L1502"/>
    </row>
    <row r="1503" spans="12:12">
      <c r="L1503"/>
    </row>
    <row r="1504" spans="12:12">
      <c r="L1504"/>
    </row>
    <row r="1505" spans="12:12">
      <c r="L1505"/>
    </row>
    <row r="1506" spans="12:12">
      <c r="L1506"/>
    </row>
    <row r="1507" spans="12:12">
      <c r="L1507"/>
    </row>
    <row r="1508" spans="12:12">
      <c r="L1508"/>
    </row>
    <row r="1509" spans="12:12">
      <c r="L1509"/>
    </row>
    <row r="1510" spans="12:12">
      <c r="L1510"/>
    </row>
    <row r="1511" spans="12:12">
      <c r="L1511"/>
    </row>
    <row r="1512" spans="12:12">
      <c r="L1512"/>
    </row>
    <row r="1513" spans="12:12">
      <c r="L1513"/>
    </row>
    <row r="1514" spans="12:12">
      <c r="L1514"/>
    </row>
    <row r="1515" spans="12:12">
      <c r="L1515"/>
    </row>
    <row r="1516" spans="12:12">
      <c r="L1516"/>
    </row>
    <row r="1517" spans="12:12">
      <c r="L1517"/>
    </row>
    <row r="1518" spans="12:12">
      <c r="L1518"/>
    </row>
    <row r="1519" spans="12:12">
      <c r="L1519"/>
    </row>
    <row r="1520" spans="12:12">
      <c r="L1520"/>
    </row>
    <row r="1521" spans="12:12">
      <c r="L1521"/>
    </row>
    <row r="1522" spans="12:12">
      <c r="L1522"/>
    </row>
    <row r="1523" spans="12:12">
      <c r="L1523"/>
    </row>
    <row r="1524" spans="12:12">
      <c r="L1524"/>
    </row>
    <row r="1525" spans="12:12">
      <c r="L1525"/>
    </row>
    <row r="1526" spans="12:12">
      <c r="L1526"/>
    </row>
    <row r="1527" spans="12:12">
      <c r="L1527"/>
    </row>
    <row r="1528" spans="12:12">
      <c r="L1528"/>
    </row>
    <row r="1529" spans="12:12">
      <c r="L1529"/>
    </row>
    <row r="1530" spans="12:12">
      <c r="L1530"/>
    </row>
    <row r="1531" spans="12:12">
      <c r="L1531"/>
    </row>
    <row r="1532" spans="12:12">
      <c r="L1532"/>
    </row>
    <row r="1533" spans="12:12">
      <c r="L1533"/>
    </row>
    <row r="1534" spans="12:12">
      <c r="L1534"/>
    </row>
    <row r="1535" spans="12:12">
      <c r="L1535"/>
    </row>
    <row r="1536" spans="12:12">
      <c r="L1536"/>
    </row>
    <row r="1537" spans="12:12">
      <c r="L1537"/>
    </row>
    <row r="1538" spans="12:12">
      <c r="L1538"/>
    </row>
    <row r="1539" spans="12:12">
      <c r="L1539"/>
    </row>
    <row r="1540" spans="12:12">
      <c r="L1540"/>
    </row>
    <row r="1541" spans="12:12">
      <c r="L1541"/>
    </row>
    <row r="1542" spans="12:12">
      <c r="L1542"/>
    </row>
    <row r="1543" spans="12:12">
      <c r="L1543"/>
    </row>
    <row r="1544" spans="12:12">
      <c r="L1544"/>
    </row>
    <row r="1545" spans="12:12">
      <c r="L1545"/>
    </row>
    <row r="1546" spans="12:12">
      <c r="L1546"/>
    </row>
    <row r="1547" spans="12:12">
      <c r="L1547"/>
    </row>
    <row r="1548" spans="12:12">
      <c r="L1548"/>
    </row>
    <row r="1549" spans="12:12">
      <c r="L1549"/>
    </row>
    <row r="1550" spans="12:12">
      <c r="L1550"/>
    </row>
    <row r="1551" spans="12:12">
      <c r="L1551"/>
    </row>
    <row r="1552" spans="12:12">
      <c r="L1552"/>
    </row>
    <row r="1553" spans="12:12">
      <c r="L1553"/>
    </row>
    <row r="1554" spans="12:12">
      <c r="L1554"/>
    </row>
    <row r="1555" spans="12:12">
      <c r="L1555"/>
    </row>
    <row r="1556" spans="12:12">
      <c r="L1556"/>
    </row>
    <row r="1557" spans="12:12">
      <c r="L1557"/>
    </row>
    <row r="1558" spans="12:12">
      <c r="L1558"/>
    </row>
    <row r="1559" spans="12:12">
      <c r="L1559"/>
    </row>
    <row r="1560" spans="12:12">
      <c r="L1560"/>
    </row>
    <row r="1561" spans="12:12">
      <c r="L1561"/>
    </row>
    <row r="1562" spans="12:12">
      <c r="L1562"/>
    </row>
    <row r="1563" spans="12:12">
      <c r="L1563"/>
    </row>
    <row r="1564" spans="12:12">
      <c r="L1564"/>
    </row>
    <row r="1565" spans="12:12">
      <c r="L1565"/>
    </row>
    <row r="1566" spans="12:12">
      <c r="L1566"/>
    </row>
    <row r="1567" spans="12:12">
      <c r="L1567"/>
    </row>
    <row r="1568" spans="12:12">
      <c r="L1568"/>
    </row>
    <row r="1569" spans="12:12">
      <c r="L1569"/>
    </row>
    <row r="1570" spans="12:12">
      <c r="L1570"/>
    </row>
    <row r="1571" spans="12:12">
      <c r="L1571"/>
    </row>
    <row r="1572" spans="12:12">
      <c r="L1572"/>
    </row>
    <row r="1573" spans="12:12">
      <c r="L1573"/>
    </row>
    <row r="1574" spans="12:12">
      <c r="L1574"/>
    </row>
    <row r="1575" spans="12:12">
      <c r="L1575"/>
    </row>
    <row r="1576" spans="12:12">
      <c r="L1576"/>
    </row>
  </sheetData>
  <mergeCells count="1">
    <mergeCell ref="Q11:Z12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K1576"/>
  <sheetViews>
    <sheetView zoomScaleNormal="100" workbookViewId="0">
      <selection activeCell="B7" sqref="B7"/>
    </sheetView>
  </sheetViews>
  <sheetFormatPr defaultRowHeight="14.4"/>
  <cols>
    <col min="1" max="1" width="19.109375" style="2" customWidth="1"/>
    <col min="2" max="2" width="13.6640625" customWidth="1"/>
    <col min="3" max="3" width="14.6640625" bestFit="1" customWidth="1"/>
    <col min="4" max="4" width="13.88671875" bestFit="1" customWidth="1"/>
    <col min="5" max="5" width="12.44140625" customWidth="1"/>
    <col min="6" max="6" width="7.109375" customWidth="1"/>
    <col min="7" max="7" width="10.88671875" customWidth="1"/>
    <col min="8" max="8" width="13" customWidth="1"/>
    <col min="9" max="9" width="12.33203125" customWidth="1"/>
    <col min="10" max="10" width="11.5546875" customWidth="1"/>
    <col min="11" max="11" width="7.6640625" customWidth="1"/>
    <col min="12" max="12" width="1.5546875" style="13" customWidth="1"/>
    <col min="13" max="13" width="34.6640625" customWidth="1"/>
    <col min="14" max="14" width="12.6640625" customWidth="1"/>
    <col min="15" max="15" width="13.5546875" customWidth="1"/>
    <col min="16" max="16" width="13.44140625" customWidth="1"/>
    <col min="17" max="17" width="13.5546875" customWidth="1"/>
    <col min="18" max="18" width="13.33203125" customWidth="1"/>
    <col min="19" max="19" width="11.88671875" customWidth="1"/>
    <col min="20" max="20" width="10.6640625" customWidth="1"/>
    <col min="21" max="21" width="12.33203125" customWidth="1"/>
    <col min="22" max="22" width="11.5546875" customWidth="1"/>
    <col min="23" max="23" width="11.109375" customWidth="1"/>
    <col min="24" max="24" width="10.6640625" customWidth="1"/>
    <col min="25" max="25" width="10.88671875" customWidth="1"/>
    <col min="26" max="26" width="14" bestFit="1" customWidth="1"/>
    <col min="27" max="27" width="10.44140625" customWidth="1"/>
    <col min="28" max="28" width="9.6640625" customWidth="1"/>
    <col min="29" max="29" width="11.109375" customWidth="1"/>
    <col min="30" max="30" width="12.109375" customWidth="1"/>
    <col min="31" max="31" width="12.5546875" customWidth="1"/>
    <col min="32" max="32" width="16.6640625" customWidth="1"/>
  </cols>
  <sheetData>
    <row r="1" spans="1:34">
      <c r="A1" s="50" t="s">
        <v>13</v>
      </c>
      <c r="B1" s="51"/>
      <c r="C1" s="51"/>
      <c r="D1" s="49"/>
      <c r="E1" s="49"/>
      <c r="F1" s="49"/>
      <c r="G1" s="49"/>
      <c r="H1" s="49"/>
      <c r="I1" s="49"/>
      <c r="J1" s="49"/>
      <c r="K1" s="49"/>
      <c r="M1" s="45"/>
      <c r="N1" s="47" t="s">
        <v>11</v>
      </c>
      <c r="O1" s="45"/>
      <c r="P1" s="45"/>
      <c r="Q1" s="45"/>
      <c r="R1" s="45"/>
      <c r="S1" s="45"/>
      <c r="T1" s="48"/>
      <c r="U1" s="48"/>
      <c r="V1" s="48"/>
      <c r="W1" s="48"/>
      <c r="X1" s="48"/>
      <c r="Y1" s="48"/>
      <c r="Z1" s="48"/>
      <c r="AA1" s="48"/>
      <c r="AB1" s="2"/>
    </row>
    <row r="2" spans="1:34">
      <c r="B2" s="2" t="s">
        <v>14</v>
      </c>
      <c r="H2" s="2" t="s">
        <v>15</v>
      </c>
      <c r="O2" s="2" t="s">
        <v>16</v>
      </c>
      <c r="P2" s="2"/>
      <c r="Q2" t="s">
        <v>15</v>
      </c>
      <c r="S2" s="2"/>
      <c r="U2" s="2"/>
      <c r="X2" s="2"/>
      <c r="Y2" s="2"/>
      <c r="Z2" s="2"/>
      <c r="AA2" s="2"/>
      <c r="AB2" s="2"/>
      <c r="AD2" s="2"/>
      <c r="AE2" s="2"/>
    </row>
    <row r="3" spans="1:34">
      <c r="B3" t="s">
        <v>9</v>
      </c>
      <c r="C3" t="s">
        <v>10</v>
      </c>
      <c r="E3" s="2"/>
      <c r="F3" s="2"/>
      <c r="M3" t="s">
        <v>70</v>
      </c>
      <c r="Y3" s="2"/>
      <c r="Z3" s="2"/>
      <c r="AA3" s="2"/>
      <c r="AB3" s="2"/>
    </row>
    <row r="4" spans="1:34">
      <c r="A4" s="46" t="s">
        <v>58</v>
      </c>
      <c r="B4" s="16">
        <v>0.01</v>
      </c>
      <c r="C4" s="2">
        <f>RADIANS(B4)</f>
        <v>1.7453292519943296E-4</v>
      </c>
      <c r="G4" s="26" t="s">
        <v>22</v>
      </c>
      <c r="H4" s="17">
        <f>J60</f>
        <v>449.99999192806376</v>
      </c>
      <c r="M4" s="71">
        <f>Q4*PI()/180</f>
        <v>1.7453292519934986E-4</v>
      </c>
      <c r="N4" s="26" t="s">
        <v>22</v>
      </c>
      <c r="O4" s="16">
        <f>H4</f>
        <v>449.99999192806376</v>
      </c>
      <c r="P4" s="26" t="s">
        <v>3</v>
      </c>
      <c r="Q4" s="17">
        <f>P13</f>
        <v>9.9999999999952384E-3</v>
      </c>
      <c r="U4" s="7"/>
      <c r="V4" s="2"/>
      <c r="Y4" s="2"/>
      <c r="Z4" s="2"/>
      <c r="AA4" s="2"/>
      <c r="AB4" s="2"/>
    </row>
    <row r="5" spans="1:34">
      <c r="A5" s="46" t="s">
        <v>59</v>
      </c>
      <c r="B5" s="16">
        <v>-90</v>
      </c>
      <c r="C5" s="2">
        <f t="shared" ref="C5:C8" si="0">RADIANS(B5)</f>
        <v>-1.5707963267948966</v>
      </c>
      <c r="G5" s="26" t="s">
        <v>23</v>
      </c>
      <c r="H5" s="17">
        <f>J61</f>
        <v>7.8537378788997039E-2</v>
      </c>
      <c r="M5" s="72">
        <f t="shared" ref="M5:M9" si="1">Q5*PI()/180</f>
        <v>-1.5707963267948966</v>
      </c>
      <c r="N5" s="26" t="s">
        <v>23</v>
      </c>
      <c r="O5" s="16">
        <f t="shared" ref="O5:O9" si="2">H5</f>
        <v>7.8537378788997039E-2</v>
      </c>
      <c r="P5" s="26" t="s">
        <v>4</v>
      </c>
      <c r="Q5" s="17">
        <f>IF(O18&lt;0,P26,O26)</f>
        <v>-90</v>
      </c>
      <c r="U5" s="7"/>
      <c r="V5" s="2"/>
      <c r="Y5" s="2"/>
      <c r="Z5" s="2"/>
      <c r="AA5" s="2"/>
      <c r="AB5" s="2"/>
    </row>
    <row r="6" spans="1:34">
      <c r="A6" s="46" t="s">
        <v>60</v>
      </c>
      <c r="B6" s="16">
        <v>90</v>
      </c>
      <c r="C6" s="2">
        <f>RADIANS((B6)-90)</f>
        <v>0</v>
      </c>
      <c r="G6" s="26" t="s">
        <v>24</v>
      </c>
      <c r="H6" s="17">
        <f>J62</f>
        <v>694.98603736626762</v>
      </c>
      <c r="M6" s="71">
        <f t="shared" si="1"/>
        <v>1.5707963267948963</v>
      </c>
      <c r="N6" s="26" t="s">
        <v>24</v>
      </c>
      <c r="O6" s="16">
        <f>H6</f>
        <v>694.98603736626762</v>
      </c>
      <c r="P6" s="26" t="s">
        <v>5</v>
      </c>
      <c r="Q6" s="17">
        <f>IF(O18&lt;0,P27,O27)</f>
        <v>89.999999999999986</v>
      </c>
      <c r="Y6" s="2"/>
      <c r="Z6" s="2"/>
      <c r="AA6" s="2"/>
      <c r="AB6" s="2"/>
    </row>
    <row r="7" spans="1:34">
      <c r="B7" s="16">
        <v>0.01</v>
      </c>
      <c r="C7" s="2">
        <f>RADIANS(B7)</f>
        <v>1.7453292519943296E-4</v>
      </c>
      <c r="G7" s="26" t="s">
        <v>12</v>
      </c>
      <c r="H7" s="17">
        <f>DEGREES(I7)</f>
        <v>-89.979999999847706</v>
      </c>
      <c r="I7" s="2">
        <f>ATAN2((H62/I8),(G62/I8))</f>
        <v>-1.5704472609418396</v>
      </c>
      <c r="M7" s="71">
        <f t="shared" si="1"/>
        <v>1.7453292539517179E-4</v>
      </c>
      <c r="N7" s="26" t="s">
        <v>12</v>
      </c>
      <c r="O7" s="16">
        <f>H7</f>
        <v>-89.979999999847706</v>
      </c>
      <c r="P7" s="26" t="s">
        <v>6</v>
      </c>
      <c r="Q7" s="17">
        <f>IF(Q8&gt;0,R7,S7)</f>
        <v>1.000000001121501E-2</v>
      </c>
      <c r="R7" s="21">
        <f>DEGREES(ATAN2(Z72,Z73))</f>
        <v>1.000000001121501E-2</v>
      </c>
      <c r="S7" s="21">
        <f>DEGREES(ATAN2(-Z72,-Z73))</f>
        <v>-179.98999999998878</v>
      </c>
      <c r="Y7" s="2"/>
      <c r="Z7" s="2"/>
      <c r="AA7" s="2"/>
      <c r="AB7" s="2"/>
    </row>
    <row r="8" spans="1:34">
      <c r="B8" s="16">
        <v>0.01</v>
      </c>
      <c r="C8" s="2">
        <f t="shared" si="0"/>
        <v>1.7453292519943296E-4</v>
      </c>
      <c r="G8" s="26" t="s">
        <v>34</v>
      </c>
      <c r="H8" s="17">
        <f t="shared" ref="H8:H9" si="3">DEGREES(I8)</f>
        <v>90.009999999847693</v>
      </c>
      <c r="I8" s="2">
        <f>ATAN2(-I62,SQRT((I60^2)+(I61^2)))</f>
        <v>1.5709708597174377</v>
      </c>
      <c r="M8" s="71">
        <f t="shared" si="1"/>
        <v>1.7453292492513665E-4</v>
      </c>
      <c r="N8" s="26" t="s">
        <v>34</v>
      </c>
      <c r="O8" s="16">
        <f>H8</f>
        <v>90.009999999847693</v>
      </c>
      <c r="P8" s="26" t="s">
        <v>7</v>
      </c>
      <c r="Q8" s="17">
        <f>IF(AND(B8&gt;0,R8&gt;0),R8,S8)</f>
        <v>9.999999984283978E-3</v>
      </c>
      <c r="R8" s="21">
        <f>DEGREES(ATAN2(Z74,+SQRT(1-Z74^2)))</f>
        <v>9.999999984283978E-3</v>
      </c>
      <c r="S8" s="21">
        <f>DEGREES(ATAN2(Z74,-SQRT(1-Z74^2)))</f>
        <v>-9.999999984283978E-3</v>
      </c>
      <c r="U8" s="5" t="s">
        <v>61</v>
      </c>
      <c r="V8" s="5" t="s">
        <v>62</v>
      </c>
      <c r="Y8" s="2"/>
      <c r="Z8" s="2"/>
      <c r="AA8" s="2"/>
      <c r="AB8" s="2"/>
    </row>
    <row r="9" spans="1:34">
      <c r="B9" s="16">
        <v>0.01</v>
      </c>
      <c r="C9" s="2">
        <f>RADIANS((B9)+180)</f>
        <v>3.1417671865149925</v>
      </c>
      <c r="D9" s="7"/>
      <c r="G9" s="26" t="s">
        <v>35</v>
      </c>
      <c r="H9" s="17">
        <f t="shared" si="3"/>
        <v>-90.009998254670734</v>
      </c>
      <c r="I9" s="2">
        <f>ATAN2((I61/I8),(I60/I8))</f>
        <v>-1.5709708292583537</v>
      </c>
      <c r="M9" s="71">
        <f t="shared" si="1"/>
        <v>1.7453292500382956E-4</v>
      </c>
      <c r="N9" s="26" t="s">
        <v>35</v>
      </c>
      <c r="O9" s="16">
        <f t="shared" si="2"/>
        <v>-90.009998254670734</v>
      </c>
      <c r="P9" s="26" t="s">
        <v>8</v>
      </c>
      <c r="Q9" s="17">
        <f>IF(Q8&lt;0,S9,R9)</f>
        <v>9.9999999887927515E-3</v>
      </c>
      <c r="R9" s="21">
        <f>IF(Y74&lt;0,DEGREES(ATAN2(X74,-Y74))-180,DEGREES(ATAN2(X74,-Y74))+180)</f>
        <v>9.9999999887927515E-3</v>
      </c>
      <c r="S9" s="21">
        <f>IF(Y74&lt;0,DEGREES(ATAN2(-X74,Y74))+180,DEGREES(ATAN2(-X74,Y74))-180)</f>
        <v>-179.99000000001121</v>
      </c>
      <c r="U9" s="19" t="s">
        <v>53</v>
      </c>
      <c r="V9" s="19">
        <f>IF(AND(O4&gt;0,O5&gt;0),1,        IF(AND(O4&gt;0,O5&lt;0),2,      IF(AND(O4&lt;0,O5&lt;0),3,    IF(AND(O4&lt;0,O5&gt;0),4,))))</f>
        <v>1</v>
      </c>
      <c r="Y9" s="2"/>
      <c r="Z9" s="2"/>
      <c r="AA9" s="2"/>
      <c r="AB9" s="2"/>
    </row>
    <row r="10" spans="1:34" s="3" customFormat="1">
      <c r="A10" s="4"/>
      <c r="B10" s="3">
        <v>460</v>
      </c>
      <c r="C10" s="4"/>
      <c r="D10" s="4"/>
      <c r="E10" s="4"/>
      <c r="F10" s="4"/>
      <c r="L10" s="14"/>
      <c r="S10"/>
      <c r="U10" s="4"/>
      <c r="V10" s="4"/>
      <c r="W10" s="4"/>
      <c r="X10" s="4"/>
      <c r="Y10" s="4"/>
      <c r="Z10" s="2"/>
      <c r="AA10" s="4"/>
      <c r="AB10" s="4"/>
      <c r="AD10"/>
      <c r="AE10"/>
      <c r="AF10"/>
      <c r="AG10"/>
    </row>
    <row r="11" spans="1:34" ht="15" thickBot="1">
      <c r="B11" t="s">
        <v>25</v>
      </c>
      <c r="C11" s="2"/>
      <c r="Q11" s="79" t="s">
        <v>69</v>
      </c>
      <c r="R11" s="79"/>
      <c r="S11" s="79"/>
      <c r="T11" s="79"/>
      <c r="U11" s="79"/>
      <c r="V11" s="79"/>
      <c r="W11" s="79"/>
      <c r="X11" s="79"/>
      <c r="Y11" s="79"/>
      <c r="Z11" s="79"/>
      <c r="AB11" s="2"/>
    </row>
    <row r="12" spans="1:34" ht="18.600000000000001" thickBot="1">
      <c r="B12" s="8" t="s">
        <v>0</v>
      </c>
      <c r="C12" s="22" t="s">
        <v>32</v>
      </c>
      <c r="D12" s="22" t="s">
        <v>33</v>
      </c>
      <c r="E12" s="22" t="s">
        <v>1</v>
      </c>
      <c r="F12" s="23" t="s">
        <v>2</v>
      </c>
      <c r="H12" s="2" t="s">
        <v>20</v>
      </c>
      <c r="J12" s="2" t="s">
        <v>21</v>
      </c>
      <c r="N12" s="42" t="s">
        <v>55</v>
      </c>
      <c r="P12" s="38"/>
      <c r="Q12" s="79"/>
      <c r="R12" s="79"/>
      <c r="S12" s="79"/>
      <c r="T12" s="79"/>
      <c r="U12" s="79"/>
      <c r="V12" s="79"/>
      <c r="W12" s="79"/>
      <c r="X12" s="79"/>
      <c r="Y12" s="79"/>
      <c r="Z12" s="79"/>
      <c r="AH12" s="2"/>
    </row>
    <row r="13" spans="1:34" ht="15.6" thickTop="1" thickBot="1">
      <c r="A13">
        <v>-90</v>
      </c>
      <c r="B13" s="24">
        <v>1</v>
      </c>
      <c r="C13" s="1">
        <f>C4</f>
        <v>1.7453292519943296E-4</v>
      </c>
      <c r="D13" s="1">
        <f>RADIANS(-90)</f>
        <v>-1.5707963267948966</v>
      </c>
      <c r="E13" s="1">
        <v>335</v>
      </c>
      <c r="F13" s="9">
        <v>75</v>
      </c>
      <c r="G13" s="7" t="s">
        <v>22</v>
      </c>
      <c r="H13" s="15">
        <v>0</v>
      </c>
      <c r="I13" s="7" t="s">
        <v>22</v>
      </c>
      <c r="J13" s="15">
        <v>0</v>
      </c>
      <c r="N13" s="39" t="s">
        <v>54</v>
      </c>
      <c r="O13" s="40">
        <f>ATAN((AA67)/(AA66))</f>
        <v>1.7453292519934986E-4</v>
      </c>
      <c r="P13" s="41">
        <f>IF(V9=1,DEGREES(O13),        IF(V9=2,DEGREES(O13),      IF(V9=3,-180+DEGREES(O13),    IF(V9=4,180+DEGREES(O13),))))</f>
        <v>9.9999999999952384E-3</v>
      </c>
      <c r="AH13" s="2"/>
    </row>
    <row r="14" spans="1:34" ht="15.6" thickTop="1" thickBot="1">
      <c r="A14">
        <v>0</v>
      </c>
      <c r="B14" s="24">
        <v>2</v>
      </c>
      <c r="C14" s="1">
        <f t="shared" ref="C14:C18" si="4">C5</f>
        <v>-1.5707963267948966</v>
      </c>
      <c r="D14" s="1">
        <f>RADIANS(0)</f>
        <v>0</v>
      </c>
      <c r="E14" s="1">
        <v>0</v>
      </c>
      <c r="F14" s="75">
        <f>360-90</f>
        <v>270</v>
      </c>
      <c r="G14" s="7" t="s">
        <v>23</v>
      </c>
      <c r="H14" s="15">
        <v>0</v>
      </c>
      <c r="I14" s="7" t="s">
        <v>23</v>
      </c>
      <c r="J14" s="15">
        <v>0</v>
      </c>
      <c r="AD14" s="2"/>
      <c r="AE14" s="2"/>
      <c r="AG14" s="2"/>
      <c r="AH14" s="2"/>
    </row>
    <row r="15" spans="1:34" ht="15" thickTop="1">
      <c r="A15">
        <v>-90</v>
      </c>
      <c r="B15" s="24">
        <v>3</v>
      </c>
      <c r="C15" s="1">
        <f t="shared" si="4"/>
        <v>0</v>
      </c>
      <c r="D15" s="1">
        <f>RADIANS(90)</f>
        <v>1.5707963267948966</v>
      </c>
      <c r="E15" s="1">
        <v>0</v>
      </c>
      <c r="F15" s="75">
        <v>90</v>
      </c>
      <c r="G15" s="7" t="s">
        <v>24</v>
      </c>
      <c r="H15" s="15">
        <v>0</v>
      </c>
      <c r="I15" s="7" t="s">
        <v>24</v>
      </c>
      <c r="J15" s="15">
        <v>0</v>
      </c>
      <c r="N15" s="34"/>
      <c r="O15" s="36" t="s">
        <v>46</v>
      </c>
      <c r="P15" s="58" t="s">
        <v>47</v>
      </c>
      <c r="Q15" s="54"/>
      <c r="AD15" s="2"/>
      <c r="AE15" s="2"/>
    </row>
    <row r="16" spans="1:34">
      <c r="A16">
        <v>90</v>
      </c>
      <c r="B16" s="24">
        <v>4</v>
      </c>
      <c r="C16" s="1">
        <f t="shared" si="4"/>
        <v>1.7453292519943296E-4</v>
      </c>
      <c r="D16" s="1">
        <f>RADIANS(-90)</f>
        <v>-1.5707963267948966</v>
      </c>
      <c r="E16" s="1">
        <v>-295</v>
      </c>
      <c r="F16" s="9">
        <v>0</v>
      </c>
      <c r="G16" s="7" t="s">
        <v>19</v>
      </c>
      <c r="H16" s="15">
        <v>0</v>
      </c>
      <c r="I16" s="7" t="s">
        <v>19</v>
      </c>
      <c r="J16" s="15">
        <v>0</v>
      </c>
      <c r="N16" s="35" t="s">
        <v>40</v>
      </c>
      <c r="O16" s="33">
        <f>SQRT(((ABS(AA67))^2)+((ABS(AA66))^2))</f>
        <v>370.00000000000006</v>
      </c>
      <c r="P16" s="59" t="s">
        <v>49</v>
      </c>
      <c r="Q16" s="55"/>
      <c r="AG16" s="2"/>
      <c r="AH16" s="2"/>
    </row>
    <row r="17" spans="1:34">
      <c r="A17">
        <v>90</v>
      </c>
      <c r="B17" s="24">
        <v>5</v>
      </c>
      <c r="C17" s="1">
        <f t="shared" si="4"/>
        <v>1.7453292519943296E-4</v>
      </c>
      <c r="D17" s="1">
        <f>RADIANS(90)</f>
        <v>1.5707963267948966</v>
      </c>
      <c r="E17" s="1">
        <v>0</v>
      </c>
      <c r="F17" s="9">
        <v>0</v>
      </c>
      <c r="G17" s="7" t="s">
        <v>18</v>
      </c>
      <c r="H17" s="15">
        <v>0</v>
      </c>
      <c r="I17" s="7" t="s">
        <v>18</v>
      </c>
      <c r="J17" s="15">
        <v>0</v>
      </c>
      <c r="N17" s="35" t="s">
        <v>41</v>
      </c>
      <c r="O17" s="33">
        <f>AA68-E13</f>
        <v>360</v>
      </c>
      <c r="P17" s="59" t="s">
        <v>49</v>
      </c>
      <c r="Q17" s="55"/>
      <c r="R17" s="37"/>
      <c r="AD17" s="2"/>
      <c r="AE17" s="2"/>
      <c r="AG17" s="2"/>
      <c r="AH17" s="2"/>
    </row>
    <row r="18" spans="1:34" ht="15" thickBot="1">
      <c r="A18">
        <v>180</v>
      </c>
      <c r="B18" s="25">
        <v>6</v>
      </c>
      <c r="C18" s="10">
        <f t="shared" si="4"/>
        <v>3.1417671865149925</v>
      </c>
      <c r="D18" s="10">
        <f>RADIANS(0)</f>
        <v>0</v>
      </c>
      <c r="E18" s="10">
        <v>-80</v>
      </c>
      <c r="F18" s="11">
        <v>0</v>
      </c>
      <c r="G18" s="7" t="s">
        <v>17</v>
      </c>
      <c r="H18" s="15">
        <v>0</v>
      </c>
      <c r="I18" s="7" t="s">
        <v>17</v>
      </c>
      <c r="J18" s="15">
        <v>0</v>
      </c>
      <c r="N18" s="35" t="s">
        <v>42</v>
      </c>
      <c r="O18" s="33">
        <f>O16-F13</f>
        <v>295.00000000000006</v>
      </c>
      <c r="P18" s="60">
        <f>-O18</f>
        <v>-295.00000000000006</v>
      </c>
      <c r="Q18" s="56"/>
      <c r="R18" s="7"/>
      <c r="AH18" s="2"/>
    </row>
    <row r="19" spans="1:34">
      <c r="N19" s="35" t="s">
        <v>65</v>
      </c>
      <c r="O19" s="66">
        <f>SQRT((O17^2)+(O18^2))</f>
        <v>465.42990879400952</v>
      </c>
      <c r="P19" s="60">
        <f>SQRT((O17^2)+(P18^2))</f>
        <v>465.42990879400952</v>
      </c>
      <c r="Q19" s="56"/>
      <c r="R19" s="7"/>
    </row>
    <row r="20" spans="1:34">
      <c r="B20" t="s">
        <v>20</v>
      </c>
      <c r="G20" s="2"/>
      <c r="H20" s="2"/>
      <c r="M20" s="2"/>
      <c r="N20" s="65" t="s">
        <v>64</v>
      </c>
      <c r="O20" s="5">
        <f>SQRT((E16^2)+(F15^2))</f>
        <v>308.42341026582272</v>
      </c>
      <c r="P20" s="64" t="s">
        <v>49</v>
      </c>
      <c r="Q20" s="57"/>
      <c r="R20" s="7"/>
      <c r="AG20" s="2"/>
      <c r="AH20" s="2"/>
    </row>
    <row r="21" spans="1:34">
      <c r="B21" s="5">
        <f>COS(RADIANS(H18))*COS(RADIANS(H17))</f>
        <v>1</v>
      </c>
      <c r="C21" s="5">
        <f>-SIN(RADIANS(H18))*COS(RADIANS(H16))+COS(RADIANS(H18))*SIN(RADIANS(H17))*SIN(RADIANS(H16))</f>
        <v>0</v>
      </c>
      <c r="D21" s="5">
        <f>SIN(RADIANS(H18))*SIN(RADIANS(H16))+COS(RADIANS(H18))*SIN(RADIANS(H17))*COS(RADIANS(H16))</f>
        <v>0</v>
      </c>
      <c r="E21" s="5">
        <f>H13</f>
        <v>0</v>
      </c>
      <c r="G21" s="2"/>
      <c r="H21" s="2"/>
      <c r="I21" s="63"/>
      <c r="M21" s="7"/>
      <c r="N21" s="35" t="s">
        <v>43</v>
      </c>
      <c r="O21" s="67">
        <f>DEGREES(ATAN(O17/O18))</f>
        <v>50.667285678239132</v>
      </c>
      <c r="P21" s="60">
        <f>DEGREES(ACOS(((F14^2)+(P19^2)-(ABS(E16)^2))/(2*F14*P19)))</f>
        <v>36.321438695357962</v>
      </c>
      <c r="Q21" s="56"/>
      <c r="R21" s="7"/>
      <c r="AD21" s="2"/>
      <c r="AE21" s="2"/>
      <c r="AG21" s="2"/>
      <c r="AH21" s="2"/>
    </row>
    <row r="22" spans="1:34">
      <c r="B22" s="5">
        <f>SIN(RADIANS(H18))*COS(RADIANS(H17))</f>
        <v>0</v>
      </c>
      <c r="C22" s="5">
        <f>COS(RADIANS(H18))*COS(RADIANS(H16))+SIN(RADIANS(H18))*SIN(RADIANS(H17))*SIN(RADIANS(H16))</f>
        <v>1</v>
      </c>
      <c r="D22" s="5">
        <f>-COS(RADIANS(H18))*SIN(RADIANS(H16))+SIN(RADIANS(H18))*SIN(RADIANS(H17))*COS(RADIANS(H16))</f>
        <v>0</v>
      </c>
      <c r="E22" s="5">
        <f>H14</f>
        <v>0</v>
      </c>
      <c r="G22" s="2"/>
      <c r="H22" s="2"/>
      <c r="M22" s="7"/>
      <c r="N22" s="35" t="s">
        <v>44</v>
      </c>
      <c r="O22" s="33">
        <f>DEGREES(ACOS(((F14^2)+(O19^2)-(ABS(O20)^2))/(2*F14*O19)))</f>
        <v>39.332714321760875</v>
      </c>
      <c r="P22" s="60">
        <f>(DEGREES(ATAN(P18/O17)))</f>
        <v>-39.332714321760875</v>
      </c>
      <c r="Q22" s="56"/>
      <c r="AD22" s="2"/>
      <c r="AE22" s="2"/>
      <c r="AG22" s="2"/>
      <c r="AH22" s="2"/>
    </row>
    <row r="23" spans="1:34">
      <c r="B23" s="5">
        <f>-SIN(RADIANS(H18))</f>
        <v>0</v>
      </c>
      <c r="C23" s="5">
        <f>COS(RADIANS(H17))*SIN(RADIANS(H16))</f>
        <v>0</v>
      </c>
      <c r="D23" s="5">
        <f>COS(RADIANS(H17))*COS(RADIANS(H16))</f>
        <v>1</v>
      </c>
      <c r="E23" s="5">
        <f>H15</f>
        <v>0</v>
      </c>
      <c r="G23" t="s">
        <v>26</v>
      </c>
      <c r="M23" s="7"/>
      <c r="N23" s="35" t="s">
        <v>48</v>
      </c>
      <c r="O23" s="33">
        <f>180-DEGREES(ACOS(((ABS(O20)^2)+(F14^2)-(O19^2))/(2*ABS(O20)*F14)))+(90-O25)</f>
        <v>89.999999999999986</v>
      </c>
      <c r="P23" s="61">
        <f>180-DEGREES(ACOS(((ABS(O20)^2)+(F14^2)-(P19^2))/(2*ABS(O20)*F14)))+(90-O25)</f>
        <v>89.999999999999986</v>
      </c>
      <c r="Q23" s="56"/>
    </row>
    <row r="24" spans="1:34">
      <c r="B24" s="5">
        <v>0</v>
      </c>
      <c r="C24" s="5">
        <v>0</v>
      </c>
      <c r="D24" s="5">
        <v>0</v>
      </c>
      <c r="E24" s="5">
        <v>1</v>
      </c>
      <c r="G24" s="5">
        <f>(B21*B27)+(C21*B28)+(D21*B29)+(E21*B30)</f>
        <v>0.9999999847691291</v>
      </c>
      <c r="H24" s="5">
        <f>(B21*C27)+(C21*C28)+(D21*C29)+(E21*C30)</f>
        <v>-1.0691437127658386E-20</v>
      </c>
      <c r="I24" s="5">
        <f>(B21*D27)+(C21*D28)+(D21*D29)+(E21*D30)</f>
        <v>-1.7453292431333681E-4</v>
      </c>
      <c r="J24" s="6">
        <f>(B21*E27)+(C21*E28)+(D21*E29)+(E21*E30)</f>
        <v>74.999998857684687</v>
      </c>
      <c r="N24" s="35" t="s">
        <v>50</v>
      </c>
      <c r="O24" s="68" t="s">
        <v>51</v>
      </c>
      <c r="P24" s="60">
        <f>90-(P21+P22)</f>
        <v>93.01127562640292</v>
      </c>
      <c r="Q24" s="55"/>
      <c r="AG24" s="2"/>
      <c r="AH24" s="2"/>
    </row>
    <row r="25" spans="1:34">
      <c r="G25" s="5">
        <f>(B22*B27)+(C22*B28)+(D22*B29)+(E22*B30)</f>
        <v>1.7453292431333681E-4</v>
      </c>
      <c r="H25" s="5">
        <f>(B22*C27)+(C22*C28)+(D22*C29)+(E22*C30)</f>
        <v>6.1257421812427101E-17</v>
      </c>
      <c r="I25" s="5">
        <f>(B22*D27)+(C22*D28)+(D22*D29)+(E22*D30)</f>
        <v>0.9999999847691291</v>
      </c>
      <c r="J25" s="6">
        <f>(B22*E27)+(C22*E28)+(D22*E29)+(E22*E30)</f>
        <v>1.3089969323500261E-2</v>
      </c>
      <c r="N25" s="65" t="s">
        <v>63</v>
      </c>
      <c r="O25" s="69">
        <f>IFERROR(DEGREES(ATAN(ABS(E16)/F15)),90)</f>
        <v>73.033851891463812</v>
      </c>
      <c r="P25" s="64" t="s">
        <v>49</v>
      </c>
      <c r="Q25" s="57"/>
      <c r="AD25" s="2"/>
      <c r="AE25" s="2"/>
      <c r="AG25" s="2"/>
      <c r="AH25" s="2"/>
    </row>
    <row r="26" spans="1:34">
      <c r="B26" t="s">
        <v>3</v>
      </c>
      <c r="G26" s="5">
        <f>(B23*B27)+(C23*B28)+(D23*B29)+(E23*B30)</f>
        <v>0</v>
      </c>
      <c r="H26" s="5">
        <f>(B23*C27)+(C23*C28)+(D23*C29)+(E23*C30)</f>
        <v>-1</v>
      </c>
      <c r="I26" s="5">
        <f>(B23*D27)+(C23*D28)+(D23*D29)+(E23*D30)</f>
        <v>6.1257422745431001E-17</v>
      </c>
      <c r="J26" s="6">
        <f>(B23*E27)+(C23*E28)+(D23*E29)+(E23*E30)</f>
        <v>335</v>
      </c>
      <c r="N26" s="35" t="s">
        <v>45</v>
      </c>
      <c r="O26" s="67">
        <f>-(O21+O22)</f>
        <v>-90</v>
      </c>
      <c r="P26" s="60">
        <f>-180+P24</f>
        <v>-86.98872437359708</v>
      </c>
      <c r="Q26" s="56"/>
      <c r="AD26" s="2"/>
      <c r="AE26" s="2"/>
      <c r="AG26" s="2"/>
      <c r="AH26" s="2"/>
    </row>
    <row r="27" spans="1:34" ht="15" thickBot="1">
      <c r="B27" s="5">
        <f>COS(C13)</f>
        <v>0.9999999847691291</v>
      </c>
      <c r="C27" s="5">
        <f>-SIN(C13)*COS(D13)</f>
        <v>-1.0691437127658386E-20</v>
      </c>
      <c r="D27" s="5">
        <f>SIN(C13)*SIN(D13)</f>
        <v>-1.7453292431333681E-4</v>
      </c>
      <c r="E27" s="5">
        <f>F13*COS(C13)</f>
        <v>74.999998857684687</v>
      </c>
      <c r="G27" s="5">
        <f>(B24*B27)+(C24*B28)+(D24*B29)+(E24*B30)</f>
        <v>0</v>
      </c>
      <c r="H27" s="5">
        <f>(B24*C27)+(C24*C28)+(D24*C29)+(E24*C30)</f>
        <v>0</v>
      </c>
      <c r="I27" s="5">
        <f>(B24*D27)+(C24*D28)+(D24*D29)+(E24*D30)</f>
        <v>0</v>
      </c>
      <c r="J27" s="6">
        <f>(B24*E27)+(C24*E28)+(D24*E29)+(E24*E30)</f>
        <v>1</v>
      </c>
      <c r="N27" s="43" t="s">
        <v>52</v>
      </c>
      <c r="O27" s="44">
        <f>O23</f>
        <v>89.999999999999986</v>
      </c>
      <c r="P27" s="62">
        <f>P23</f>
        <v>89.999999999999986</v>
      </c>
      <c r="Q27" s="56"/>
    </row>
    <row r="28" spans="1:34" ht="15" thickTop="1">
      <c r="B28" s="5">
        <f>SIN(C13)</f>
        <v>1.7453292431333681E-4</v>
      </c>
      <c r="C28" s="5">
        <f>COS(C13)*COS(D13)</f>
        <v>6.1257421812427101E-17</v>
      </c>
      <c r="D28" s="5">
        <f>-COS(C13)*SIN(D13)</f>
        <v>0.9999999847691291</v>
      </c>
      <c r="E28" s="5">
        <f>F13*SIN(C13)</f>
        <v>1.3089969323500261E-2</v>
      </c>
      <c r="AG28" s="2"/>
      <c r="AH28" s="2"/>
    </row>
    <row r="29" spans="1:34">
      <c r="B29" s="5">
        <v>0</v>
      </c>
      <c r="C29" s="5">
        <f>SIN(D13)</f>
        <v>-1</v>
      </c>
      <c r="D29" s="5">
        <f>COS(D13)</f>
        <v>6.1257422745431001E-17</v>
      </c>
      <c r="E29" s="5">
        <f>E13</f>
        <v>335</v>
      </c>
      <c r="G29" t="s">
        <v>27</v>
      </c>
      <c r="N29" t="s">
        <v>20</v>
      </c>
      <c r="X29" t="s">
        <v>31</v>
      </c>
      <c r="AD29" s="2"/>
      <c r="AE29" s="2"/>
      <c r="AG29" s="2"/>
      <c r="AH29" s="2"/>
    </row>
    <row r="30" spans="1:34">
      <c r="B30" s="5">
        <v>0</v>
      </c>
      <c r="C30" s="5">
        <v>0</v>
      </c>
      <c r="D30" s="5">
        <v>0</v>
      </c>
      <c r="E30" s="5">
        <v>1</v>
      </c>
      <c r="G30" s="5">
        <f>(G24*B33)+(H24*B34)+(I24*B35)+(J24*B36)</f>
        <v>6.1268113249554754E-17</v>
      </c>
      <c r="H30" s="5">
        <f>(G24*C33)+(H24*C34)+(I24*C35)+(J24*C36)</f>
        <v>0.9999999847691291</v>
      </c>
      <c r="I30" s="5">
        <f>(G24*D33)+(H24*D34)+(I24*D35)+(J24*D36)</f>
        <v>-1.7453292431333681E-4</v>
      </c>
      <c r="J30" s="5">
        <f>(G24*E33)+(H24*E34)+(I24*E35)+(J24*E36)</f>
        <v>74.999998857684702</v>
      </c>
      <c r="N30" s="5">
        <f>COS(RADIANS(H18))*COS(RADIANS(H17))</f>
        <v>1</v>
      </c>
      <c r="O30" s="5">
        <f>-SIN(RADIANS(H18))*COS(RADIANS(H16))+COS(RADIANS(H18))*SIN(RADIANS(H17))*SIN(RADIANS(H16))</f>
        <v>0</v>
      </c>
      <c r="P30" s="5">
        <f>SIN(RADIANS(H18))*SIN(RADIANS(H16))+COS(RADIANS(H18))*SIN(RADIANS(H17))*COS(RADIANS(H16))</f>
        <v>0</v>
      </c>
      <c r="Q30" s="5">
        <f>H13</f>
        <v>0</v>
      </c>
      <c r="X30" s="5">
        <f>COS(RADIANS(O7))*COS(RADIANS(O9))-COS(RADIANS(O8))*SIN(RADIANS(O7))*SIN(RADIANS(O9))</f>
        <v>1.7447199551471156E-4</v>
      </c>
      <c r="Y30" s="5">
        <f>COS(RADIANS(O9))*SIN(RADIANS(O7))+COS(RADIANS(O7))*COS(RADIANS(O8))*SIN(RADIANS(O9))</f>
        <v>1.7456337542120996E-4</v>
      </c>
      <c r="Z30" s="5">
        <f>SIN(RADIANS(O8))*SIN(RADIANS(O9))</f>
        <v>-0.99999996954357495</v>
      </c>
      <c r="AA30" s="1">
        <f>O4</f>
        <v>449.99999192806376</v>
      </c>
      <c r="AG30" s="2"/>
      <c r="AH30" s="2"/>
    </row>
    <row r="31" spans="1:34">
      <c r="G31" s="5">
        <f>(G25*B33)+(H25*B34)+(I25*B35)+(J25*B36)</f>
        <v>-6.1246730375299448E-17</v>
      </c>
      <c r="H31" s="5">
        <f>(G25*C33)+(H25*C34)+(I25*C35)+(J25*C36)</f>
        <v>1.7453292431333681E-4</v>
      </c>
      <c r="I31" s="5">
        <f>(G25*D33)+(H25*D34)+(I25*D35)+(J25*D36)</f>
        <v>0.9999999847691291</v>
      </c>
      <c r="J31" s="5">
        <f>(G25*E33)+(H25*E34)+(I25*E35)+(J25*E36)</f>
        <v>1.3089969323483724E-2</v>
      </c>
      <c r="N31" s="5">
        <f>SIN(RADIANS(H18))*COS(RADIANS(H17))</f>
        <v>0</v>
      </c>
      <c r="O31" s="5">
        <f>COS(RADIANS(H18))*COS(RADIANS(H16))+SIN(RADIANS(H18))*SIN(RADIANS(H17))*SIN(RADIANS(H16))</f>
        <v>1</v>
      </c>
      <c r="P31" s="5">
        <f>-COS(RADIANS(H18))*SIN(RADIANS(H16))+SIN(RADIANS(H18))*SIN(RADIANS(H17))*COS(RADIANS(H16))</f>
        <v>0</v>
      </c>
      <c r="Q31" s="5">
        <f>H14</f>
        <v>0</v>
      </c>
      <c r="X31" s="5">
        <f>COS(RADIANS(O8))*COS(RADIANS(O9))*SIN(RADIANS(O7))+COS(RADIANS(O7))*SIN(RADIANS(O9))</f>
        <v>-3.49096297076284E-4</v>
      </c>
      <c r="Y31" s="5">
        <f>COS(RADIANS(O7))*COS(RADIANS(O8))*COS(RADIANS(O9))-SIN(RADIANS(O7))*SIN(RADIANS(O9))</f>
        <v>-0.99999992384033054</v>
      </c>
      <c r="Z31" s="5">
        <f>COS(RADIANS(O9))*SIN(RADIANS(O8))</f>
        <v>-1.7450245991366441E-4</v>
      </c>
      <c r="AA31" s="1">
        <f>O5</f>
        <v>7.8537378788997039E-2</v>
      </c>
    </row>
    <row r="32" spans="1:34">
      <c r="B32" t="s">
        <v>4</v>
      </c>
      <c r="G32" s="5">
        <f>(G26*B33)+(H26*B34)+(I26*B35)+(J26*B36)</f>
        <v>1</v>
      </c>
      <c r="H32" s="5">
        <f>(G26*C33)+(H26*C34)+(I26*C35)+(J26*C36)</f>
        <v>-6.1257422745431001E-17</v>
      </c>
      <c r="I32" s="5">
        <f>(G26*D33)+(H26*D34)+(I26*D35)+(J26*D36)</f>
        <v>6.1257422745431001E-17</v>
      </c>
      <c r="J32" s="5">
        <f>(G26*E33)+(H26*E34)+(I26*E35)+(J26*E36)</f>
        <v>605</v>
      </c>
      <c r="N32" s="5">
        <f>-SIN(RADIANS(H18))</f>
        <v>0</v>
      </c>
      <c r="O32" s="5">
        <f>COS(RADIANS(H17))*SIN(RADIANS(H16))</f>
        <v>0</v>
      </c>
      <c r="P32" s="5">
        <f>COS(RADIANS(H17))*COS(RADIANS(H16))</f>
        <v>1</v>
      </c>
      <c r="Q32" s="5">
        <f>H15</f>
        <v>0</v>
      </c>
      <c r="S32" t="s">
        <v>26</v>
      </c>
      <c r="X32" s="5">
        <f>SIN(RADIANS(O7))*SIN(RADIANS(O8))</f>
        <v>-0.99999992384564618</v>
      </c>
      <c r="Y32" s="5">
        <f>COS(RADIANS(O7))*SIN(RADIANS(O8))</f>
        <v>3.490658406516554E-4</v>
      </c>
      <c r="Z32" s="5">
        <f>-COS(RADIANS(O8))</f>
        <v>1.7453292165494673E-4</v>
      </c>
      <c r="AA32" s="1">
        <f>O6</f>
        <v>694.98603736626762</v>
      </c>
      <c r="AG32" s="2"/>
      <c r="AH32" s="2"/>
    </row>
    <row r="33" spans="2:35">
      <c r="B33" s="5">
        <f>COS(C14)</f>
        <v>6.1257422745431001E-17</v>
      </c>
      <c r="C33" s="5">
        <f>-SIN(C14)*COS(D14)</f>
        <v>1</v>
      </c>
      <c r="D33" s="5">
        <f>SIN(C14)*SIN(D14)</f>
        <v>0</v>
      </c>
      <c r="E33" s="5">
        <f>F14*COS(C14)</f>
        <v>1.653950414126637E-14</v>
      </c>
      <c r="G33" s="5">
        <f>(G27*B33)+(H27*B34)+(I27*B35)+(J27*B36)</f>
        <v>0</v>
      </c>
      <c r="H33" s="5">
        <f>(G27*C33)+(H27*C34)+(I27*C35)+(J27*C36)</f>
        <v>0</v>
      </c>
      <c r="I33" s="5">
        <f>(G27*D33)+(H27*D34)+(I27*D35)+(J27*D36)</f>
        <v>0</v>
      </c>
      <c r="J33" s="5">
        <f>(G27*E33)+(H27*E34)+(I27*E35)+(J27*E36)</f>
        <v>1</v>
      </c>
      <c r="N33" s="5">
        <v>0</v>
      </c>
      <c r="O33" s="5">
        <v>0</v>
      </c>
      <c r="P33" s="5">
        <v>0</v>
      </c>
      <c r="Q33" s="5">
        <v>1</v>
      </c>
      <c r="S33" s="5">
        <f>(N30*N36)+(O30*N37)+(P30*N38)+(Q30*N39)</f>
        <v>0.9999999847691291</v>
      </c>
      <c r="T33" s="5">
        <f>(N30*O36)+(O30*O37)+(P30*O38)+(Q30*O39)</f>
        <v>-1.0691437127653294E-20</v>
      </c>
      <c r="U33" s="5">
        <f>(N30*P36)+(O30*P37)+(P30*P38)+(Q30*P39)</f>
        <v>-1.7453292431325371E-4</v>
      </c>
      <c r="V33" s="6">
        <f>(N30*Q36)+(O30*Q37)+(P30*Q38)+(Q30*Q39)</f>
        <v>74.999998857684687</v>
      </c>
      <c r="X33" s="5">
        <v>0</v>
      </c>
      <c r="Y33" s="5">
        <v>0</v>
      </c>
      <c r="Z33" s="5">
        <v>0</v>
      </c>
      <c r="AA33" s="5">
        <v>1</v>
      </c>
      <c r="AD33" s="2"/>
      <c r="AE33" s="2"/>
      <c r="AG33" s="2"/>
      <c r="AH33" s="2"/>
    </row>
    <row r="34" spans="2:35">
      <c r="B34" s="5">
        <f>SIN(C14)</f>
        <v>-1</v>
      </c>
      <c r="C34" s="5">
        <f>COS(C14)*COS(D14)</f>
        <v>6.1257422745431001E-17</v>
      </c>
      <c r="D34" s="5">
        <f>-COS(C14)*SIN(D14)</f>
        <v>0</v>
      </c>
      <c r="E34" s="5">
        <f>F14*SIN(C14)</f>
        <v>-270</v>
      </c>
      <c r="S34" s="5">
        <f>(N31*N36)+(O31*N37)+(P31*N38)+(Q31*N39)</f>
        <v>1.7453292431325371E-4</v>
      </c>
      <c r="T34" s="5">
        <f>(N31*O36)+(O31*O37)+(P31*O38)+(Q31*O39)</f>
        <v>6.1257421812427101E-17</v>
      </c>
      <c r="U34" s="5">
        <f>(N31*P36)+(O31*P37)+(P31*P38)+(Q31*P39)</f>
        <v>0.9999999847691291</v>
      </c>
      <c r="V34" s="6">
        <f>(N31*Q36)+(O31*Q37)+(P31*Q38)+(Q31*Q39)</f>
        <v>1.3089969323494028E-2</v>
      </c>
      <c r="AD34" s="2"/>
      <c r="AE34" s="2"/>
      <c r="AG34" s="2"/>
      <c r="AH34" s="2"/>
    </row>
    <row r="35" spans="2:35">
      <c r="B35" s="5">
        <v>0</v>
      </c>
      <c r="C35" s="5">
        <f>SIN(D14)</f>
        <v>0</v>
      </c>
      <c r="D35" s="5">
        <f>COS(D14)</f>
        <v>1</v>
      </c>
      <c r="E35" s="5">
        <f>E14</f>
        <v>0</v>
      </c>
      <c r="G35" t="s">
        <v>28</v>
      </c>
      <c r="N35" t="s">
        <v>3</v>
      </c>
      <c r="S35" s="5">
        <f>(N32*N36)+(O32*N37)+(P32*N38)+(Q32*N39)</f>
        <v>0</v>
      </c>
      <c r="T35" s="5">
        <f>(N32*O36)+(O32*O37)+(P32*O38)+(Q32*O39)</f>
        <v>-1</v>
      </c>
      <c r="U35" s="5">
        <f>(N32*P36)+(O32*P37)+(P32*P38)+(Q32*P39)</f>
        <v>6.1257422745431001E-17</v>
      </c>
      <c r="V35" s="6">
        <f>(N32*Q36)+(O32*Q37)+(P32*Q38)+(Q32*Q39)</f>
        <v>335</v>
      </c>
      <c r="X35" t="s">
        <v>39</v>
      </c>
    </row>
    <row r="36" spans="2:35">
      <c r="B36" s="5">
        <v>0</v>
      </c>
      <c r="C36" s="5">
        <v>0</v>
      </c>
      <c r="D36" s="5">
        <v>0</v>
      </c>
      <c r="E36" s="5">
        <v>1</v>
      </c>
      <c r="G36" s="5">
        <f>(G30*B39)+(H30*B40)+(I30*B41)+(J30*B42)</f>
        <v>6.1268113249554754E-17</v>
      </c>
      <c r="H36" s="5">
        <f>(G30*C39)+(H30*C40)+(I30*C41)+(J30*C42)</f>
        <v>-1.7453292431327555E-4</v>
      </c>
      <c r="I36" s="5">
        <f>(G30*D39)+(H30*D40)+(I30*D41)+(J30*D42)</f>
        <v>-0.9999999847691291</v>
      </c>
      <c r="J36" s="12">
        <f>(G30*E39)+(H30*E40)+(I30*E41)+(J30*E42)</f>
        <v>74.999998857684702</v>
      </c>
      <c r="M36" s="73">
        <v>-1.5707963267948966</v>
      </c>
      <c r="N36" s="5">
        <f>COS(RADIANS(Q4))</f>
        <v>0.9999999847691291</v>
      </c>
      <c r="O36" s="5">
        <f>-SIN(RADIANS(Q4))*COS(D13)</f>
        <v>-1.0691437127653294E-20</v>
      </c>
      <c r="P36" s="5">
        <f>SIN(RADIANS(Q4))*SIN(D13)</f>
        <v>-1.7453292431325371E-4</v>
      </c>
      <c r="Q36" s="5">
        <f>F13*COS(RADIANS(Q4))</f>
        <v>74.999998857684687</v>
      </c>
      <c r="S36" s="5">
        <f>(N33*N36)+(O33*N37)+(P33*N38)+(Q33*N39)</f>
        <v>0</v>
      </c>
      <c r="T36" s="5">
        <f>(N33*O36)+(O33*O37)+(P33*O38)+(Q33*O39)</f>
        <v>0</v>
      </c>
      <c r="U36" s="5">
        <f>(N33*P36)+(O33*P37)+(P33*P38)+(Q33*P39)</f>
        <v>0</v>
      </c>
      <c r="V36" s="6">
        <f>(N33*Q36)+(O33*Q37)+(P33*Q38)+(Q33*Q39)</f>
        <v>1</v>
      </c>
      <c r="X36" s="5">
        <f>((N30*X$30)+(O30*X$31)+(P30*X$32)+(Q30*X$33))*-1</f>
        <v>-1.7447199551471156E-4</v>
      </c>
      <c r="Y36" s="5">
        <f>(N30*Y$30)+(O30*Y$31)+(P30*Y$32)+(Q30*Y$33)</f>
        <v>1.7456337542120996E-4</v>
      </c>
      <c r="Z36" s="5">
        <f>(N30*Z$30)+(O30*Z$31)+(P30*Z$32)+(Q30*Z$33)</f>
        <v>-0.99999996954357495</v>
      </c>
      <c r="AA36" s="5">
        <f>(N30*AA$30)+(O30*AA$31)+(P30*AA$32)+(Q30*AA$33)</f>
        <v>449.99999192806376</v>
      </c>
    </row>
    <row r="37" spans="2:35">
      <c r="G37" s="5">
        <f>(G31*B39)+(H31*B40)+(I31*B41)+(J31*B42)</f>
        <v>-6.1246730375299448E-17</v>
      </c>
      <c r="H37" s="5">
        <f>(G31*C39)+(H31*C40)+(I31*C41)+(J31*C42)</f>
        <v>0.9999999847691291</v>
      </c>
      <c r="I37" s="5">
        <f>(G31*D39)+(H31*D40)+(I31*D41)+(J31*D42)</f>
        <v>-1.7453292431327555E-4</v>
      </c>
      <c r="J37" s="12">
        <f>(G31*E39)+(H31*E40)+(I31*E41)+(J31*E42)</f>
        <v>1.3089969323478211E-2</v>
      </c>
      <c r="N37" s="5">
        <f>SIN(RADIANS(Q4))</f>
        <v>1.7453292431325371E-4</v>
      </c>
      <c r="O37" s="5">
        <f>COS(RADIANS(Q4))*COS(D13)</f>
        <v>6.1257421812427101E-17</v>
      </c>
      <c r="P37" s="5">
        <f>-COS(RADIANS(Q4))*SIN(D13)</f>
        <v>0.9999999847691291</v>
      </c>
      <c r="Q37" s="5">
        <f>F13*SIN(RADIANS(Q4))</f>
        <v>1.3089969323494028E-2</v>
      </c>
      <c r="X37" s="5">
        <f>(N31*X$30)+(O31*X$31)+(P31*X$32)+(Q31*X$33)</f>
        <v>-3.49096297076284E-4</v>
      </c>
      <c r="Y37" s="5">
        <f>(N31*Y$30)+(O31*Y$31)+(P31*Y$32)+(Q31*Y$33)</f>
        <v>-0.99999992384033054</v>
      </c>
      <c r="Z37" s="5">
        <f>(N31*Z$30)+(O31*Z$31)+(P31*Z$32)+(Q31*Z$33)</f>
        <v>-1.7450245991366441E-4</v>
      </c>
      <c r="AA37" s="5">
        <f>(N31*AA$30)+(O31*AA$31)+(P31*AA$32)+(Q31*AA$33)</f>
        <v>7.8537378788997039E-2</v>
      </c>
      <c r="AG37" s="2"/>
    </row>
    <row r="38" spans="2:35">
      <c r="B38" t="s">
        <v>5</v>
      </c>
      <c r="G38" s="5">
        <f>(G32*B39)+(H32*B40)+(I32*B41)+(J32*B42)</f>
        <v>1</v>
      </c>
      <c r="H38" s="5">
        <f>(G32*C39)+(H32*C40)+(I32*C41)+(J32*C42)</f>
        <v>6.1257422745431001E-17</v>
      </c>
      <c r="I38" s="5">
        <f>(G32*D39)+(H32*D40)+(I32*D41)+(J32*D42)</f>
        <v>6.1257422745431001E-17</v>
      </c>
      <c r="J38" s="12">
        <f>(G32*E39)+(H32*E40)+(I32*E41)+(J32*E42)</f>
        <v>695</v>
      </c>
      <c r="M38">
        <v>-1.5707963267949001</v>
      </c>
      <c r="N38" s="5">
        <v>0</v>
      </c>
      <c r="O38" s="5">
        <f>SIN(D13)</f>
        <v>-1</v>
      </c>
      <c r="P38" s="5">
        <f>COS(D13)</f>
        <v>6.1257422745431001E-17</v>
      </c>
      <c r="Q38" s="5">
        <f>E13</f>
        <v>335</v>
      </c>
      <c r="S38" t="s">
        <v>27</v>
      </c>
      <c r="X38" s="5">
        <f>(N32*X$30)+(O32*X$31)+(P32*X$32)+(Q32*X$33)</f>
        <v>-0.99999992384564618</v>
      </c>
      <c r="Y38" s="5">
        <f>(N32*Y$30)+(O32*Y$31)+(P32*Y$32)+(Q32*Y$33)</f>
        <v>3.490658406516554E-4</v>
      </c>
      <c r="Z38" s="5">
        <f>(N32*Z$30)+(O32*Z$31)+(P32*Z$32)+(Q32*Z$33)</f>
        <v>1.7453292165494673E-4</v>
      </c>
      <c r="AA38" s="5">
        <f>(N32*AA$30)+(O32*AA$31)+(P32*AA$32)+(Q32*AA$33)</f>
        <v>694.98603736626762</v>
      </c>
      <c r="AG38" s="2"/>
      <c r="AH38" s="2"/>
      <c r="AI38" s="2"/>
    </row>
    <row r="39" spans="2:35">
      <c r="B39" s="5">
        <f>COS(C15)</f>
        <v>1</v>
      </c>
      <c r="C39" s="5">
        <f>-SIN(C15)*COS(D15)</f>
        <v>0</v>
      </c>
      <c r="D39" s="5">
        <f>SIN(C15)*SIN(D15)</f>
        <v>0</v>
      </c>
      <c r="E39" s="5">
        <f>F15*COS(C15)</f>
        <v>90</v>
      </c>
      <c r="G39" s="5">
        <f>(G33*B39)+(H33*B40)+(I33*B41)+(J33*B42)</f>
        <v>0</v>
      </c>
      <c r="H39" s="5">
        <f>(G33*C39)+(H33*C40)+(I33*C41)+(J33*C42)</f>
        <v>0</v>
      </c>
      <c r="I39" s="5">
        <f>(G33*D39)+(H33*D40)+(I33*D41)+(J33*D42)</f>
        <v>0</v>
      </c>
      <c r="J39" s="5">
        <f>(G33*E39)+(H33*E40)+(I33*E41)+(J33*E42)</f>
        <v>1</v>
      </c>
      <c r="N39" s="5">
        <v>0</v>
      </c>
      <c r="O39" s="5">
        <v>0</v>
      </c>
      <c r="P39" s="5">
        <v>0</v>
      </c>
      <c r="Q39" s="5">
        <v>1</v>
      </c>
      <c r="S39" s="5">
        <f>(S33*N42)+(T33*N43)+(U33*N44)+(V33*N45)</f>
        <v>6.1268113249554754E-17</v>
      </c>
      <c r="T39" s="5">
        <f>(S33*O42)+(T33*O43)+(U33*O44)+(V33*O45)</f>
        <v>0.9999999847691291</v>
      </c>
      <c r="U39" s="5">
        <f>(S33*P42)+(T33*P43)+(U33*P44)+(V33*P45)</f>
        <v>-1.7453292431325371E-4</v>
      </c>
      <c r="V39" s="5">
        <f>(S33*Q42)+(T33*Q43)+(U33*Q44)+(V33*Q45)</f>
        <v>74.999998857684702</v>
      </c>
      <c r="X39" s="5">
        <f>(N33*X$30)+(O33*X$31)+(P33*X$32)+(Q33*X$33)</f>
        <v>0</v>
      </c>
      <c r="Y39" s="5">
        <f>(N33*Y$30)+(O33*Y$31)+(P33*Y$32)+(Q33*Y$33)</f>
        <v>0</v>
      </c>
      <c r="Z39" s="5">
        <f>(N33*Z$30)+(O33*Z$31)+(P33*Z$32)+(Q33*Z$33)</f>
        <v>0</v>
      </c>
      <c r="AA39" s="5">
        <f>(N33*AA$30)+(O33*AA$31)+(P33*AA$32)+(Q33*AA$33)</f>
        <v>1</v>
      </c>
      <c r="AG39" s="2"/>
      <c r="AH39" s="2"/>
      <c r="AI39" s="2"/>
    </row>
    <row r="40" spans="2:35">
      <c r="B40" s="5">
        <f>SIN(C15)</f>
        <v>0</v>
      </c>
      <c r="C40" s="5">
        <f>COS(C15)*COS(D15)</f>
        <v>6.1257422745431001E-17</v>
      </c>
      <c r="D40" s="5">
        <f>-COS(C15)*SIN(D15)</f>
        <v>-1</v>
      </c>
      <c r="E40" s="5">
        <f>F15*SIN(C15)</f>
        <v>0</v>
      </c>
      <c r="S40" s="5">
        <f>(S34*N42)+(T34*N43)+(U34*N44)+(V34*N45)</f>
        <v>-6.1246730375299448E-17</v>
      </c>
      <c r="T40" s="5">
        <f>(S34*O42)+(T34*O43)+(U34*O44)+(V34*O45)</f>
        <v>1.7453292431325371E-4</v>
      </c>
      <c r="U40" s="5">
        <f>(S34*P42)+(T34*P43)+(U34*P44)+(V34*P45)</f>
        <v>0.9999999847691291</v>
      </c>
      <c r="V40" s="5">
        <f>(S34*Q42)+(T34*Q43)+(U34*Q44)+(V34*Q45)</f>
        <v>1.3089969323477491E-2</v>
      </c>
      <c r="AH40" s="2"/>
      <c r="AI40" s="2"/>
    </row>
    <row r="41" spans="2:35">
      <c r="B41" s="5">
        <v>0</v>
      </c>
      <c r="C41" s="5">
        <f>SIN(D15)</f>
        <v>1</v>
      </c>
      <c r="D41" s="5">
        <f>COS(D15)</f>
        <v>6.1257422745431001E-17</v>
      </c>
      <c r="E41" s="5">
        <f>E15</f>
        <v>0</v>
      </c>
      <c r="G41" t="s">
        <v>29</v>
      </c>
      <c r="N41" t="s">
        <v>4</v>
      </c>
      <c r="S41" s="5">
        <f>(S35*N42)+(T35*N43)+(U35*N44)+(V35*N45)</f>
        <v>1</v>
      </c>
      <c r="T41" s="5">
        <f>(S35*O42)+(T35*O43)+(U35*O44)+(V35*O45)</f>
        <v>-6.1257422745431001E-17</v>
      </c>
      <c r="U41" s="5">
        <f>(S35*P42)+(T35*P43)+(U35*P44)+(V35*P45)</f>
        <v>6.1257422745431001E-17</v>
      </c>
      <c r="V41" s="5">
        <f>(S35*Q42)+(T35*Q43)+(U35*Q44)+(V35*Q45)</f>
        <v>605</v>
      </c>
      <c r="X41" t="s">
        <v>21</v>
      </c>
    </row>
    <row r="42" spans="2:35">
      <c r="B42" s="5">
        <v>0</v>
      </c>
      <c r="C42" s="5">
        <v>0</v>
      </c>
      <c r="D42" s="5">
        <v>0</v>
      </c>
      <c r="E42" s="5">
        <v>1</v>
      </c>
      <c r="G42" s="5">
        <f>(G36*B45)+(H36*B46)+(I36*B47)+(J36*B48)</f>
        <v>-3.0461741608086156E-8</v>
      </c>
      <c r="H42" s="5">
        <f>(G36*C45)+(H36*C46)+(I36*C47)+(J36*C48)</f>
        <v>0.9999999847691291</v>
      </c>
      <c r="I42" s="5">
        <f>(G36*D45)+(H36*D46)+(I36*D47)+(J36*D48)</f>
        <v>-1.7453292165504837E-4</v>
      </c>
      <c r="J42" s="15">
        <f>(G36*E45)+(H36*E46)+(I36*E47)+(J36*E48)</f>
        <v>369.99999436457779</v>
      </c>
      <c r="M42">
        <f>COS(M5)</f>
        <v>6.1257422745431001E-17</v>
      </c>
      <c r="N42" s="5">
        <f>COS(RADIANS(Q5))</f>
        <v>6.1257422745431001E-17</v>
      </c>
      <c r="O42" s="5">
        <f>-SIN(RADIANS(Q5))*COS(D14)</f>
        <v>1</v>
      </c>
      <c r="P42" s="5">
        <f>SIN(RADIANS(Q5))*SIN(D14)</f>
        <v>0</v>
      </c>
      <c r="Q42" s="5">
        <f>F14*COS(RADIANS(Q5))</f>
        <v>1.653950414126637E-14</v>
      </c>
      <c r="S42" s="5">
        <f>(S36*N42)+(T36*N43)+(U36*N44)+(V36*N45)</f>
        <v>0</v>
      </c>
      <c r="T42" s="5">
        <f>(S36*O42)+(T36*O43)+(U36*O44)+(V36*O45)</f>
        <v>0</v>
      </c>
      <c r="U42" s="5">
        <f>(S36*P42)+(T36*P43)+(U36*P44)+(V36*P45)</f>
        <v>0</v>
      </c>
      <c r="V42" s="5">
        <f>(S36*Q42)+(T36*Q43)+(U36*Q44)+(V36*Q45)</f>
        <v>1</v>
      </c>
      <c r="X42" s="5">
        <f>COS(RADIANS(J18))*COS(RADIANS(J17))</f>
        <v>1</v>
      </c>
      <c r="Y42" s="5">
        <f>-SIN(RADIANS(J18))*COS(RADIANS(J16))+COS(RADIANS(J18))*SIN(RADIANS(J17))*SIN(RADIANS(J16))</f>
        <v>0</v>
      </c>
      <c r="Z42" s="5">
        <f>SIN(RADIANS(J18))*SIN(RADIANS(J16))+COS(RADIANS(J18))*SIN(RADIANS(J17))*COS(RADIANS(J16))</f>
        <v>0</v>
      </c>
      <c r="AA42" s="5">
        <f>(J13)</f>
        <v>0</v>
      </c>
    </row>
    <row r="43" spans="2:35">
      <c r="G43" s="5">
        <f>(G37*B45)+(H37*B46)+(I37*B47)+(J37*B48)</f>
        <v>1.7453292165498711E-4</v>
      </c>
      <c r="H43" s="5">
        <f>(G37*C45)+(H37*C46)+(I37*C47)+(J37*C48)</f>
        <v>1.7453292431333681E-4</v>
      </c>
      <c r="I43" s="5">
        <f>(G37*D45)+(H37*D46)+(I37*D47)+(J37*D48)</f>
        <v>0.99999996953825843</v>
      </c>
      <c r="J43" s="15">
        <f>(G37*E45)+(H37*E46)+(I37*E47)+(J37*E48)</f>
        <v>6.4577181995894503E-2</v>
      </c>
      <c r="M43">
        <f>COS(M36)</f>
        <v>6.1257422745431001E-17</v>
      </c>
      <c r="N43" s="5">
        <f>SIN(RADIANS(Q5))</f>
        <v>-1</v>
      </c>
      <c r="O43" s="5">
        <f>COS(RADIANS(Q5))*COS(D14)</f>
        <v>6.1257422745431001E-17</v>
      </c>
      <c r="P43" s="5">
        <f>-COS(RADIANS(Q5))*SIN(D14)</f>
        <v>0</v>
      </c>
      <c r="Q43" s="5">
        <f>F14*SIN(RADIANS(Q5))</f>
        <v>-270</v>
      </c>
      <c r="X43" s="5">
        <f>SIN(RADIANS(J18))*COS(RADIANS(J17))</f>
        <v>0</v>
      </c>
      <c r="Y43" s="5">
        <f>COS(RADIANS(J18))*COS(RADIANS(J16))+SIN(RADIANS(J18))*SIN(RADIANS(J17))*SIN(RADIANS(J16))</f>
        <v>1</v>
      </c>
      <c r="Z43" s="5">
        <f>-COS(RADIANS(J18))*SIN(RADIANS(J16))+SIN(RADIANS(J18))*SIN(RADIANS(J17))*COS(RADIANS(J16))</f>
        <v>0</v>
      </c>
      <c r="AA43" s="5">
        <f>(J14)</f>
        <v>0</v>
      </c>
    </row>
    <row r="44" spans="2:35">
      <c r="B44" t="s">
        <v>6</v>
      </c>
      <c r="G44" s="5">
        <f>(G38*B45)+(H38*B46)+(I38*B47)+(J38*B48)</f>
        <v>0.9999999847691291</v>
      </c>
      <c r="H44" s="5">
        <f>(G38*C45)+(H38*C46)+(I38*C47)+(J38*C48)</f>
        <v>-6.1268114182558654E-17</v>
      </c>
      <c r="I44" s="5">
        <f>(G38*D45)+(H38*D46)+(I38*D47)+(J38*D48)</f>
        <v>-1.7453292431327555E-4</v>
      </c>
      <c r="J44" s="15">
        <f>(G38*E45)+(H38*E46)+(I38*E47)+(J38*E48)</f>
        <v>695</v>
      </c>
      <c r="N44" s="5">
        <v>0</v>
      </c>
      <c r="O44" s="5">
        <f>SIN(D14)</f>
        <v>0</v>
      </c>
      <c r="P44" s="5">
        <f>COS(D14)</f>
        <v>1</v>
      </c>
      <c r="Q44" s="5">
        <f>E14</f>
        <v>0</v>
      </c>
      <c r="S44" t="s">
        <v>28</v>
      </c>
      <c r="X44" s="5">
        <f>-SIN(RADIANS(J18))</f>
        <v>0</v>
      </c>
      <c r="Y44" s="5">
        <f>COS(RADIANS(J17))*SIN(RADIANS(J16))</f>
        <v>0</v>
      </c>
      <c r="Z44" s="5">
        <f>COS(RADIANS(J17))*COS(RADIANS(J16))</f>
        <v>1</v>
      </c>
      <c r="AA44" s="5">
        <f>(J15)</f>
        <v>0</v>
      </c>
    </row>
    <row r="45" spans="2:35">
      <c r="B45" s="5">
        <f>COS(C16)</f>
        <v>0.9999999847691291</v>
      </c>
      <c r="C45" s="5">
        <f>-SIN(C16)*COS(D16)</f>
        <v>-1.0691437127658386E-20</v>
      </c>
      <c r="D45" s="5">
        <f>SIN(C16)*SIN(D16)</f>
        <v>-1.7453292431333681E-4</v>
      </c>
      <c r="E45" s="5">
        <f>F16*COS(C16)</f>
        <v>0</v>
      </c>
      <c r="G45" s="5">
        <f>(G39*B45)+(H39*B46)+(I39*B47)+(J39*B48)</f>
        <v>0</v>
      </c>
      <c r="H45" s="5">
        <f>(G39*C45)+(H39*C46)+(I39*C47)+(J39*C48)</f>
        <v>0</v>
      </c>
      <c r="I45" s="5">
        <f>(G39*D45)+(H39*D46)+(I39*D47)+(J39*D48)</f>
        <v>0</v>
      </c>
      <c r="J45" s="5">
        <f>(G39*E45)+(H39*E46)+(I39*E47)+(J39*E48)</f>
        <v>1</v>
      </c>
      <c r="M45">
        <f>COS(M38)</f>
        <v>-3.4914562560550699E-15</v>
      </c>
      <c r="N45" s="5">
        <v>0</v>
      </c>
      <c r="O45" s="5">
        <v>0</v>
      </c>
      <c r="P45" s="5">
        <v>0</v>
      </c>
      <c r="Q45" s="5">
        <v>1</v>
      </c>
      <c r="S45" s="5">
        <f>(S39*N48)+(T39*N49)+(U39*N50)+(V39*N51)</f>
        <v>-1.8675808727562619E-16</v>
      </c>
      <c r="T45" s="5">
        <f>(S39*O48)+(T39*O49)+(U39*O50)+(V39*O51)</f>
        <v>-1.7453292431319245E-4</v>
      </c>
      <c r="U45" s="5">
        <f>(S39*P48)+(T39*P49)+(U39*P50)+(V39*P51)</f>
        <v>-0.9999999847691291</v>
      </c>
      <c r="V45" s="12">
        <f>(S39*Q48)+(T39*Q49)+(U39*Q50)+(V39*Q51)</f>
        <v>74.999998857684687</v>
      </c>
      <c r="X45" s="5">
        <v>0</v>
      </c>
      <c r="Y45" s="5">
        <v>0</v>
      </c>
      <c r="Z45" s="5">
        <v>0</v>
      </c>
      <c r="AA45" s="5">
        <v>1</v>
      </c>
      <c r="AD45" s="31"/>
    </row>
    <row r="46" spans="2:35">
      <c r="B46" s="5">
        <f>SIN(C16)</f>
        <v>1.7453292431333681E-4</v>
      </c>
      <c r="C46" s="5">
        <f>COS(C16)*COS(D16)</f>
        <v>6.1257421812427101E-17</v>
      </c>
      <c r="D46" s="5">
        <f>-COS(C16)*SIN(D16)</f>
        <v>0.9999999847691291</v>
      </c>
      <c r="E46" s="5">
        <f>F16*SIN(C16)</f>
        <v>0</v>
      </c>
      <c r="M46">
        <v>-1.5707962887372799</v>
      </c>
      <c r="S46" s="5">
        <f>(S40*N48)+(T40*N49)+(U40*N50)+(V40*N51)</f>
        <v>-6.1290019114042744E-17</v>
      </c>
      <c r="T46" s="5">
        <f>(S40*O48)+(T40*O49)+(U40*O50)+(V40*O51)</f>
        <v>0.9999999847691291</v>
      </c>
      <c r="U46" s="5">
        <f>(S40*P48)+(T40*P49)+(U40*P50)+(V40*P51)</f>
        <v>-1.7453292431319245E-4</v>
      </c>
      <c r="V46" s="12">
        <f>(S40*Q48)+(T40*Q49)+(U40*Q50)+(V40*Q51)</f>
        <v>1.3089969323471975E-2</v>
      </c>
      <c r="AD46" s="32"/>
    </row>
    <row r="47" spans="2:35" ht="15" thickBot="1">
      <c r="B47" s="5">
        <v>0</v>
      </c>
      <c r="C47" s="5">
        <f>SIN(D16)</f>
        <v>-1</v>
      </c>
      <c r="D47" s="5">
        <f>COS(D16)</f>
        <v>6.1257422745431001E-17</v>
      </c>
      <c r="E47" s="5">
        <f>E16</f>
        <v>-295</v>
      </c>
      <c r="G47" t="s">
        <v>38</v>
      </c>
      <c r="M47">
        <f>M46*PI()/180</f>
        <v>-2.7415567116573059E-2</v>
      </c>
      <c r="N47" t="s">
        <v>5</v>
      </c>
      <c r="S47" s="5">
        <f>(S41*N48)+(T41*N49)+(U41*N50)+(V41*N51)</f>
        <v>1</v>
      </c>
      <c r="T47" s="5">
        <f>(S41*O48)+(T41*O49)+(U41*O50)+(V41*O51)</f>
        <v>6.1257422745431013E-17</v>
      </c>
      <c r="U47" s="5">
        <f>(S41*P48)+(T41*P49)+(U41*P50)+(V41*P51)</f>
        <v>-1.8676878155740504E-16</v>
      </c>
      <c r="V47" s="12">
        <f>(S41*Q48)+(T41*Q49)+(U41*Q50)+(V41*Q51)</f>
        <v>695</v>
      </c>
      <c r="X47" t="s">
        <v>36</v>
      </c>
    </row>
    <row r="48" spans="2:35">
      <c r="B48" s="5">
        <v>0</v>
      </c>
      <c r="C48" s="5">
        <v>0</v>
      </c>
      <c r="D48" s="5">
        <v>0</v>
      </c>
      <c r="E48" s="5">
        <v>1</v>
      </c>
      <c r="G48" s="5">
        <f>(G42*B51)+(H42*B52)+(I42*B53)+(J42*B54)</f>
        <v>1.7450245991390423E-4</v>
      </c>
      <c r="H48" s="5">
        <f>(G42*C51)+(H42*C52)+(I42*C53)+(J42*C54)</f>
        <v>-1.7453292165498711E-4</v>
      </c>
      <c r="I48" s="27">
        <f>(G42*D51)+(H42*D52)+(I42*D53)+(J42*D54)</f>
        <v>-0.99999996954357495</v>
      </c>
      <c r="J48" s="28">
        <f>(G42*E51)+(H42*E52)+(I42*E53)+(J42*E54)</f>
        <v>369.99999436457779</v>
      </c>
      <c r="N48" s="5">
        <f>COS(RADIANS((Q6)-90))</f>
        <v>1</v>
      </c>
      <c r="O48" s="5">
        <f>-SIN(RADIANS((Q6)-90))*COS(D15)</f>
        <v>1.5193446048923464E-32</v>
      </c>
      <c r="P48" s="5">
        <f>SIN(RADIANS((Q6)-90))*SIN(D15)</f>
        <v>-2.4802620430283604E-16</v>
      </c>
      <c r="Q48" s="5">
        <f>F15*COS(RADIANS((Q6)-90))</f>
        <v>90</v>
      </c>
      <c r="S48" s="5">
        <f>(S42*N48)+(T42*N49)+(U42*N50)+(V42*N51)</f>
        <v>0</v>
      </c>
      <c r="T48" s="5">
        <f>(S42*O48)+(T42*O49)+(U42*O50)+(V42*O51)</f>
        <v>0</v>
      </c>
      <c r="U48" s="5">
        <f>(S42*P48)+(T42*P49)+(U42*P50)+(V42*P51)</f>
        <v>0</v>
      </c>
      <c r="V48" s="5">
        <f>(S42*Q48)+(T42*Q49)+(U42*Q50)+(V42*Q51)</f>
        <v>1</v>
      </c>
      <c r="X48" s="5">
        <f>X42</f>
        <v>1</v>
      </c>
      <c r="Y48" s="5">
        <f>X43</f>
        <v>0</v>
      </c>
      <c r="Z48" s="5">
        <f>X44</f>
        <v>0</v>
      </c>
      <c r="AA48" s="5">
        <f>(X48*AA$42)+(Y48*AA$43)+(Z48*AA$44)</f>
        <v>0</v>
      </c>
    </row>
    <row r="49" spans="2:33">
      <c r="G49" s="5">
        <f>(G43*B51)+(H43*B52)+(I43*B53)+(J43*B54)</f>
        <v>1.7456338073836808E-4</v>
      </c>
      <c r="H49" s="5">
        <f>(G43*C51)+(H43*C52)+(I43*C53)+(J43*C54)</f>
        <v>0.99999996953825843</v>
      </c>
      <c r="I49" s="27">
        <f>(G43*D51)+(H43*D52)+(I43*D53)+(J43*D54)</f>
        <v>-1.7450245991378172E-4</v>
      </c>
      <c r="J49" s="29">
        <f>(G43*E51)+(H43*E52)+(I43*E53)+(J43*E54)</f>
        <v>6.4577181995894503E-2</v>
      </c>
      <c r="M49">
        <f>COS(M46)</f>
        <v>3.8057616674942202E-8</v>
      </c>
      <c r="N49" s="5">
        <f>SIN(RADIANS((Q6)-90))</f>
        <v>-2.4802620430283604E-16</v>
      </c>
      <c r="O49" s="5">
        <f>COS(RADIANS((Q6)-90))*COS(D15)</f>
        <v>6.1257422745431001E-17</v>
      </c>
      <c r="P49" s="5">
        <f>-COS(RADIANS((Q6)-90))*SIN(D15)</f>
        <v>-1</v>
      </c>
      <c r="Q49" s="5">
        <f>F15*SIN(RADIANS((Q6)-90))</f>
        <v>-2.2322358387255243E-14</v>
      </c>
      <c r="X49" s="5">
        <f>Y42</f>
        <v>0</v>
      </c>
      <c r="Y49" s="5">
        <f>Y43</f>
        <v>1</v>
      </c>
      <c r="Z49" s="5">
        <f>Y44</f>
        <v>0</v>
      </c>
      <c r="AA49" s="5">
        <f>(X49*AA$42)+(Y49*AA$43)+(Z49*AA$44)</f>
        <v>0</v>
      </c>
    </row>
    <row r="50" spans="2:33" ht="15" thickBot="1">
      <c r="B50" t="s">
        <v>7</v>
      </c>
      <c r="G50" s="5">
        <f>(G44*B51)+(H44*B52)+(I44*B53)+(J44*B54)</f>
        <v>0.99999996953825843</v>
      </c>
      <c r="H50" s="5">
        <f>(G44*C51)+(H44*C52)+(I44*C53)+(J44*C54)</f>
        <v>-1.7453292431327555E-4</v>
      </c>
      <c r="I50" s="27">
        <f>(G44*D51)+(H44*D52)+(I44*D53)+(J44*D54)</f>
        <v>1.7453292165510963E-4</v>
      </c>
      <c r="J50" s="30">
        <f>(G44*E51)+(H44*E52)+(I44*E53)+(J44*E54)</f>
        <v>695</v>
      </c>
      <c r="N50" s="5">
        <v>0</v>
      </c>
      <c r="O50" s="5">
        <f>SIN(D15)</f>
        <v>1</v>
      </c>
      <c r="P50" s="5">
        <f>COS(D15)</f>
        <v>6.1257422745431001E-17</v>
      </c>
      <c r="Q50" s="5">
        <f>E15</f>
        <v>0</v>
      </c>
      <c r="S50" t="s">
        <v>56</v>
      </c>
      <c r="X50" s="5">
        <f>Z42</f>
        <v>0</v>
      </c>
      <c r="Y50" s="5">
        <f>Z43</f>
        <v>0</v>
      </c>
      <c r="Z50" s="5">
        <f>Z44</f>
        <v>1</v>
      </c>
      <c r="AA50" s="5">
        <f>(X50*AA$42)+(Y50*AA$43)+(Z50*AA$44)</f>
        <v>0</v>
      </c>
    </row>
    <row r="51" spans="2:33">
      <c r="B51" s="5">
        <f>COS(C17)</f>
        <v>0.9999999847691291</v>
      </c>
      <c r="C51" s="5">
        <f>-SIN(C17)*COS(D17)</f>
        <v>-1.0691437127658386E-20</v>
      </c>
      <c r="D51" s="5">
        <f>SIN(C17)*SIN(D17)</f>
        <v>1.7453292431333681E-4</v>
      </c>
      <c r="E51" s="5">
        <f>F17*COS(C17)</f>
        <v>0</v>
      </c>
      <c r="G51" s="5">
        <f>(G45*B51)+(H45*B52)+(I45*B53)+(J45*B54)</f>
        <v>0</v>
      </c>
      <c r="H51" s="5">
        <f>(G45*C51)+(H45*C52)+(I45*C53)+(J45*C54)</f>
        <v>0</v>
      </c>
      <c r="I51" s="5">
        <f>(G45*D51)+(H45*D52)+(I45*D53)+(J45*D54)</f>
        <v>0</v>
      </c>
      <c r="J51" s="18">
        <f>(G45*E51)+(H45*E52)+(I45*E53)+(J45*E54)</f>
        <v>1</v>
      </c>
      <c r="N51" s="5">
        <v>0</v>
      </c>
      <c r="O51" s="5">
        <v>0</v>
      </c>
      <c r="P51" s="5">
        <v>0</v>
      </c>
      <c r="Q51" s="5">
        <v>1</v>
      </c>
      <c r="S51" s="5">
        <f>S45</f>
        <v>-1.8675808727562619E-16</v>
      </c>
      <c r="T51" s="5">
        <f>S46</f>
        <v>-6.1290019114042744E-17</v>
      </c>
      <c r="U51" s="5">
        <f>S47</f>
        <v>1</v>
      </c>
      <c r="X51" s="5">
        <v>0</v>
      </c>
      <c r="Y51" s="5">
        <v>0</v>
      </c>
      <c r="Z51" s="5">
        <v>0</v>
      </c>
      <c r="AA51" s="5">
        <v>1</v>
      </c>
    </row>
    <row r="52" spans="2:33">
      <c r="B52" s="5">
        <f>SIN(C17)</f>
        <v>1.7453292431333681E-4</v>
      </c>
      <c r="C52" s="5">
        <f>COS(C17)*COS(D17)</f>
        <v>6.1257421812427101E-17</v>
      </c>
      <c r="D52" s="5">
        <f>-COS(C17)*SIN(D17)</f>
        <v>-0.9999999847691291</v>
      </c>
      <c r="E52" s="5">
        <f>F17*SIN(C17)</f>
        <v>0</v>
      </c>
      <c r="S52" s="5">
        <f>T45</f>
        <v>-1.7453292431319245E-4</v>
      </c>
      <c r="T52" s="5">
        <f>T46</f>
        <v>0.9999999847691291</v>
      </c>
      <c r="U52" s="5">
        <f>T47</f>
        <v>6.1257422745431013E-17</v>
      </c>
    </row>
    <row r="53" spans="2:33">
      <c r="B53" s="5">
        <v>0</v>
      </c>
      <c r="C53" s="5">
        <f>SIN(D17)</f>
        <v>1</v>
      </c>
      <c r="D53" s="5">
        <f>COS(D17)</f>
        <v>6.1257422745431001E-17</v>
      </c>
      <c r="E53" s="5">
        <f>E17</f>
        <v>0</v>
      </c>
      <c r="G53" t="s">
        <v>30</v>
      </c>
      <c r="S53" s="5">
        <f>U45</f>
        <v>-0.9999999847691291</v>
      </c>
      <c r="T53" s="5">
        <f>U46</f>
        <v>-1.7453292431319245E-4</v>
      </c>
      <c r="U53" s="5">
        <f>U47</f>
        <v>-1.8676878155740504E-16</v>
      </c>
      <c r="X53" t="s">
        <v>30</v>
      </c>
    </row>
    <row r="54" spans="2:33">
      <c r="B54" s="5">
        <v>0</v>
      </c>
      <c r="C54" s="5">
        <v>0</v>
      </c>
      <c r="D54" s="5">
        <v>0</v>
      </c>
      <c r="E54" s="5">
        <v>1</v>
      </c>
      <c r="G54" s="5">
        <f>(G48*B57)+(H48*B58)+(I48*B59)+(J48*B60)</f>
        <v>-1.7447199551487444E-4</v>
      </c>
      <c r="H54" s="5">
        <f>(G48*C57)+(H48*C58)+(I48*C59)+(J48*C60)</f>
        <v>1.7456337542132736E-4</v>
      </c>
      <c r="I54" s="5">
        <f>(G48*D57)+(H48*D58)+(I48*D59)+(J48*D60)</f>
        <v>-0.99999996954357495</v>
      </c>
      <c r="J54" s="5">
        <f>(G48*E57)+(H48*E58)+(I48*E59)+(J48*E60)</f>
        <v>449.99999192806376</v>
      </c>
      <c r="X54" s="5">
        <f>(X36*X$48)+(Y36*X$49)+(Z36*X$50)+(AA36*X$51)</f>
        <v>-1.7447199551471156E-4</v>
      </c>
      <c r="Y54" s="5">
        <f>(X36*Y$48)+(Y36*Y$49)+(Z36*Y$50)+(AA36*Y$51)</f>
        <v>1.7456337542120996E-4</v>
      </c>
      <c r="Z54" s="5">
        <f>(X36*Z$48)+(Y36*Z$49)+(Z36*Z$50)+(AA36*Z$51)</f>
        <v>-0.99999996954357495</v>
      </c>
      <c r="AA54" s="5">
        <f>(X36*AA$48)+(Y36*AA$49)+(Z36*AA$50)+(AA36*AA$51)</f>
        <v>449.99999192806376</v>
      </c>
    </row>
    <row r="55" spans="2:33">
      <c r="G55" s="5">
        <f>(G49*B57)+(H49*B58)+(I49*B59)+(J49*B60)</f>
        <v>-3.4909629707624232E-4</v>
      </c>
      <c r="H55" s="5">
        <f>(G49*C57)+(H49*C58)+(I49*C59)+(J49*C60)</f>
        <v>-0.99999992384033065</v>
      </c>
      <c r="I55" s="5">
        <f>(G49*D57)+(H49*D58)+(I49*D59)+(J49*D60)</f>
        <v>-1.7450245991378172E-4</v>
      </c>
      <c r="J55" s="5">
        <f>(G49*E57)+(H49*E58)+(I49*E59)+(J49*E60)</f>
        <v>7.8537378788997039E-2</v>
      </c>
      <c r="X55" s="5">
        <f>(X37*X$48)+(Y37*X$49)+(Z37*X$50)+(AA37*X$51)</f>
        <v>-3.49096297076284E-4</v>
      </c>
      <c r="Y55" s="5">
        <f>(X37*Y$48)+(Y37*Y$49)+(Z37*Y$50)+(AA37*Y$51)</f>
        <v>-0.99999992384033054</v>
      </c>
      <c r="Z55" s="5">
        <f>(X37*Z$48)+(Y37*Z$49)+(Z37*Z$50)+(AA37*Z$51)</f>
        <v>-1.7450245991366441E-4</v>
      </c>
      <c r="AA55" s="5">
        <f>(X37*AA$48)+(Y37*AA$49)+(Z37*AA$50)+(AA37*AA$51)</f>
        <v>7.8537378788997039E-2</v>
      </c>
    </row>
    <row r="56" spans="2:33">
      <c r="B56" t="s">
        <v>8</v>
      </c>
      <c r="G56" s="5">
        <f>(G50*B57)+(H50*B58)+(I50*B59)+(J50*B60)</f>
        <v>-0.99999992384564629</v>
      </c>
      <c r="H56" s="5">
        <f>(G50*C57)+(H50*C58)+(I50*C59)+(J50*C60)</f>
        <v>3.4906584065161372E-4</v>
      </c>
      <c r="I56" s="5">
        <f>(G50*D57)+(H50*D58)+(I50*D59)+(J50*D60)</f>
        <v>1.7453292165510963E-4</v>
      </c>
      <c r="J56" s="5">
        <f>(G50*E57)+(H50*E58)+(I50*E59)+(J50*E60)</f>
        <v>694.98603736626762</v>
      </c>
      <c r="X56" s="5">
        <f>(X38*X$48)+(Y38*X$49)+(Z38*X$50)+(AA38*X$51)</f>
        <v>-0.99999992384564618</v>
      </c>
      <c r="Y56" s="5">
        <f>(X38*Y$48)+(Y38*Y$49)+(Z38*Y$50)+(AA38*Y$51)</f>
        <v>3.490658406516554E-4</v>
      </c>
      <c r="Z56" s="5">
        <f>(X38*Z$48)+(Y38*Z$49)+(Z38*Z$50)+(AA38*Z$51)</f>
        <v>1.7453292165494673E-4</v>
      </c>
      <c r="AA56" s="5">
        <f>(X38*AA$48)+(Y38*AA$49)+(Z38*AA$50)+(AA38*AA$51)</f>
        <v>694.98603736626762</v>
      </c>
    </row>
    <row r="57" spans="2:33">
      <c r="B57" s="5">
        <f>COS(C18)</f>
        <v>-0.9999999847691291</v>
      </c>
      <c r="C57" s="5">
        <f>-SIN(C18)*COS(D18)</f>
        <v>1.7453292431320343E-4</v>
      </c>
      <c r="D57" s="5">
        <f>SIN(C18)*SIN(D18)</f>
        <v>0</v>
      </c>
      <c r="E57" s="5">
        <f>F18*COS(C18)</f>
        <v>0</v>
      </c>
      <c r="G57" s="5">
        <f>(G51*B57)+(H51*B58)+(I51*B59)+(J51*B60)</f>
        <v>0</v>
      </c>
      <c r="H57" s="5">
        <f>(G51*C57)+(H51*C58)+(I51*C59)+(J51*C60)</f>
        <v>0</v>
      </c>
      <c r="I57" s="5">
        <f>(G51*D57)+(H51*D58)+(I51*D59)+(J51*D60)</f>
        <v>0</v>
      </c>
      <c r="J57" s="5">
        <f>(G51*E57)+(H51*E58)+(I51*E59)+(J51*E60)</f>
        <v>1</v>
      </c>
      <c r="X57" s="5">
        <f>(X39*X$48)+(Y39*X$49)+(Z39*X$50)+(AA39*X$51)</f>
        <v>0</v>
      </c>
      <c r="Y57" s="5">
        <f>(X39*Y$48)+(Y39*Y$49)+(Z39*Y$50)+(AA39*Y$51)</f>
        <v>0</v>
      </c>
      <c r="Z57" s="5">
        <f>(X39*Z$48)+(Y39*Z$49)+(Z39*Z$50)+(AA39*Z$51)</f>
        <v>0</v>
      </c>
      <c r="AA57" s="5">
        <f>(X39*AA$48)+(Y39*AA$49)+(Z39*AA$50)+(AA39*AA$51)</f>
        <v>1</v>
      </c>
    </row>
    <row r="58" spans="2:33">
      <c r="B58" s="5">
        <f>SIN(C18)</f>
        <v>-1.7453292431320343E-4</v>
      </c>
      <c r="C58" s="5">
        <f>COS(C18)*COS(D18)</f>
        <v>-0.9999999847691291</v>
      </c>
      <c r="D58" s="5">
        <f>-COS(C18)*SIN(D18)</f>
        <v>0</v>
      </c>
      <c r="E58" s="5">
        <f>F18*SIN(C18)</f>
        <v>0</v>
      </c>
    </row>
    <row r="59" spans="2:33">
      <c r="B59" s="5">
        <v>0</v>
      </c>
      <c r="C59" s="5">
        <f>SIN(D18)</f>
        <v>0</v>
      </c>
      <c r="D59" s="5">
        <f>COS(D18)</f>
        <v>1</v>
      </c>
      <c r="E59" s="5">
        <f>E18</f>
        <v>-80</v>
      </c>
      <c r="G59" t="s">
        <v>31</v>
      </c>
      <c r="X59" t="s">
        <v>37</v>
      </c>
      <c r="AA59" s="2"/>
    </row>
    <row r="60" spans="2:33">
      <c r="B60" s="5">
        <v>0</v>
      </c>
      <c r="C60" s="5">
        <v>0</v>
      </c>
      <c r="D60" s="5">
        <v>0</v>
      </c>
      <c r="E60" s="5">
        <v>1</v>
      </c>
      <c r="G60" s="12">
        <f>(G54*B63)+(H54*B64)+(I54*B65)+(J54*B66)</f>
        <v>-1.7447199551487444E-4</v>
      </c>
      <c r="H60" s="12">
        <f>(G54*C63)+(H54*C64)+(I54*C65)+(J54*C66)</f>
        <v>1.7456337542132736E-4</v>
      </c>
      <c r="I60" s="12">
        <f>(G54*D63)+(H54*D64)+(I54*D65)+(J54*D66)</f>
        <v>-0.99999996954357495</v>
      </c>
      <c r="J60" s="5">
        <f>(G54*E63)+(H54*E64)+(I54*E65)+(J54*E66)</f>
        <v>449.99999192806376</v>
      </c>
      <c r="X60" s="5">
        <f>COS(RADIANS(180))</f>
        <v>-1</v>
      </c>
      <c r="Y60" s="5">
        <f>SIN(RADIANS(180))</f>
        <v>1.22514845490862E-16</v>
      </c>
      <c r="Z60" s="5">
        <v>0</v>
      </c>
      <c r="AA60" s="5">
        <v>0</v>
      </c>
    </row>
    <row r="61" spans="2:33">
      <c r="G61" s="12">
        <f>(G55*B63)+(H55*B64)+(I55*B65)+(J55*B66)</f>
        <v>-3.4909629707624232E-4</v>
      </c>
      <c r="H61" s="12">
        <f>(G55*C63)+(H55*C64)+(I55*C65)+(J55*C66)</f>
        <v>-0.99999992384033065</v>
      </c>
      <c r="I61" s="12">
        <f>(G55*D63)+(H55*D64)+(I55*D65)+(J55*D66)</f>
        <v>-1.7450245991378172E-4</v>
      </c>
      <c r="J61" s="5">
        <f>(G55*E63)+(H55*E64)+(I55*E65)+(J55*E66)</f>
        <v>7.8537378788997039E-2</v>
      </c>
      <c r="X61" s="5">
        <f>-SIN(RADIANS(180))*COS(D18)</f>
        <v>-1.22514845490862E-16</v>
      </c>
      <c r="Y61" s="5">
        <f>COS(RADIANS(180))*COS(D18)</f>
        <v>-1</v>
      </c>
      <c r="Z61" s="5">
        <f>SIN(D18)</f>
        <v>0</v>
      </c>
      <c r="AA61" s="5">
        <v>0</v>
      </c>
    </row>
    <row r="62" spans="2:33">
      <c r="B62" t="s">
        <v>21</v>
      </c>
      <c r="G62" s="12">
        <f>(G56*B63)+(H56*B64)+(I56*B65)+(J56*B66)</f>
        <v>-0.99999992384564629</v>
      </c>
      <c r="H62" s="12">
        <f>(G56*C63)+(H56*C64)+(I56*C65)+(J56*C66)</f>
        <v>3.4906584065161372E-4</v>
      </c>
      <c r="I62" s="12">
        <f>(G56*D63)+(H56*D64)+(I56*D65)+(J56*D66)</f>
        <v>1.7453292165510963E-4</v>
      </c>
      <c r="J62" s="5">
        <f>(G56*E63)+(H56*E64)+(I56*E65)+(J56*E66)</f>
        <v>694.98603736626762</v>
      </c>
      <c r="X62" s="5">
        <f>SIN(RADIANS(180))*SIN(D18)</f>
        <v>0</v>
      </c>
      <c r="Y62" s="5">
        <f>-COS(RADIANS(180))*SIN(D18)</f>
        <v>0</v>
      </c>
      <c r="Z62" s="5">
        <f>COS(D18)</f>
        <v>1</v>
      </c>
      <c r="AA62" s="5">
        <f>-E18</f>
        <v>80</v>
      </c>
      <c r="AG62" s="2"/>
    </row>
    <row r="63" spans="2:33" ht="15.6">
      <c r="B63" s="5">
        <f>COS(RADIANS(J18))*COS(RADIANS(J17))</f>
        <v>1</v>
      </c>
      <c r="C63" s="5">
        <f>-SIN(RADIANS(J18))*COS(RADIANS(J16))+COS(RADIANS(J18))*SIN(RADIANS(J17))*SIN(RADIANS(J16))</f>
        <v>0</v>
      </c>
      <c r="D63" s="5">
        <f>SIN(RADIANS(J18))*SIN(RADIANS(J16))+COS(RADIANS(J18))*SIN(RADIANS(J17))*COS(RADIANS(J16))</f>
        <v>0</v>
      </c>
      <c r="E63" s="5">
        <f>-(J13)</f>
        <v>0</v>
      </c>
      <c r="G63" s="5">
        <f>(G57*B63)+(H57*B64)+(I57*B65)+(J57*B66)</f>
        <v>0</v>
      </c>
      <c r="H63" s="5">
        <f>(G57*C63)+(H57*C64)+(I57*C65)+(J57*C66)</f>
        <v>0</v>
      </c>
      <c r="I63" s="5">
        <f>(G57*D63)+(H57*D64)+(I57*D65)+(J57*D66)</f>
        <v>0</v>
      </c>
      <c r="J63" s="5">
        <f>(G57*E63)+(H57*E64)+(I57*E65)+(J57*E66)</f>
        <v>1</v>
      </c>
      <c r="X63" s="5">
        <v>0</v>
      </c>
      <c r="Y63" s="5">
        <v>0</v>
      </c>
      <c r="Z63" s="5">
        <v>0</v>
      </c>
      <c r="AA63" s="5">
        <v>1</v>
      </c>
      <c r="AC63" s="70" t="s">
        <v>67</v>
      </c>
      <c r="AD63" s="7"/>
      <c r="AE63" s="7"/>
      <c r="AF63" s="7"/>
    </row>
    <row r="64" spans="2:33" ht="15.6">
      <c r="B64" s="5">
        <f>SIN(RADIANS(J18))*COS(RADIANS(J17))</f>
        <v>0</v>
      </c>
      <c r="C64" s="5">
        <f>COS(RADIANS(J18))*COS(RADIANS(J16))+SIN(RADIANS(J18))*SIN(RADIANS(J17))*SIN(RADIANS(J16))</f>
        <v>1</v>
      </c>
      <c r="D64" s="5">
        <f>-COS(RADIANS(J18))*SIN(RADIANS(J16))+SIN(RADIANS(J18))*SIN(RADIANS(J17))*COS(RADIANS(J16))</f>
        <v>0</v>
      </c>
      <c r="E64" s="5">
        <f>-(J14)</f>
        <v>0</v>
      </c>
      <c r="Q64" s="74"/>
      <c r="R64" s="74"/>
      <c r="S64" s="74"/>
      <c r="T64" s="74"/>
      <c r="U64" s="74"/>
      <c r="V64" s="74"/>
      <c r="AC64" s="70" t="s">
        <v>68</v>
      </c>
      <c r="AD64" s="7"/>
      <c r="AE64" s="7"/>
      <c r="AF64" s="7"/>
    </row>
    <row r="65" spans="2:32" ht="15" thickBot="1">
      <c r="B65" s="5">
        <f>-SIN(RADIANS(J18))</f>
        <v>0</v>
      </c>
      <c r="C65" s="5">
        <f>COS(RADIANS(J17))*SIN(RADIANS(J16))</f>
        <v>0</v>
      </c>
      <c r="D65" s="5">
        <f>COS(RADIANS(J17))*COS(RADIANS(J16))</f>
        <v>1</v>
      </c>
      <c r="E65" s="5">
        <f>-(J15)</f>
        <v>0</v>
      </c>
      <c r="Q65" s="74"/>
      <c r="R65" s="74"/>
      <c r="S65" s="74"/>
      <c r="T65" s="74"/>
      <c r="U65" s="74"/>
      <c r="V65" s="74"/>
      <c r="X65" t="s">
        <v>38</v>
      </c>
      <c r="AC65" s="7"/>
      <c r="AD65" s="7"/>
      <c r="AE65" s="7"/>
      <c r="AF65" s="7"/>
    </row>
    <row r="66" spans="2:32">
      <c r="B66" s="5">
        <v>0</v>
      </c>
      <c r="C66" s="5">
        <v>0</v>
      </c>
      <c r="D66" s="5">
        <v>0</v>
      </c>
      <c r="E66" s="5">
        <v>1</v>
      </c>
      <c r="Q66" s="74"/>
      <c r="R66" s="74"/>
      <c r="S66" s="74"/>
      <c r="T66" s="74"/>
      <c r="U66" s="74"/>
      <c r="V66" s="74"/>
      <c r="X66" s="5">
        <f>(X54*X$60)+(Y54*X$61)+(Z54*X$62)+(AA54*X$63)</f>
        <v>1.7447199551471154E-4</v>
      </c>
      <c r="Y66" s="5">
        <f>(X54*Y$60)+(Y54*Y$61)+(Z54*Y$62)+(AA54*Y$63)</f>
        <v>-1.7456337542120999E-4</v>
      </c>
      <c r="Z66" s="27">
        <f>(X54*Z$60)+(Y54*Z$61)+(Z54*Z$62)+(AA54*Z$63)</f>
        <v>-0.99999996954357495</v>
      </c>
      <c r="AA66" s="28">
        <f>(X54*AA$60)+(Y54*AA$61)+(Z54*AA$62)+(AA54*AA$63)</f>
        <v>369.99999436457779</v>
      </c>
      <c r="AC66" s="7"/>
      <c r="AD66" s="7"/>
      <c r="AE66" s="7"/>
      <c r="AF66" s="7"/>
    </row>
    <row r="67" spans="2:32" ht="15.6">
      <c r="G67" s="70" t="s">
        <v>67</v>
      </c>
      <c r="X67" s="5">
        <f>(X55*X$60)+(Y55*X$61)+(Z55*X$62)+(AA55*X$63)</f>
        <v>3.4909629707640652E-4</v>
      </c>
      <c r="Y67" s="5">
        <f>(X55*Y$60)+(Y55*Y$61)+(Z55*Y$62)+(AA55*Y$63)</f>
        <v>0.99999992384033054</v>
      </c>
      <c r="Z67" s="27">
        <f>(X55*Z$60)+(Y55*Z$61)+(Z55*Z$62)+(AA55*Z$63)</f>
        <v>-1.7450245991366441E-4</v>
      </c>
      <c r="AA67" s="29">
        <f>(X55*AA$60)+(Y55*AA$61)+(Z55*AA$62)+(AA55*AA$63)</f>
        <v>6.4577181995903885E-2</v>
      </c>
      <c r="AC67" s="7"/>
      <c r="AD67" s="7"/>
      <c r="AE67" s="7"/>
      <c r="AF67" s="7"/>
    </row>
    <row r="68" spans="2:32" ht="16.2" thickBot="1">
      <c r="G68" s="70" t="s">
        <v>68</v>
      </c>
      <c r="X68" s="5">
        <f>(X56*X$60)+(Y56*X$61)+(Z56*X$62)+(AA56*X$63)</f>
        <v>0.99999992384564618</v>
      </c>
      <c r="Y68" s="5">
        <f>(X56*Y$60)+(Y56*Y$61)+(Z56*Y$62)+(AA56*Y$63)</f>
        <v>-3.4906584065177792E-4</v>
      </c>
      <c r="Z68" s="27">
        <f>(X56*Z$60)+(Y56*Z$61)+(Z56*Z$62)+(AA56*Z$63)</f>
        <v>1.7453292165494673E-4</v>
      </c>
      <c r="AA68" s="30">
        <f>(X56*AA$60)+(Y56*AA$61)+(Z56*AA$62)+(AA56*AA$63)</f>
        <v>695</v>
      </c>
      <c r="AC68" s="2"/>
    </row>
    <row r="69" spans="2:32">
      <c r="X69" s="5">
        <f>(X57*X$60)+(Y57*X$61)+(Z57*X$62)+(AA57*X$63)</f>
        <v>0</v>
      </c>
      <c r="Y69" s="5">
        <f>(X57*Y$60)+(Y57*Y$61)+(Z57*Y$62)+(AA57*Y$63)</f>
        <v>0</v>
      </c>
      <c r="Z69" s="5">
        <f>(X57*Z$60)+(Y57*Z$61)+(Z57*Z$62)+(AA57*Z$63)</f>
        <v>0</v>
      </c>
      <c r="AA69" s="18">
        <f>(X57*AA$60)+(Y57*AA$61)+(Z57*AA$62)+(AA57*AA$63)</f>
        <v>1</v>
      </c>
      <c r="AC69" s="2"/>
    </row>
    <row r="70" spans="2:32">
      <c r="AC70" s="2"/>
    </row>
    <row r="71" spans="2:32">
      <c r="G71">
        <v>0</v>
      </c>
      <c r="X71" t="s">
        <v>57</v>
      </c>
      <c r="AC71" s="2"/>
    </row>
    <row r="72" spans="2:32">
      <c r="G72">
        <v>90</v>
      </c>
      <c r="X72" s="20">
        <f>(S51*X$66)+(T51*X$67)+(U51*X$68)</f>
        <v>0.99999992384564618</v>
      </c>
      <c r="Y72" s="20">
        <f>(S51*Y$66)+(T51*Y$67)+(U51*Y$68)</f>
        <v>-3.4906584065183918E-4</v>
      </c>
      <c r="Z72" s="20">
        <f>(S51*Z$66)+(T51*Z$67)+(U51*Z$68)</f>
        <v>1.7453292165513351E-4</v>
      </c>
      <c r="AC72" s="2"/>
    </row>
    <row r="73" spans="2:32">
      <c r="G73">
        <v>0</v>
      </c>
      <c r="X73" s="20">
        <f>(S52*X$66)+(T52*X$67)+(U52*X$68)</f>
        <v>3.4906584065183918E-4</v>
      </c>
      <c r="Y73" s="20">
        <f>(S52*Y$66)+(T52*Y$67)+(U52*Y$68)</f>
        <v>0.99999993907651719</v>
      </c>
      <c r="Z73" s="20">
        <f>(S52*Z$66)+(T52*Z$67)+(U52*Z$68)</f>
        <v>3.0461741703542693E-8</v>
      </c>
      <c r="AC73" s="2"/>
    </row>
    <row r="74" spans="2:32">
      <c r="G74">
        <v>0</v>
      </c>
      <c r="X74" s="20">
        <f>(S53*X$66)+(T53*X$67)+(U53*X$68)</f>
        <v>-1.7453292165513353E-4</v>
      </c>
      <c r="Y74" s="20">
        <f>(S53*Y$66)+(T53*Y$67)+(U53*Y$68)</f>
        <v>3.0461741635211142E-8</v>
      </c>
      <c r="Z74" s="20">
        <f>(S53*Z$66)+(T53*Z$67)+(U53*Z$68)</f>
        <v>0.9999999847691291</v>
      </c>
    </row>
    <row r="75" spans="2:32">
      <c r="G75">
        <v>0</v>
      </c>
    </row>
    <row r="76" spans="2:32">
      <c r="G76">
        <v>180</v>
      </c>
    </row>
    <row r="83" spans="1:23" s="53" customFormat="1">
      <c r="A83" s="52"/>
    </row>
    <row r="84" spans="1:23">
      <c r="L84"/>
    </row>
    <row r="85" spans="1:23">
      <c r="A85" s="46"/>
      <c r="B85" s="2"/>
      <c r="C85" s="2"/>
      <c r="L85"/>
    </row>
    <row r="86" spans="1:23">
      <c r="A86" s="46"/>
      <c r="B86" s="2"/>
      <c r="C86" s="2"/>
      <c r="L86"/>
    </row>
    <row r="87" spans="1:23">
      <c r="A87" s="46"/>
      <c r="B87" s="2"/>
      <c r="C87" s="2"/>
      <c r="L87"/>
    </row>
    <row r="88" spans="1:23">
      <c r="B88" s="2"/>
      <c r="C88" s="2"/>
      <c r="L88"/>
    </row>
    <row r="89" spans="1:23">
      <c r="B89" s="2"/>
      <c r="C89" s="2"/>
      <c r="L89"/>
    </row>
    <row r="90" spans="1:23">
      <c r="B90" s="2"/>
      <c r="C90" s="2"/>
      <c r="D90" s="7"/>
      <c r="L90"/>
    </row>
    <row r="91" spans="1:23">
      <c r="A91" s="4"/>
      <c r="B91" s="3"/>
      <c r="C91" s="4"/>
      <c r="D91" s="4"/>
      <c r="E91" s="4"/>
      <c r="F91" s="4"/>
      <c r="L91"/>
    </row>
    <row r="92" spans="1:23">
      <c r="C92" s="2"/>
      <c r="L92"/>
    </row>
    <row r="93" spans="1:23">
      <c r="L93"/>
    </row>
    <row r="94" spans="1:23">
      <c r="L94"/>
      <c r="R94" s="2"/>
    </row>
    <row r="95" spans="1:23">
      <c r="B95" s="2"/>
      <c r="C95" s="2"/>
      <c r="D95" s="2"/>
      <c r="E95" s="2"/>
      <c r="F95" s="2"/>
      <c r="G95" s="2"/>
      <c r="H95" s="2"/>
      <c r="L95"/>
      <c r="O95" s="31"/>
      <c r="R95" s="2"/>
    </row>
    <row r="96" spans="1:23">
      <c r="A96" s="7"/>
      <c r="B96" s="7"/>
      <c r="C96" s="7"/>
      <c r="D96" s="7"/>
      <c r="L96"/>
      <c r="S96" s="2"/>
      <c r="T96" s="2"/>
      <c r="U96" s="2"/>
      <c r="V96" s="2"/>
      <c r="W96" s="2"/>
    </row>
    <row r="97" spans="1:27">
      <c r="A97" s="7"/>
      <c r="B97" s="7"/>
      <c r="C97" s="7"/>
      <c r="D97" s="7"/>
      <c r="L97"/>
      <c r="S97" s="2"/>
      <c r="T97" s="2"/>
      <c r="U97" s="2"/>
      <c r="V97" s="2"/>
      <c r="W97" s="2"/>
    </row>
    <row r="98" spans="1:27">
      <c r="A98" s="7"/>
      <c r="B98" s="7"/>
      <c r="C98" s="7"/>
      <c r="D98" s="7"/>
      <c r="L98"/>
      <c r="O98" s="3"/>
      <c r="P98" s="3"/>
      <c r="Q98" s="3"/>
      <c r="S98" s="2"/>
      <c r="T98" s="2"/>
      <c r="U98" s="2"/>
      <c r="V98" s="2"/>
      <c r="W98" s="2"/>
    </row>
    <row r="99" spans="1:27">
      <c r="A99" s="7"/>
      <c r="B99" s="7"/>
      <c r="C99" s="7"/>
      <c r="D99" s="7"/>
      <c r="L99"/>
      <c r="S99" s="2"/>
      <c r="T99" s="2"/>
      <c r="V99" s="2"/>
      <c r="W99" s="2"/>
    </row>
    <row r="100" spans="1:27">
      <c r="A100" s="7"/>
      <c r="B100" s="7"/>
      <c r="C100" s="7"/>
      <c r="D100" s="7"/>
      <c r="L100"/>
      <c r="S100" s="2"/>
      <c r="T100" s="2"/>
      <c r="V100" s="2"/>
      <c r="W100" s="2"/>
    </row>
    <row r="101" spans="1:27">
      <c r="A101" s="7"/>
      <c r="B101" s="7"/>
      <c r="C101" s="7"/>
      <c r="D101" s="7"/>
      <c r="J101" s="2"/>
      <c r="K101" s="2"/>
      <c r="L101" s="2"/>
      <c r="M101" s="2"/>
      <c r="N101" s="2"/>
      <c r="O101" s="2"/>
      <c r="P101" s="2"/>
      <c r="Q101" s="2"/>
      <c r="S101" s="2"/>
      <c r="T101" s="2"/>
      <c r="V101" s="2"/>
      <c r="W101" s="2"/>
    </row>
    <row r="102" spans="1:27">
      <c r="A102" s="7"/>
      <c r="B102" s="7"/>
      <c r="C102" s="7"/>
      <c r="D102" s="7"/>
      <c r="L102"/>
    </row>
    <row r="103" spans="1:27">
      <c r="A103" s="7"/>
      <c r="B103" s="7"/>
      <c r="C103" s="7"/>
      <c r="D103" s="7"/>
      <c r="L103"/>
      <c r="AA103" s="2"/>
    </row>
    <row r="104" spans="1:27">
      <c r="A104" s="7"/>
      <c r="B104" s="7"/>
      <c r="C104" s="7"/>
      <c r="D104" s="7"/>
      <c r="L104"/>
      <c r="AA104" s="2"/>
    </row>
    <row r="105" spans="1:27">
      <c r="A105" s="7"/>
      <c r="B105" s="7"/>
      <c r="C105" s="7"/>
      <c r="G105" s="7"/>
      <c r="H105" s="7"/>
      <c r="L105"/>
      <c r="O105" s="2"/>
    </row>
    <row r="106" spans="1:27">
      <c r="A106" s="7"/>
      <c r="B106" s="7"/>
      <c r="C106" s="7"/>
      <c r="G106" s="7"/>
      <c r="H106" s="7"/>
      <c r="L106"/>
      <c r="S106" s="7"/>
      <c r="T106" s="7"/>
      <c r="V106" s="7"/>
    </row>
    <row r="107" spans="1:27">
      <c r="A107" s="7"/>
      <c r="B107" s="7"/>
      <c r="C107" s="7"/>
      <c r="D107" s="7"/>
      <c r="E107" s="7"/>
      <c r="F107" s="7"/>
      <c r="G107" s="7"/>
      <c r="H107" s="7"/>
      <c r="L107"/>
      <c r="S107" s="7"/>
      <c r="T107" s="7"/>
      <c r="V107" s="7"/>
    </row>
    <row r="108" spans="1:27">
      <c r="A108" s="7"/>
      <c r="B108" s="7"/>
      <c r="C108" s="7"/>
      <c r="D108" s="7"/>
      <c r="E108" s="7"/>
      <c r="F108" s="7"/>
      <c r="G108" s="7"/>
      <c r="H108" s="7"/>
      <c r="L108"/>
    </row>
    <row r="109" spans="1:27">
      <c r="L109"/>
      <c r="O109" s="2"/>
    </row>
    <row r="110" spans="1:27">
      <c r="B110" s="2"/>
      <c r="C110" s="2"/>
      <c r="D110" s="2"/>
      <c r="E110" s="2"/>
      <c r="F110" s="2"/>
      <c r="G110" s="2"/>
      <c r="H110" s="2"/>
      <c r="L110"/>
    </row>
    <row r="111" spans="1:27">
      <c r="A111" s="7"/>
      <c r="B111" s="7"/>
      <c r="C111" s="7"/>
      <c r="D111" s="7"/>
      <c r="L111"/>
    </row>
    <row r="112" spans="1:27">
      <c r="A112" s="7"/>
      <c r="B112" s="7"/>
      <c r="C112" s="7"/>
      <c r="D112" s="7"/>
      <c r="L112"/>
    </row>
    <row r="113" spans="1:34">
      <c r="A113" s="7"/>
      <c r="B113" s="7"/>
      <c r="C113" s="7"/>
      <c r="D113" s="7"/>
      <c r="L113"/>
      <c r="O113" s="2"/>
    </row>
    <row r="114" spans="1:34">
      <c r="A114" s="7"/>
      <c r="B114" s="7"/>
      <c r="C114" s="7"/>
      <c r="D114" s="7"/>
      <c r="L114"/>
      <c r="O114" s="2"/>
      <c r="S114" s="7"/>
      <c r="T114" s="7"/>
      <c r="V114" s="7"/>
    </row>
    <row r="115" spans="1:34">
      <c r="L115"/>
      <c r="O115" s="2"/>
      <c r="S115" s="7"/>
      <c r="T115" s="7"/>
      <c r="V115" s="7"/>
    </row>
    <row r="116" spans="1:34">
      <c r="L116"/>
      <c r="O116" s="2"/>
      <c r="S116" s="7"/>
      <c r="T116" s="7"/>
      <c r="V116" s="7"/>
    </row>
    <row r="117" spans="1:34">
      <c r="L117"/>
      <c r="P117" s="2"/>
    </row>
    <row r="118" spans="1:34">
      <c r="L118"/>
      <c r="O118" s="2"/>
      <c r="P118" s="2"/>
      <c r="Q118" s="2"/>
      <c r="R118" s="2"/>
      <c r="S118" s="2"/>
      <c r="W118" s="2"/>
    </row>
    <row r="119" spans="1:34">
      <c r="L119"/>
      <c r="O119" s="2"/>
      <c r="P119" s="2"/>
      <c r="Q119" s="2"/>
      <c r="R119" s="2"/>
      <c r="S119" s="2"/>
      <c r="T119" s="7"/>
      <c r="V119" s="7"/>
    </row>
    <row r="120" spans="1:34">
      <c r="L120"/>
      <c r="O120" s="2"/>
      <c r="P120" s="2"/>
      <c r="Q120" s="2"/>
      <c r="R120" s="2"/>
      <c r="S120" s="2"/>
      <c r="T120" s="7"/>
      <c r="V120" s="7"/>
    </row>
    <row r="121" spans="1:34">
      <c r="L121"/>
      <c r="O121" s="2"/>
      <c r="P121" s="2"/>
      <c r="Q121" s="2"/>
      <c r="R121" s="2"/>
      <c r="S121" s="2"/>
      <c r="T121" s="7"/>
      <c r="V121" s="7"/>
    </row>
    <row r="122" spans="1:34">
      <c r="L122"/>
      <c r="O122" s="2"/>
      <c r="P122" s="2"/>
      <c r="Q122" s="2"/>
      <c r="R122" s="2"/>
      <c r="S122" s="2"/>
      <c r="T122" s="7"/>
      <c r="V122" s="7"/>
    </row>
    <row r="123" spans="1:34">
      <c r="L123"/>
      <c r="O123" s="2"/>
      <c r="P123" s="2"/>
      <c r="Q123" s="2"/>
      <c r="R123" s="2"/>
      <c r="S123" s="2"/>
      <c r="T123" s="7"/>
      <c r="V123" s="7"/>
    </row>
    <row r="124" spans="1:34">
      <c r="L124"/>
      <c r="O124" s="2"/>
      <c r="P124" s="2"/>
      <c r="Q124" s="2"/>
      <c r="R124" s="2"/>
      <c r="S124" s="2"/>
      <c r="T124" s="7"/>
      <c r="V124" s="7"/>
    </row>
    <row r="125" spans="1:34">
      <c r="L125"/>
    </row>
    <row r="126" spans="1:34">
      <c r="L126"/>
    </row>
    <row r="127" spans="1:34">
      <c r="L127"/>
      <c r="Y127" s="31"/>
      <c r="AH127" s="31"/>
    </row>
    <row r="128" spans="1:34">
      <c r="L128"/>
      <c r="Y128" s="32"/>
      <c r="AH128" s="32"/>
    </row>
    <row r="129" spans="2:37">
      <c r="B129" s="2"/>
      <c r="C129" s="2"/>
      <c r="D129" s="2"/>
      <c r="E129" s="2"/>
      <c r="F129" s="2"/>
      <c r="G129" s="2"/>
      <c r="H129" s="2" t="s">
        <v>0</v>
      </c>
      <c r="I129" t="s">
        <v>32</v>
      </c>
      <c r="J129" t="s">
        <v>33</v>
      </c>
      <c r="K129" t="s">
        <v>2</v>
      </c>
      <c r="L129" t="s">
        <v>1</v>
      </c>
    </row>
    <row r="130" spans="2:37">
      <c r="E130" s="7"/>
      <c r="F130" s="7"/>
      <c r="G130" s="7"/>
      <c r="H130" s="7">
        <v>1</v>
      </c>
      <c r="I130">
        <v>1.7453292519943296E-4</v>
      </c>
      <c r="J130">
        <v>-1.5707963267948966</v>
      </c>
      <c r="K130">
        <v>75</v>
      </c>
      <c r="L130">
        <v>335</v>
      </c>
    </row>
    <row r="131" spans="2:37">
      <c r="H131">
        <v>2</v>
      </c>
      <c r="I131">
        <v>-1.5707963267948966</v>
      </c>
      <c r="J131">
        <v>0</v>
      </c>
      <c r="K131">
        <v>270</v>
      </c>
      <c r="L131">
        <v>0</v>
      </c>
    </row>
    <row r="132" spans="2:37">
      <c r="H132">
        <v>3</v>
      </c>
      <c r="I132">
        <v>0</v>
      </c>
      <c r="J132">
        <v>1.5707963267948966</v>
      </c>
      <c r="K132">
        <v>90</v>
      </c>
      <c r="L132">
        <v>0</v>
      </c>
    </row>
    <row r="133" spans="2:37">
      <c r="H133">
        <v>4</v>
      </c>
      <c r="I133">
        <v>1.7453292519943296E-4</v>
      </c>
      <c r="J133">
        <v>-1.5707963267948966</v>
      </c>
      <c r="K133">
        <v>0</v>
      </c>
      <c r="L133">
        <v>-295</v>
      </c>
    </row>
    <row r="134" spans="2:37">
      <c r="B134" s="2"/>
      <c r="C134" s="2"/>
      <c r="D134" s="2"/>
      <c r="E134" s="2"/>
      <c r="F134" s="2"/>
      <c r="G134" s="2"/>
      <c r="H134" s="2">
        <v>5</v>
      </c>
      <c r="I134">
        <v>1.7453292519943296E-4</v>
      </c>
      <c r="J134">
        <v>1.5707963267948966</v>
      </c>
      <c r="K134">
        <v>0</v>
      </c>
      <c r="L134">
        <v>0</v>
      </c>
    </row>
    <row r="135" spans="2:37">
      <c r="E135" s="7"/>
      <c r="F135" s="7"/>
      <c r="G135" s="7"/>
      <c r="H135" s="7">
        <v>6</v>
      </c>
      <c r="I135">
        <v>3.1417671865149925</v>
      </c>
      <c r="J135">
        <v>0</v>
      </c>
      <c r="K135">
        <v>0</v>
      </c>
      <c r="L135">
        <v>-80</v>
      </c>
    </row>
    <row r="136" spans="2:37">
      <c r="L136"/>
    </row>
    <row r="137" spans="2:37">
      <c r="L137"/>
    </row>
    <row r="138" spans="2:37">
      <c r="L138"/>
    </row>
    <row r="139" spans="2:37">
      <c r="B139" s="2"/>
      <c r="C139" s="2"/>
      <c r="D139" s="2"/>
      <c r="E139" s="2"/>
      <c r="F139" s="2"/>
      <c r="G139" s="2"/>
      <c r="H139" s="2"/>
      <c r="L139"/>
    </row>
    <row r="140" spans="2:37">
      <c r="E140" s="7"/>
      <c r="F140" s="7"/>
      <c r="G140" s="7"/>
      <c r="H140" s="7"/>
      <c r="L140"/>
    </row>
    <row r="141" spans="2:37">
      <c r="L141"/>
    </row>
    <row r="142" spans="2:37">
      <c r="L142"/>
    </row>
    <row r="143" spans="2:37">
      <c r="L143"/>
    </row>
    <row r="144" spans="2:37">
      <c r="B144" s="2"/>
      <c r="C144" s="2"/>
      <c r="D144" s="2"/>
      <c r="E144" s="2"/>
      <c r="F144" s="2"/>
      <c r="G144" s="2"/>
      <c r="H144" s="2"/>
      <c r="L144"/>
      <c r="AB144" s="2"/>
      <c r="AK144" s="2"/>
    </row>
    <row r="145" spans="2:12">
      <c r="E145" s="7"/>
      <c r="F145" s="7"/>
      <c r="G145" s="7"/>
      <c r="H145" s="7"/>
      <c r="L145"/>
    </row>
    <row r="146" spans="2:12">
      <c r="L146"/>
    </row>
    <row r="147" spans="2:12">
      <c r="L147"/>
    </row>
    <row r="148" spans="2:12">
      <c r="L148"/>
    </row>
    <row r="149" spans="2:12">
      <c r="B149" s="2"/>
      <c r="C149" s="2"/>
      <c r="D149" s="2"/>
      <c r="E149" s="2"/>
      <c r="F149" s="2"/>
      <c r="G149" s="2"/>
      <c r="H149" s="2"/>
      <c r="L149"/>
    </row>
    <row r="150" spans="2:12">
      <c r="E150" s="7"/>
      <c r="F150" s="7"/>
      <c r="G150" s="7"/>
      <c r="H150" s="7"/>
      <c r="L150"/>
    </row>
    <row r="151" spans="2:12">
      <c r="L151"/>
    </row>
    <row r="152" spans="2:12">
      <c r="L152"/>
    </row>
    <row r="153" spans="2:12">
      <c r="L153"/>
    </row>
    <row r="154" spans="2:12">
      <c r="B154" s="2"/>
      <c r="C154" s="2"/>
      <c r="D154" s="2"/>
      <c r="E154" s="2"/>
      <c r="F154" s="2"/>
      <c r="G154" s="2"/>
      <c r="H154" s="2"/>
      <c r="L154"/>
    </row>
    <row r="155" spans="2:12">
      <c r="E155" s="7"/>
      <c r="F155" s="7"/>
      <c r="G155" s="7"/>
      <c r="H155" s="7"/>
      <c r="L155"/>
    </row>
    <row r="156" spans="2:12">
      <c r="L156"/>
    </row>
    <row r="157" spans="2:12">
      <c r="E157" s="7"/>
      <c r="F157" s="7"/>
      <c r="G157" s="7"/>
      <c r="H157" s="7"/>
      <c r="L157"/>
    </row>
    <row r="158" spans="2:12">
      <c r="L158"/>
    </row>
    <row r="159" spans="2:12">
      <c r="B159" s="2"/>
      <c r="C159" s="2"/>
      <c r="D159" s="2"/>
      <c r="E159" s="2"/>
      <c r="F159" s="2"/>
      <c r="G159" s="2"/>
      <c r="H159" s="2"/>
      <c r="L159"/>
    </row>
    <row r="160" spans="2:12">
      <c r="E160" s="7"/>
      <c r="F160" s="7"/>
      <c r="G160" s="7"/>
      <c r="H160" s="7"/>
      <c r="L160"/>
    </row>
    <row r="161" spans="12:12">
      <c r="L161"/>
    </row>
    <row r="162" spans="12:12">
      <c r="L162"/>
    </row>
    <row r="163" spans="12:12">
      <c r="L163"/>
    </row>
    <row r="164" spans="12:12">
      <c r="L164"/>
    </row>
    <row r="165" spans="12:12">
      <c r="L165"/>
    </row>
    <row r="166" spans="12:12">
      <c r="L166"/>
    </row>
    <row r="167" spans="12:12">
      <c r="L167"/>
    </row>
    <row r="168" spans="12:12">
      <c r="L168"/>
    </row>
    <row r="169" spans="12:12">
      <c r="L169"/>
    </row>
    <row r="170" spans="12:12">
      <c r="L170"/>
    </row>
    <row r="171" spans="12:12">
      <c r="L171"/>
    </row>
    <row r="172" spans="12:12">
      <c r="L172"/>
    </row>
    <row r="173" spans="12:12">
      <c r="L173"/>
    </row>
    <row r="174" spans="12:12">
      <c r="L174"/>
    </row>
    <row r="175" spans="12:12">
      <c r="L175"/>
    </row>
    <row r="176" spans="12:12">
      <c r="L176"/>
    </row>
    <row r="177" spans="12:12">
      <c r="L177"/>
    </row>
    <row r="178" spans="12:12">
      <c r="L178"/>
    </row>
    <row r="179" spans="12:12">
      <c r="L179"/>
    </row>
    <row r="180" spans="12:12">
      <c r="L180"/>
    </row>
    <row r="181" spans="12:12">
      <c r="L181"/>
    </row>
    <row r="182" spans="12:12">
      <c r="L182"/>
    </row>
    <row r="183" spans="12:12">
      <c r="L183"/>
    </row>
    <row r="184" spans="12:12">
      <c r="L184"/>
    </row>
    <row r="185" spans="12:12">
      <c r="L185"/>
    </row>
    <row r="186" spans="12:12">
      <c r="L186"/>
    </row>
    <row r="187" spans="12:12">
      <c r="L187"/>
    </row>
    <row r="188" spans="12:12">
      <c r="L188"/>
    </row>
    <row r="189" spans="12:12">
      <c r="L189"/>
    </row>
    <row r="190" spans="12:12">
      <c r="L190"/>
    </row>
    <row r="191" spans="12:12">
      <c r="L191"/>
    </row>
    <row r="192" spans="12:12">
      <c r="L192"/>
    </row>
    <row r="193" spans="12:12">
      <c r="L193"/>
    </row>
    <row r="194" spans="12:12">
      <c r="L194"/>
    </row>
    <row r="195" spans="12:12">
      <c r="L195"/>
    </row>
    <row r="196" spans="12:12">
      <c r="L196"/>
    </row>
    <row r="197" spans="12:12">
      <c r="L197"/>
    </row>
    <row r="198" spans="12:12">
      <c r="L198"/>
    </row>
    <row r="199" spans="12:12">
      <c r="L199"/>
    </row>
    <row r="200" spans="12:12">
      <c r="L200"/>
    </row>
    <row r="201" spans="12:12">
      <c r="L201"/>
    </row>
    <row r="202" spans="12:12">
      <c r="L202"/>
    </row>
    <row r="203" spans="12:12">
      <c r="L203"/>
    </row>
    <row r="204" spans="12:12">
      <c r="L204"/>
    </row>
    <row r="205" spans="12:12">
      <c r="L205"/>
    </row>
    <row r="206" spans="12:12">
      <c r="L206"/>
    </row>
    <row r="207" spans="12:12">
      <c r="L207"/>
    </row>
    <row r="208" spans="12:12">
      <c r="L208"/>
    </row>
    <row r="209" spans="12:12">
      <c r="L209"/>
    </row>
    <row r="210" spans="12:12">
      <c r="L210"/>
    </row>
    <row r="211" spans="12:12">
      <c r="L211"/>
    </row>
    <row r="212" spans="12:12">
      <c r="L212"/>
    </row>
    <row r="213" spans="12:12">
      <c r="L213"/>
    </row>
    <row r="214" spans="12:12">
      <c r="L214"/>
    </row>
    <row r="215" spans="12:12">
      <c r="L215"/>
    </row>
    <row r="216" spans="12:12">
      <c r="L216"/>
    </row>
    <row r="217" spans="12:12">
      <c r="L217"/>
    </row>
    <row r="218" spans="12:12">
      <c r="L218"/>
    </row>
    <row r="219" spans="12:12">
      <c r="L219"/>
    </row>
    <row r="220" spans="12:12">
      <c r="L220"/>
    </row>
    <row r="221" spans="12:12">
      <c r="L221"/>
    </row>
    <row r="222" spans="12:12">
      <c r="L222"/>
    </row>
    <row r="223" spans="12:12">
      <c r="L223"/>
    </row>
    <row r="224" spans="12:12">
      <c r="L224"/>
    </row>
    <row r="225" spans="12:12">
      <c r="L225"/>
    </row>
    <row r="226" spans="12:12">
      <c r="L226"/>
    </row>
    <row r="227" spans="12:12">
      <c r="L227"/>
    </row>
    <row r="228" spans="12:12">
      <c r="L228"/>
    </row>
    <row r="229" spans="12:12">
      <c r="L229"/>
    </row>
    <row r="230" spans="12:12">
      <c r="L230"/>
    </row>
    <row r="231" spans="12:12">
      <c r="L231"/>
    </row>
    <row r="232" spans="12:12">
      <c r="L232"/>
    </row>
    <row r="233" spans="12:12">
      <c r="L233"/>
    </row>
    <row r="234" spans="12:12">
      <c r="L234"/>
    </row>
    <row r="235" spans="12:12">
      <c r="L235"/>
    </row>
    <row r="236" spans="12:12">
      <c r="L236"/>
    </row>
    <row r="237" spans="12:12">
      <c r="L237"/>
    </row>
    <row r="238" spans="12:12">
      <c r="L238"/>
    </row>
    <row r="239" spans="12:12">
      <c r="L239"/>
    </row>
    <row r="240" spans="12:12">
      <c r="L240"/>
    </row>
    <row r="241" spans="12:12">
      <c r="L241"/>
    </row>
    <row r="242" spans="12:12">
      <c r="L242"/>
    </row>
    <row r="243" spans="12:12">
      <c r="L243"/>
    </row>
    <row r="244" spans="12:12">
      <c r="L244"/>
    </row>
    <row r="245" spans="12:12">
      <c r="L245"/>
    </row>
    <row r="246" spans="12:12">
      <c r="L246"/>
    </row>
    <row r="247" spans="12:12">
      <c r="L247"/>
    </row>
    <row r="248" spans="12:12">
      <c r="L248"/>
    </row>
    <row r="249" spans="12:12">
      <c r="L249"/>
    </row>
    <row r="250" spans="12:12">
      <c r="L250"/>
    </row>
    <row r="251" spans="12:12">
      <c r="L251"/>
    </row>
    <row r="252" spans="12:12">
      <c r="L252"/>
    </row>
    <row r="253" spans="12:12">
      <c r="L253"/>
    </row>
    <row r="254" spans="12:12">
      <c r="L254"/>
    </row>
    <row r="255" spans="12:12">
      <c r="L255"/>
    </row>
    <row r="256" spans="12:12">
      <c r="L256"/>
    </row>
    <row r="257" spans="12:12">
      <c r="L257"/>
    </row>
    <row r="258" spans="12:12">
      <c r="L258"/>
    </row>
    <row r="259" spans="12:12">
      <c r="L259"/>
    </row>
    <row r="260" spans="12:12">
      <c r="L260"/>
    </row>
    <row r="261" spans="12:12">
      <c r="L261"/>
    </row>
    <row r="262" spans="12:12">
      <c r="L262"/>
    </row>
    <row r="263" spans="12:12">
      <c r="L263"/>
    </row>
    <row r="264" spans="12:12">
      <c r="L264"/>
    </row>
    <row r="265" spans="12:12">
      <c r="L265"/>
    </row>
    <row r="266" spans="12:12">
      <c r="L266"/>
    </row>
    <row r="267" spans="12:12">
      <c r="L267"/>
    </row>
    <row r="268" spans="12:12">
      <c r="L268"/>
    </row>
    <row r="269" spans="12:12">
      <c r="L269"/>
    </row>
    <row r="270" spans="12:12">
      <c r="L270"/>
    </row>
    <row r="271" spans="12:12">
      <c r="L271"/>
    </row>
    <row r="272" spans="12:12">
      <c r="L272"/>
    </row>
    <row r="273" spans="12:12">
      <c r="L273"/>
    </row>
    <row r="274" spans="12:12">
      <c r="L274"/>
    </row>
    <row r="275" spans="12:12">
      <c r="L275"/>
    </row>
    <row r="276" spans="12:12">
      <c r="L276"/>
    </row>
    <row r="277" spans="12:12">
      <c r="L277"/>
    </row>
    <row r="278" spans="12:12">
      <c r="L278"/>
    </row>
    <row r="279" spans="12:12">
      <c r="L279"/>
    </row>
    <row r="280" spans="12:12">
      <c r="L280"/>
    </row>
    <row r="281" spans="12:12">
      <c r="L281"/>
    </row>
    <row r="282" spans="12:12">
      <c r="L282"/>
    </row>
    <row r="283" spans="12:12">
      <c r="L283"/>
    </row>
    <row r="284" spans="12:12">
      <c r="L284"/>
    </row>
    <row r="285" spans="12:12">
      <c r="L285"/>
    </row>
    <row r="286" spans="12:12">
      <c r="L286"/>
    </row>
    <row r="287" spans="12:12">
      <c r="L287"/>
    </row>
    <row r="288" spans="12:12">
      <c r="L288"/>
    </row>
    <row r="289" spans="12:12">
      <c r="L289"/>
    </row>
    <row r="290" spans="12:12">
      <c r="L290"/>
    </row>
    <row r="291" spans="12:12">
      <c r="L291"/>
    </row>
    <row r="292" spans="12:12">
      <c r="L292"/>
    </row>
    <row r="293" spans="12:12">
      <c r="L293"/>
    </row>
    <row r="294" spans="12:12">
      <c r="L294"/>
    </row>
    <row r="295" spans="12:12">
      <c r="L295"/>
    </row>
    <row r="296" spans="12:12">
      <c r="L296"/>
    </row>
    <row r="297" spans="12:12">
      <c r="L297"/>
    </row>
    <row r="298" spans="12:12">
      <c r="L298"/>
    </row>
    <row r="299" spans="12:12">
      <c r="L299"/>
    </row>
    <row r="300" spans="12:12">
      <c r="L300"/>
    </row>
    <row r="301" spans="12:12">
      <c r="L301"/>
    </row>
    <row r="302" spans="12:12">
      <c r="L302"/>
    </row>
    <row r="303" spans="12:12">
      <c r="L303"/>
    </row>
    <row r="304" spans="12:12">
      <c r="L304"/>
    </row>
    <row r="305" spans="12:12">
      <c r="L305"/>
    </row>
    <row r="306" spans="12:12">
      <c r="L306"/>
    </row>
    <row r="307" spans="12:12">
      <c r="L307"/>
    </row>
    <row r="308" spans="12:12">
      <c r="L308"/>
    </row>
    <row r="309" spans="12:12">
      <c r="L309"/>
    </row>
    <row r="310" spans="12:12">
      <c r="L310"/>
    </row>
    <row r="311" spans="12:12">
      <c r="L311"/>
    </row>
    <row r="312" spans="12:12">
      <c r="L312"/>
    </row>
    <row r="313" spans="12:12">
      <c r="L313"/>
    </row>
    <row r="314" spans="12:12">
      <c r="L314"/>
    </row>
    <row r="315" spans="12:12">
      <c r="L315"/>
    </row>
    <row r="316" spans="12:12">
      <c r="L316"/>
    </row>
    <row r="317" spans="12:12">
      <c r="L317"/>
    </row>
    <row r="318" spans="12:12">
      <c r="L318"/>
    </row>
    <row r="319" spans="12:12">
      <c r="L319"/>
    </row>
    <row r="320" spans="12:12">
      <c r="L320"/>
    </row>
    <row r="321" spans="12:12">
      <c r="L321"/>
    </row>
    <row r="322" spans="12:12">
      <c r="L322"/>
    </row>
    <row r="323" spans="12:12">
      <c r="L323"/>
    </row>
    <row r="324" spans="12:12">
      <c r="L324"/>
    </row>
    <row r="325" spans="12:12">
      <c r="L325"/>
    </row>
    <row r="326" spans="12:12">
      <c r="L326"/>
    </row>
    <row r="327" spans="12:12">
      <c r="L327"/>
    </row>
    <row r="328" spans="12:12">
      <c r="L328"/>
    </row>
    <row r="329" spans="12:12">
      <c r="L329"/>
    </row>
    <row r="330" spans="12:12">
      <c r="L330"/>
    </row>
    <row r="331" spans="12:12">
      <c r="L331"/>
    </row>
    <row r="332" spans="12:12">
      <c r="L332"/>
    </row>
    <row r="333" spans="12:12">
      <c r="L333"/>
    </row>
    <row r="334" spans="12:12">
      <c r="L334"/>
    </row>
    <row r="335" spans="12:12">
      <c r="L335"/>
    </row>
    <row r="336" spans="12:12">
      <c r="L336"/>
    </row>
    <row r="337" spans="12:12">
      <c r="L337"/>
    </row>
    <row r="338" spans="12:12">
      <c r="L338"/>
    </row>
    <row r="339" spans="12:12">
      <c r="L339"/>
    </row>
    <row r="340" spans="12:12">
      <c r="L340"/>
    </row>
    <row r="341" spans="12:12">
      <c r="L341"/>
    </row>
    <row r="342" spans="12:12">
      <c r="L342"/>
    </row>
    <row r="343" spans="12:12">
      <c r="L343"/>
    </row>
    <row r="344" spans="12:12">
      <c r="L344"/>
    </row>
    <row r="345" spans="12:12">
      <c r="L345"/>
    </row>
    <row r="346" spans="12:12">
      <c r="L346"/>
    </row>
    <row r="347" spans="12:12">
      <c r="L347"/>
    </row>
    <row r="348" spans="12:12">
      <c r="L348"/>
    </row>
    <row r="349" spans="12:12">
      <c r="L349"/>
    </row>
    <row r="350" spans="12:12">
      <c r="L350"/>
    </row>
    <row r="351" spans="12:12">
      <c r="L351"/>
    </row>
    <row r="352" spans="12:12">
      <c r="L352"/>
    </row>
    <row r="353" spans="12:12">
      <c r="L353"/>
    </row>
    <row r="354" spans="12:12">
      <c r="L354"/>
    </row>
    <row r="355" spans="12:12">
      <c r="L355"/>
    </row>
    <row r="356" spans="12:12">
      <c r="L356"/>
    </row>
    <row r="357" spans="12:12">
      <c r="L357"/>
    </row>
    <row r="358" spans="12:12">
      <c r="L358"/>
    </row>
    <row r="359" spans="12:12">
      <c r="L359"/>
    </row>
    <row r="360" spans="12:12">
      <c r="L360"/>
    </row>
    <row r="361" spans="12:12">
      <c r="L361"/>
    </row>
    <row r="362" spans="12:12">
      <c r="L362"/>
    </row>
    <row r="363" spans="12:12">
      <c r="L363"/>
    </row>
    <row r="364" spans="12:12">
      <c r="L364"/>
    </row>
    <row r="365" spans="12:12">
      <c r="L365"/>
    </row>
    <row r="366" spans="12:12">
      <c r="L366"/>
    </row>
    <row r="367" spans="12:12">
      <c r="L367"/>
    </row>
    <row r="368" spans="12:12">
      <c r="L368"/>
    </row>
    <row r="369" spans="12:12">
      <c r="L369"/>
    </row>
    <row r="370" spans="12:12">
      <c r="L370"/>
    </row>
    <row r="371" spans="12:12">
      <c r="L371"/>
    </row>
    <row r="372" spans="12:12">
      <c r="L372"/>
    </row>
    <row r="373" spans="12:12">
      <c r="L373"/>
    </row>
    <row r="374" spans="12:12">
      <c r="L374"/>
    </row>
    <row r="375" spans="12:12">
      <c r="L375"/>
    </row>
    <row r="376" spans="12:12">
      <c r="L376"/>
    </row>
    <row r="377" spans="12:12">
      <c r="L377"/>
    </row>
    <row r="378" spans="12:12">
      <c r="L378"/>
    </row>
    <row r="379" spans="12:12">
      <c r="L379"/>
    </row>
    <row r="380" spans="12:12">
      <c r="L380"/>
    </row>
    <row r="381" spans="12:12">
      <c r="L381"/>
    </row>
    <row r="382" spans="12:12">
      <c r="L382"/>
    </row>
    <row r="383" spans="12:12">
      <c r="L383"/>
    </row>
    <row r="384" spans="12:12">
      <c r="L384"/>
    </row>
    <row r="385" spans="12:12">
      <c r="L385"/>
    </row>
    <row r="386" spans="12:12">
      <c r="L386"/>
    </row>
    <row r="387" spans="12:12">
      <c r="L387"/>
    </row>
    <row r="388" spans="12:12">
      <c r="L388"/>
    </row>
    <row r="389" spans="12:12">
      <c r="L389"/>
    </row>
    <row r="390" spans="12:12">
      <c r="L390"/>
    </row>
    <row r="391" spans="12:12">
      <c r="L391"/>
    </row>
    <row r="392" spans="12:12">
      <c r="L392"/>
    </row>
    <row r="393" spans="12:12">
      <c r="L393"/>
    </row>
    <row r="394" spans="12:12">
      <c r="L394"/>
    </row>
    <row r="395" spans="12:12">
      <c r="L395"/>
    </row>
    <row r="396" spans="12:12">
      <c r="L396"/>
    </row>
    <row r="397" spans="12:12">
      <c r="L397"/>
    </row>
    <row r="398" spans="12:12">
      <c r="L398"/>
    </row>
    <row r="399" spans="12:12">
      <c r="L399"/>
    </row>
    <row r="400" spans="12:12">
      <c r="L400"/>
    </row>
    <row r="401" spans="12:12">
      <c r="L401"/>
    </row>
    <row r="402" spans="12:12">
      <c r="L402"/>
    </row>
    <row r="403" spans="12:12">
      <c r="L403"/>
    </row>
    <row r="404" spans="12:12">
      <c r="L404"/>
    </row>
    <row r="405" spans="12:12">
      <c r="L405"/>
    </row>
    <row r="406" spans="12:12">
      <c r="L406"/>
    </row>
    <row r="407" spans="12:12">
      <c r="L407"/>
    </row>
    <row r="408" spans="12:12">
      <c r="L408"/>
    </row>
    <row r="409" spans="12:12">
      <c r="L409"/>
    </row>
    <row r="410" spans="12:12">
      <c r="L410"/>
    </row>
    <row r="411" spans="12:12">
      <c r="L411"/>
    </row>
    <row r="412" spans="12:12">
      <c r="L412"/>
    </row>
    <row r="413" spans="12:12">
      <c r="L413"/>
    </row>
    <row r="414" spans="12:12">
      <c r="L414"/>
    </row>
    <row r="415" spans="12:12">
      <c r="L415"/>
    </row>
    <row r="416" spans="12:12">
      <c r="L416"/>
    </row>
    <row r="417" spans="12:12">
      <c r="L417"/>
    </row>
    <row r="418" spans="12:12">
      <c r="L418"/>
    </row>
    <row r="419" spans="12:12">
      <c r="L419"/>
    </row>
    <row r="420" spans="12:12">
      <c r="L420"/>
    </row>
    <row r="421" spans="12:12">
      <c r="L421"/>
    </row>
    <row r="422" spans="12:12">
      <c r="L422"/>
    </row>
    <row r="423" spans="12:12">
      <c r="L423"/>
    </row>
    <row r="424" spans="12:12">
      <c r="L424"/>
    </row>
    <row r="425" spans="12:12">
      <c r="L425"/>
    </row>
    <row r="426" spans="12:12">
      <c r="L426"/>
    </row>
    <row r="427" spans="12:12">
      <c r="L427"/>
    </row>
    <row r="428" spans="12:12">
      <c r="L428"/>
    </row>
    <row r="429" spans="12:12">
      <c r="L429"/>
    </row>
    <row r="430" spans="12:12">
      <c r="L430"/>
    </row>
    <row r="431" spans="12:12">
      <c r="L431"/>
    </row>
    <row r="432" spans="12:12">
      <c r="L432"/>
    </row>
    <row r="433" spans="12:12">
      <c r="L433"/>
    </row>
    <row r="434" spans="12:12">
      <c r="L434"/>
    </row>
    <row r="435" spans="12:12">
      <c r="L435"/>
    </row>
    <row r="436" spans="12:12">
      <c r="L436"/>
    </row>
    <row r="437" spans="12:12">
      <c r="L437"/>
    </row>
    <row r="438" spans="12:12">
      <c r="L438"/>
    </row>
    <row r="439" spans="12:12">
      <c r="L439"/>
    </row>
    <row r="440" spans="12:12">
      <c r="L440"/>
    </row>
    <row r="441" spans="12:12">
      <c r="L441"/>
    </row>
    <row r="442" spans="12:12">
      <c r="L442"/>
    </row>
    <row r="443" spans="12:12">
      <c r="L443"/>
    </row>
    <row r="444" spans="12:12">
      <c r="L444"/>
    </row>
    <row r="445" spans="12:12">
      <c r="L445"/>
    </row>
    <row r="446" spans="12:12">
      <c r="L446"/>
    </row>
    <row r="447" spans="12:12">
      <c r="L447"/>
    </row>
    <row r="448" spans="12:12">
      <c r="L448"/>
    </row>
    <row r="449" spans="12:12">
      <c r="L449"/>
    </row>
    <row r="450" spans="12:12">
      <c r="L450"/>
    </row>
    <row r="451" spans="12:12">
      <c r="L451"/>
    </row>
    <row r="452" spans="12:12">
      <c r="L452"/>
    </row>
    <row r="453" spans="12:12">
      <c r="L453"/>
    </row>
    <row r="454" spans="12:12">
      <c r="L454"/>
    </row>
    <row r="455" spans="12:12">
      <c r="L455"/>
    </row>
    <row r="456" spans="12:12">
      <c r="L456"/>
    </row>
    <row r="457" spans="12:12">
      <c r="L457"/>
    </row>
    <row r="458" spans="12:12">
      <c r="L458"/>
    </row>
    <row r="459" spans="12:12">
      <c r="L459"/>
    </row>
    <row r="460" spans="12:12">
      <c r="L460"/>
    </row>
    <row r="461" spans="12:12">
      <c r="L461"/>
    </row>
    <row r="462" spans="12:12">
      <c r="L462"/>
    </row>
    <row r="463" spans="12:12">
      <c r="L463"/>
    </row>
    <row r="464" spans="12:12">
      <c r="L464"/>
    </row>
    <row r="465" spans="12:12">
      <c r="L465"/>
    </row>
    <row r="466" spans="12:12">
      <c r="L466"/>
    </row>
    <row r="467" spans="12:12">
      <c r="L467"/>
    </row>
    <row r="468" spans="12:12">
      <c r="L468"/>
    </row>
    <row r="469" spans="12:12">
      <c r="L469"/>
    </row>
    <row r="470" spans="12:12">
      <c r="L470"/>
    </row>
    <row r="471" spans="12:12">
      <c r="L471"/>
    </row>
    <row r="472" spans="12:12">
      <c r="L472"/>
    </row>
    <row r="473" spans="12:12">
      <c r="L473"/>
    </row>
    <row r="474" spans="12:12">
      <c r="L474"/>
    </row>
    <row r="475" spans="12:12">
      <c r="L475"/>
    </row>
    <row r="476" spans="12:12">
      <c r="L476"/>
    </row>
    <row r="477" spans="12:12">
      <c r="L477"/>
    </row>
    <row r="478" spans="12:12">
      <c r="L478"/>
    </row>
    <row r="479" spans="12:12">
      <c r="L479"/>
    </row>
    <row r="480" spans="12:12">
      <c r="L480"/>
    </row>
    <row r="481" spans="12:12">
      <c r="L481"/>
    </row>
    <row r="482" spans="12:12">
      <c r="L482"/>
    </row>
    <row r="483" spans="12:12">
      <c r="L483"/>
    </row>
    <row r="484" spans="12:12">
      <c r="L484"/>
    </row>
    <row r="485" spans="12:12">
      <c r="L485"/>
    </row>
    <row r="486" spans="12:12">
      <c r="L486"/>
    </row>
    <row r="487" spans="12:12">
      <c r="L487"/>
    </row>
    <row r="488" spans="12:12">
      <c r="L488"/>
    </row>
    <row r="489" spans="12:12">
      <c r="L489"/>
    </row>
    <row r="490" spans="12:12">
      <c r="L490"/>
    </row>
    <row r="491" spans="12:12">
      <c r="L491"/>
    </row>
    <row r="492" spans="12:12">
      <c r="L492"/>
    </row>
    <row r="493" spans="12:12">
      <c r="L493"/>
    </row>
    <row r="494" spans="12:12">
      <c r="L494"/>
    </row>
    <row r="495" spans="12:12">
      <c r="L495"/>
    </row>
    <row r="496" spans="12:12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  <row r="503" spans="12:12">
      <c r="L503"/>
    </row>
    <row r="504" spans="12:12">
      <c r="L504"/>
    </row>
    <row r="505" spans="12:12">
      <c r="L505"/>
    </row>
    <row r="506" spans="12:12">
      <c r="L506"/>
    </row>
    <row r="507" spans="12:12">
      <c r="L507"/>
    </row>
    <row r="508" spans="12:12">
      <c r="L508"/>
    </row>
    <row r="509" spans="12:12">
      <c r="L509"/>
    </row>
    <row r="510" spans="12:12">
      <c r="L510"/>
    </row>
    <row r="511" spans="12:12">
      <c r="L511"/>
    </row>
    <row r="512" spans="12:12">
      <c r="L512"/>
    </row>
    <row r="513" spans="12:12">
      <c r="L513"/>
    </row>
    <row r="514" spans="12:12">
      <c r="L514"/>
    </row>
    <row r="515" spans="12:12">
      <c r="L515"/>
    </row>
    <row r="516" spans="12:12">
      <c r="L516"/>
    </row>
    <row r="517" spans="12:12">
      <c r="L517"/>
    </row>
    <row r="518" spans="12:12">
      <c r="L518"/>
    </row>
    <row r="519" spans="12:12">
      <c r="L519"/>
    </row>
    <row r="520" spans="12:12">
      <c r="L520"/>
    </row>
    <row r="521" spans="12:12">
      <c r="L521"/>
    </row>
    <row r="522" spans="12:12">
      <c r="L522"/>
    </row>
    <row r="523" spans="12:12">
      <c r="L523"/>
    </row>
    <row r="524" spans="12:12">
      <c r="L524"/>
    </row>
    <row r="525" spans="12:12">
      <c r="L525"/>
    </row>
    <row r="526" spans="12:12">
      <c r="L526"/>
    </row>
    <row r="527" spans="12:12">
      <c r="L527"/>
    </row>
    <row r="528" spans="12:12">
      <c r="L528"/>
    </row>
    <row r="529" spans="12:12">
      <c r="L529"/>
    </row>
    <row r="530" spans="12:12">
      <c r="L530"/>
    </row>
    <row r="531" spans="12:12">
      <c r="L531"/>
    </row>
    <row r="532" spans="12:12">
      <c r="L532"/>
    </row>
    <row r="533" spans="12:12">
      <c r="L533"/>
    </row>
    <row r="534" spans="12:12">
      <c r="L534"/>
    </row>
    <row r="535" spans="12:12">
      <c r="L535"/>
    </row>
    <row r="536" spans="12:12">
      <c r="L536"/>
    </row>
    <row r="537" spans="12:12">
      <c r="L537"/>
    </row>
    <row r="538" spans="12:12">
      <c r="L538"/>
    </row>
    <row r="539" spans="12:12">
      <c r="L539"/>
    </row>
    <row r="540" spans="12:12">
      <c r="L540"/>
    </row>
    <row r="541" spans="12:12">
      <c r="L541"/>
    </row>
    <row r="542" spans="12:12">
      <c r="L542"/>
    </row>
    <row r="543" spans="12:12">
      <c r="L543"/>
    </row>
    <row r="544" spans="12:12">
      <c r="L544"/>
    </row>
    <row r="545" spans="12:12">
      <c r="L545"/>
    </row>
    <row r="546" spans="12:12">
      <c r="L546"/>
    </row>
    <row r="547" spans="12:12">
      <c r="L547"/>
    </row>
    <row r="548" spans="12:12">
      <c r="L548"/>
    </row>
    <row r="549" spans="12:12">
      <c r="L549"/>
    </row>
    <row r="550" spans="12:12">
      <c r="L550"/>
    </row>
    <row r="551" spans="12:12">
      <c r="L551"/>
    </row>
    <row r="552" spans="12:12">
      <c r="L552"/>
    </row>
    <row r="553" spans="12:12">
      <c r="L553"/>
    </row>
    <row r="554" spans="12:12">
      <c r="L554"/>
    </row>
    <row r="555" spans="12:12">
      <c r="L555"/>
    </row>
    <row r="556" spans="12:12">
      <c r="L556"/>
    </row>
    <row r="557" spans="12:12">
      <c r="L557"/>
    </row>
    <row r="558" spans="12:12">
      <c r="L558"/>
    </row>
    <row r="559" spans="12:12">
      <c r="L559"/>
    </row>
    <row r="560" spans="12:12">
      <c r="L560"/>
    </row>
    <row r="561" spans="12:12">
      <c r="L561"/>
    </row>
    <row r="562" spans="12:12">
      <c r="L562"/>
    </row>
    <row r="563" spans="12:12">
      <c r="L563"/>
    </row>
    <row r="564" spans="12:12">
      <c r="L564"/>
    </row>
    <row r="565" spans="12:12">
      <c r="L565"/>
    </row>
    <row r="566" spans="12:12">
      <c r="L566"/>
    </row>
    <row r="567" spans="12:12">
      <c r="L567"/>
    </row>
    <row r="568" spans="12:12">
      <c r="L568"/>
    </row>
    <row r="569" spans="12:12">
      <c r="L569"/>
    </row>
    <row r="570" spans="12:12">
      <c r="L570"/>
    </row>
    <row r="571" spans="12:12">
      <c r="L571"/>
    </row>
    <row r="572" spans="12:12">
      <c r="L572"/>
    </row>
    <row r="573" spans="12:12">
      <c r="L573"/>
    </row>
    <row r="574" spans="12:12">
      <c r="L574"/>
    </row>
    <row r="575" spans="12:12">
      <c r="L575"/>
    </row>
    <row r="576" spans="12:12">
      <c r="L576"/>
    </row>
    <row r="577" spans="12:12">
      <c r="L577"/>
    </row>
    <row r="578" spans="12:12">
      <c r="L578"/>
    </row>
    <row r="579" spans="12:12">
      <c r="L579"/>
    </row>
    <row r="580" spans="12:12">
      <c r="L580"/>
    </row>
    <row r="581" spans="12:12">
      <c r="L581"/>
    </row>
    <row r="582" spans="12:12">
      <c r="L582"/>
    </row>
    <row r="583" spans="12:12">
      <c r="L583"/>
    </row>
    <row r="584" spans="12:12">
      <c r="L584"/>
    </row>
    <row r="585" spans="12:12">
      <c r="L585"/>
    </row>
    <row r="586" spans="12:12">
      <c r="L586"/>
    </row>
    <row r="587" spans="12:12">
      <c r="L587"/>
    </row>
    <row r="588" spans="12:12">
      <c r="L588"/>
    </row>
    <row r="589" spans="12:12">
      <c r="L589"/>
    </row>
    <row r="590" spans="12:12">
      <c r="L590"/>
    </row>
    <row r="591" spans="12:12">
      <c r="L591"/>
    </row>
    <row r="592" spans="12:12">
      <c r="L592"/>
    </row>
    <row r="593" spans="12:12">
      <c r="L593"/>
    </row>
    <row r="594" spans="12:12">
      <c r="L594"/>
    </row>
    <row r="595" spans="12:12">
      <c r="L595"/>
    </row>
    <row r="596" spans="12:12">
      <c r="L596"/>
    </row>
    <row r="597" spans="12:12">
      <c r="L597"/>
    </row>
    <row r="598" spans="12:12">
      <c r="L598"/>
    </row>
    <row r="599" spans="12:12">
      <c r="L599"/>
    </row>
    <row r="600" spans="12:12">
      <c r="L600"/>
    </row>
    <row r="601" spans="12:12">
      <c r="L601"/>
    </row>
    <row r="602" spans="12:12">
      <c r="L602"/>
    </row>
    <row r="603" spans="12:12">
      <c r="L603"/>
    </row>
    <row r="604" spans="12:12">
      <c r="L604"/>
    </row>
    <row r="605" spans="12:12">
      <c r="L605"/>
    </row>
    <row r="606" spans="12:12">
      <c r="L606"/>
    </row>
    <row r="607" spans="12:12">
      <c r="L607"/>
    </row>
    <row r="608" spans="12:12">
      <c r="L608"/>
    </row>
    <row r="609" spans="12:12">
      <c r="L609"/>
    </row>
    <row r="610" spans="12:12">
      <c r="L610"/>
    </row>
    <row r="611" spans="12:12">
      <c r="L611"/>
    </row>
    <row r="612" spans="12:12">
      <c r="L612"/>
    </row>
    <row r="613" spans="12:12">
      <c r="L613"/>
    </row>
    <row r="614" spans="12:12">
      <c r="L614"/>
    </row>
    <row r="615" spans="12:12">
      <c r="L615"/>
    </row>
    <row r="616" spans="12:12">
      <c r="L616"/>
    </row>
    <row r="617" spans="12:12">
      <c r="L617"/>
    </row>
    <row r="618" spans="12:12">
      <c r="L618"/>
    </row>
    <row r="619" spans="12:12">
      <c r="L619"/>
    </row>
    <row r="620" spans="12:12">
      <c r="L620"/>
    </row>
    <row r="621" spans="12:12">
      <c r="L621"/>
    </row>
    <row r="622" spans="12:12">
      <c r="L622"/>
    </row>
    <row r="623" spans="12:12">
      <c r="L623"/>
    </row>
    <row r="624" spans="12:12">
      <c r="L624"/>
    </row>
    <row r="625" spans="12:12">
      <c r="L625"/>
    </row>
    <row r="626" spans="12:12">
      <c r="L626"/>
    </row>
    <row r="627" spans="12:12">
      <c r="L627"/>
    </row>
    <row r="628" spans="12:12">
      <c r="L628"/>
    </row>
    <row r="629" spans="12:12">
      <c r="L629"/>
    </row>
    <row r="630" spans="12:12">
      <c r="L630"/>
    </row>
    <row r="631" spans="12:12">
      <c r="L631"/>
    </row>
    <row r="632" spans="12:12">
      <c r="L632"/>
    </row>
    <row r="633" spans="12:12">
      <c r="L633"/>
    </row>
    <row r="634" spans="12:12">
      <c r="L634"/>
    </row>
    <row r="635" spans="12:12">
      <c r="L635"/>
    </row>
    <row r="636" spans="12:12">
      <c r="L636"/>
    </row>
    <row r="637" spans="12:12">
      <c r="L637"/>
    </row>
    <row r="638" spans="12:12">
      <c r="L638"/>
    </row>
    <row r="639" spans="12:12">
      <c r="L639"/>
    </row>
    <row r="640" spans="12:12">
      <c r="L640"/>
    </row>
    <row r="641" spans="12:12">
      <c r="L641"/>
    </row>
    <row r="642" spans="12:12">
      <c r="L642"/>
    </row>
    <row r="643" spans="12:12">
      <c r="L643"/>
    </row>
    <row r="644" spans="12:12">
      <c r="L644"/>
    </row>
    <row r="645" spans="12:12">
      <c r="L645"/>
    </row>
    <row r="646" spans="12:12">
      <c r="L646"/>
    </row>
    <row r="647" spans="12:12">
      <c r="L647"/>
    </row>
    <row r="648" spans="12:12">
      <c r="L648"/>
    </row>
    <row r="649" spans="12:12">
      <c r="L649"/>
    </row>
    <row r="650" spans="12:12">
      <c r="L650"/>
    </row>
    <row r="651" spans="12:12">
      <c r="L651"/>
    </row>
    <row r="652" spans="12:12">
      <c r="L652"/>
    </row>
    <row r="653" spans="12:12">
      <c r="L653"/>
    </row>
    <row r="654" spans="12:12">
      <c r="L654"/>
    </row>
    <row r="655" spans="12:12">
      <c r="L655"/>
    </row>
    <row r="656" spans="12:12">
      <c r="L656"/>
    </row>
    <row r="657" spans="12:12">
      <c r="L657"/>
    </row>
    <row r="658" spans="12:12">
      <c r="L658"/>
    </row>
    <row r="659" spans="12:12">
      <c r="L659"/>
    </row>
    <row r="660" spans="12:12">
      <c r="L660"/>
    </row>
    <row r="661" spans="12:12">
      <c r="L661"/>
    </row>
    <row r="662" spans="12:12">
      <c r="L662"/>
    </row>
    <row r="663" spans="12:12">
      <c r="L663"/>
    </row>
    <row r="664" spans="12:12">
      <c r="L664"/>
    </row>
    <row r="665" spans="12:12">
      <c r="L665"/>
    </row>
    <row r="666" spans="12:12">
      <c r="L666"/>
    </row>
    <row r="667" spans="12:12">
      <c r="L667"/>
    </row>
    <row r="668" spans="12:12">
      <c r="L668"/>
    </row>
    <row r="669" spans="12:12">
      <c r="L669"/>
    </row>
    <row r="670" spans="12:12">
      <c r="L670"/>
    </row>
    <row r="671" spans="12:12">
      <c r="L671"/>
    </row>
    <row r="672" spans="12:12">
      <c r="L672"/>
    </row>
    <row r="673" spans="12:12">
      <c r="L673"/>
    </row>
    <row r="674" spans="12:12">
      <c r="L674"/>
    </row>
    <row r="675" spans="12:12">
      <c r="L675"/>
    </row>
    <row r="676" spans="12:12">
      <c r="L676"/>
    </row>
    <row r="677" spans="12:12">
      <c r="L677"/>
    </row>
    <row r="678" spans="12:12">
      <c r="L678"/>
    </row>
    <row r="679" spans="12:12">
      <c r="L679"/>
    </row>
    <row r="680" spans="12:12">
      <c r="L680"/>
    </row>
    <row r="681" spans="12:12">
      <c r="L681"/>
    </row>
    <row r="682" spans="12:12">
      <c r="L682"/>
    </row>
    <row r="683" spans="12:12">
      <c r="L683"/>
    </row>
    <row r="684" spans="12:12">
      <c r="L684"/>
    </row>
    <row r="685" spans="12:12">
      <c r="L685"/>
    </row>
    <row r="686" spans="12:12">
      <c r="L686"/>
    </row>
    <row r="687" spans="12:12">
      <c r="L687"/>
    </row>
    <row r="688" spans="12:12">
      <c r="L688"/>
    </row>
    <row r="689" spans="12:12">
      <c r="L689"/>
    </row>
    <row r="690" spans="12:12">
      <c r="L690"/>
    </row>
    <row r="691" spans="12:12">
      <c r="L691"/>
    </row>
    <row r="692" spans="12:12">
      <c r="L692"/>
    </row>
    <row r="693" spans="12:12">
      <c r="L693"/>
    </row>
    <row r="694" spans="12:12">
      <c r="L694"/>
    </row>
    <row r="695" spans="12:12">
      <c r="L695"/>
    </row>
    <row r="696" spans="12:12">
      <c r="L696"/>
    </row>
    <row r="697" spans="12:12">
      <c r="L697"/>
    </row>
    <row r="698" spans="12:12">
      <c r="L698"/>
    </row>
    <row r="699" spans="12:12">
      <c r="L699"/>
    </row>
    <row r="700" spans="12:12">
      <c r="L700"/>
    </row>
    <row r="701" spans="12:12">
      <c r="L701"/>
    </row>
    <row r="702" spans="12:12">
      <c r="L702"/>
    </row>
    <row r="703" spans="12:12">
      <c r="L703"/>
    </row>
    <row r="704" spans="12:12">
      <c r="L704"/>
    </row>
    <row r="705" spans="12:12">
      <c r="L705"/>
    </row>
    <row r="706" spans="12:12">
      <c r="L706"/>
    </row>
    <row r="707" spans="12:12">
      <c r="L707"/>
    </row>
    <row r="708" spans="12:12">
      <c r="L708"/>
    </row>
    <row r="709" spans="12:12">
      <c r="L709"/>
    </row>
    <row r="710" spans="12:12">
      <c r="L710"/>
    </row>
    <row r="711" spans="12:12">
      <c r="L711"/>
    </row>
    <row r="712" spans="12:12">
      <c r="L712"/>
    </row>
    <row r="713" spans="12:12">
      <c r="L713"/>
    </row>
    <row r="714" spans="12:12">
      <c r="L714"/>
    </row>
    <row r="715" spans="12:12">
      <c r="L715"/>
    </row>
    <row r="716" spans="12:12">
      <c r="L716"/>
    </row>
    <row r="717" spans="12:12">
      <c r="L717"/>
    </row>
    <row r="718" spans="12:12">
      <c r="L718"/>
    </row>
    <row r="719" spans="12:12">
      <c r="L719"/>
    </row>
    <row r="720" spans="12:12">
      <c r="L720"/>
    </row>
    <row r="721" spans="12:12">
      <c r="L721"/>
    </row>
    <row r="722" spans="12:12">
      <c r="L722"/>
    </row>
    <row r="723" spans="12:12">
      <c r="L723"/>
    </row>
    <row r="724" spans="12:12">
      <c r="L724"/>
    </row>
    <row r="725" spans="12:12">
      <c r="L725"/>
    </row>
    <row r="726" spans="12:12">
      <c r="L726"/>
    </row>
    <row r="727" spans="12:12">
      <c r="L727"/>
    </row>
    <row r="728" spans="12:12">
      <c r="L728"/>
    </row>
    <row r="729" spans="12:12">
      <c r="L729"/>
    </row>
    <row r="730" spans="12:12">
      <c r="L730"/>
    </row>
    <row r="731" spans="12:12">
      <c r="L731"/>
    </row>
    <row r="732" spans="12:12">
      <c r="L732"/>
    </row>
    <row r="733" spans="12:12">
      <c r="L733"/>
    </row>
    <row r="734" spans="12:12">
      <c r="L734"/>
    </row>
    <row r="735" spans="12:12">
      <c r="L735"/>
    </row>
    <row r="736" spans="12:12">
      <c r="L736"/>
    </row>
    <row r="737" spans="12:12">
      <c r="L737"/>
    </row>
    <row r="738" spans="12:12">
      <c r="L738"/>
    </row>
    <row r="739" spans="12:12">
      <c r="L739"/>
    </row>
    <row r="740" spans="12:12">
      <c r="L740"/>
    </row>
    <row r="741" spans="12:12">
      <c r="L741"/>
    </row>
    <row r="742" spans="12:12">
      <c r="L742"/>
    </row>
    <row r="743" spans="12:12">
      <c r="L743"/>
    </row>
    <row r="744" spans="12:12">
      <c r="L744"/>
    </row>
    <row r="745" spans="12:12">
      <c r="L745"/>
    </row>
    <row r="746" spans="12:12">
      <c r="L746"/>
    </row>
    <row r="747" spans="12:12">
      <c r="L747"/>
    </row>
    <row r="748" spans="12:12">
      <c r="L748"/>
    </row>
    <row r="749" spans="12:12">
      <c r="L749"/>
    </row>
    <row r="750" spans="12:12">
      <c r="L750"/>
    </row>
    <row r="751" spans="12:12">
      <c r="L751"/>
    </row>
    <row r="752" spans="12:12">
      <c r="L752"/>
    </row>
    <row r="753" spans="12:12">
      <c r="L753"/>
    </row>
    <row r="754" spans="12:12">
      <c r="L754"/>
    </row>
    <row r="755" spans="12:12">
      <c r="L755"/>
    </row>
    <row r="756" spans="12:12">
      <c r="L756"/>
    </row>
    <row r="757" spans="12:12">
      <c r="L757"/>
    </row>
    <row r="758" spans="12:12">
      <c r="L758"/>
    </row>
    <row r="759" spans="12:12">
      <c r="L759"/>
    </row>
    <row r="760" spans="12:12">
      <c r="L760"/>
    </row>
    <row r="761" spans="12:12">
      <c r="L761"/>
    </row>
    <row r="762" spans="12:12">
      <c r="L762"/>
    </row>
    <row r="763" spans="12:12">
      <c r="L763"/>
    </row>
    <row r="764" spans="12:12">
      <c r="L764"/>
    </row>
    <row r="765" spans="12:12">
      <c r="L765"/>
    </row>
    <row r="766" spans="12:12">
      <c r="L766"/>
    </row>
    <row r="767" spans="12:12">
      <c r="L767"/>
    </row>
    <row r="768" spans="12:12">
      <c r="L768"/>
    </row>
    <row r="769" spans="12:12">
      <c r="L769"/>
    </row>
    <row r="770" spans="12:12">
      <c r="L770"/>
    </row>
    <row r="771" spans="12:12">
      <c r="L771"/>
    </row>
    <row r="772" spans="12:12">
      <c r="L772"/>
    </row>
    <row r="773" spans="12:12">
      <c r="L773"/>
    </row>
    <row r="774" spans="12:12">
      <c r="L774"/>
    </row>
    <row r="775" spans="12:12">
      <c r="L775"/>
    </row>
    <row r="776" spans="12:12">
      <c r="L776"/>
    </row>
    <row r="777" spans="12:12">
      <c r="L777"/>
    </row>
    <row r="778" spans="12:12">
      <c r="L778"/>
    </row>
    <row r="779" spans="12:12">
      <c r="L779"/>
    </row>
    <row r="780" spans="12:12">
      <c r="L780"/>
    </row>
    <row r="781" spans="12:12">
      <c r="L781"/>
    </row>
    <row r="782" spans="12:12">
      <c r="L782"/>
    </row>
    <row r="783" spans="12:12">
      <c r="L783"/>
    </row>
    <row r="784" spans="12:12">
      <c r="L784"/>
    </row>
    <row r="785" spans="12:12">
      <c r="L785"/>
    </row>
    <row r="786" spans="12:12">
      <c r="L786"/>
    </row>
    <row r="787" spans="12:12">
      <c r="L787"/>
    </row>
    <row r="788" spans="12:12">
      <c r="L788"/>
    </row>
    <row r="789" spans="12:12">
      <c r="L789"/>
    </row>
    <row r="790" spans="12:12">
      <c r="L790"/>
    </row>
    <row r="791" spans="12:12">
      <c r="L791"/>
    </row>
    <row r="792" spans="12:12">
      <c r="L792"/>
    </row>
    <row r="793" spans="12:12">
      <c r="L793"/>
    </row>
    <row r="794" spans="12:12">
      <c r="L794"/>
    </row>
    <row r="795" spans="12:12">
      <c r="L795"/>
    </row>
    <row r="796" spans="12:12">
      <c r="L796"/>
    </row>
    <row r="797" spans="12:12">
      <c r="L797"/>
    </row>
    <row r="798" spans="12:12">
      <c r="L798"/>
    </row>
    <row r="799" spans="12:12">
      <c r="L799"/>
    </row>
    <row r="800" spans="12:12">
      <c r="L800"/>
    </row>
    <row r="801" spans="12:12">
      <c r="L801"/>
    </row>
    <row r="802" spans="12:12">
      <c r="L802"/>
    </row>
    <row r="803" spans="12:12">
      <c r="L803"/>
    </row>
    <row r="804" spans="12:12">
      <c r="L804"/>
    </row>
    <row r="805" spans="12:12">
      <c r="L805"/>
    </row>
    <row r="806" spans="12:12">
      <c r="L806"/>
    </row>
    <row r="807" spans="12:12">
      <c r="L807"/>
    </row>
    <row r="808" spans="12:12">
      <c r="L808"/>
    </row>
    <row r="809" spans="12:12">
      <c r="L809"/>
    </row>
    <row r="810" spans="12:12">
      <c r="L810"/>
    </row>
    <row r="811" spans="12:12">
      <c r="L811"/>
    </row>
    <row r="812" spans="12:12">
      <c r="L812"/>
    </row>
    <row r="813" spans="12:12">
      <c r="L813"/>
    </row>
    <row r="814" spans="12:12">
      <c r="L814"/>
    </row>
    <row r="815" spans="12:12">
      <c r="L815"/>
    </row>
    <row r="816" spans="12:12">
      <c r="L816"/>
    </row>
    <row r="817" spans="12:12">
      <c r="L817"/>
    </row>
    <row r="818" spans="12:12">
      <c r="L818"/>
    </row>
    <row r="819" spans="12:12">
      <c r="L819"/>
    </row>
    <row r="820" spans="12:12">
      <c r="L820"/>
    </row>
    <row r="821" spans="12:12">
      <c r="L821"/>
    </row>
    <row r="822" spans="12:12">
      <c r="L822"/>
    </row>
    <row r="823" spans="12:12">
      <c r="L823"/>
    </row>
    <row r="824" spans="12:12">
      <c r="L824"/>
    </row>
    <row r="825" spans="12:12">
      <c r="L825"/>
    </row>
    <row r="826" spans="12:12">
      <c r="L826"/>
    </row>
    <row r="827" spans="12:12">
      <c r="L827"/>
    </row>
    <row r="828" spans="12:12">
      <c r="L828"/>
    </row>
    <row r="829" spans="12:12">
      <c r="L829"/>
    </row>
    <row r="830" spans="12:12">
      <c r="L830"/>
    </row>
    <row r="831" spans="12:12">
      <c r="L831"/>
    </row>
    <row r="832" spans="12:12">
      <c r="L832"/>
    </row>
    <row r="833" spans="12:12">
      <c r="L833"/>
    </row>
    <row r="834" spans="12:12">
      <c r="L834"/>
    </row>
    <row r="835" spans="12:12">
      <c r="L835"/>
    </row>
    <row r="836" spans="12:12">
      <c r="L836"/>
    </row>
    <row r="837" spans="12:12">
      <c r="L837"/>
    </row>
    <row r="838" spans="12:12">
      <c r="L838"/>
    </row>
    <row r="839" spans="12:12">
      <c r="L839"/>
    </row>
    <row r="840" spans="12:12">
      <c r="L840"/>
    </row>
    <row r="841" spans="12:12">
      <c r="L841"/>
    </row>
    <row r="842" spans="12:12">
      <c r="L842"/>
    </row>
    <row r="843" spans="12:12">
      <c r="L843"/>
    </row>
    <row r="844" spans="12:12">
      <c r="L844"/>
    </row>
    <row r="845" spans="12:12">
      <c r="L845"/>
    </row>
    <row r="846" spans="12:12">
      <c r="L846"/>
    </row>
    <row r="847" spans="12:12">
      <c r="L847"/>
    </row>
    <row r="848" spans="12:12">
      <c r="L848"/>
    </row>
    <row r="849" spans="12:12">
      <c r="L849"/>
    </row>
    <row r="850" spans="12:12">
      <c r="L850"/>
    </row>
    <row r="851" spans="12:12">
      <c r="L851"/>
    </row>
    <row r="852" spans="12:12">
      <c r="L852"/>
    </row>
    <row r="853" spans="12:12">
      <c r="L853"/>
    </row>
    <row r="854" spans="12:12">
      <c r="L854"/>
    </row>
    <row r="855" spans="12:12">
      <c r="L855"/>
    </row>
    <row r="856" spans="12:12">
      <c r="L856"/>
    </row>
    <row r="857" spans="12:12">
      <c r="L857"/>
    </row>
    <row r="858" spans="12:12">
      <c r="L858"/>
    </row>
    <row r="859" spans="12:12">
      <c r="L859"/>
    </row>
    <row r="860" spans="12:12">
      <c r="L860"/>
    </row>
    <row r="861" spans="12:12">
      <c r="L861"/>
    </row>
    <row r="862" spans="12:12">
      <c r="L862"/>
    </row>
    <row r="863" spans="12:12">
      <c r="L863"/>
    </row>
    <row r="864" spans="12:12">
      <c r="L864"/>
    </row>
    <row r="865" spans="12:12">
      <c r="L865"/>
    </row>
    <row r="866" spans="12:12">
      <c r="L866"/>
    </row>
    <row r="867" spans="12:12">
      <c r="L867"/>
    </row>
    <row r="868" spans="12:12">
      <c r="L868"/>
    </row>
    <row r="869" spans="12:12">
      <c r="L869"/>
    </row>
    <row r="870" spans="12:12">
      <c r="L870"/>
    </row>
    <row r="871" spans="12:12">
      <c r="L871"/>
    </row>
    <row r="872" spans="12:12">
      <c r="L872"/>
    </row>
    <row r="873" spans="12:12">
      <c r="L873"/>
    </row>
    <row r="874" spans="12:12">
      <c r="L874"/>
    </row>
    <row r="875" spans="12:12">
      <c r="L875"/>
    </row>
    <row r="876" spans="12:12">
      <c r="L876"/>
    </row>
    <row r="877" spans="12:12">
      <c r="L877"/>
    </row>
    <row r="878" spans="12:12">
      <c r="L878"/>
    </row>
    <row r="879" spans="12:12">
      <c r="L879"/>
    </row>
    <row r="880" spans="12:12">
      <c r="L880"/>
    </row>
    <row r="881" spans="12:12">
      <c r="L881"/>
    </row>
    <row r="882" spans="12:12">
      <c r="L882"/>
    </row>
    <row r="883" spans="12:12">
      <c r="L883"/>
    </row>
    <row r="884" spans="12:12">
      <c r="L884"/>
    </row>
    <row r="885" spans="12:12">
      <c r="L885"/>
    </row>
    <row r="886" spans="12:12">
      <c r="L886"/>
    </row>
    <row r="887" spans="12:12">
      <c r="L887"/>
    </row>
    <row r="888" spans="12:12">
      <c r="L888"/>
    </row>
    <row r="889" spans="12:12">
      <c r="L889"/>
    </row>
    <row r="890" spans="12:12">
      <c r="L890"/>
    </row>
    <row r="891" spans="12:12">
      <c r="L891"/>
    </row>
    <row r="892" spans="12:12">
      <c r="L892"/>
    </row>
    <row r="893" spans="12:12">
      <c r="L893"/>
    </row>
    <row r="894" spans="12:12">
      <c r="L894"/>
    </row>
    <row r="895" spans="12:12">
      <c r="L895"/>
    </row>
    <row r="896" spans="12:12">
      <c r="L896"/>
    </row>
    <row r="897" spans="12:12">
      <c r="L897"/>
    </row>
    <row r="898" spans="12:12">
      <c r="L898"/>
    </row>
    <row r="899" spans="12:12">
      <c r="L899"/>
    </row>
    <row r="900" spans="12:12">
      <c r="L900"/>
    </row>
    <row r="901" spans="12:12">
      <c r="L901"/>
    </row>
    <row r="902" spans="12:12">
      <c r="L902"/>
    </row>
    <row r="903" spans="12:12">
      <c r="L903"/>
    </row>
    <row r="904" spans="12:12">
      <c r="L904"/>
    </row>
    <row r="905" spans="12:12">
      <c r="L905"/>
    </row>
    <row r="906" spans="12:12">
      <c r="L906"/>
    </row>
    <row r="907" spans="12:12">
      <c r="L907"/>
    </row>
    <row r="908" spans="12:12">
      <c r="L908"/>
    </row>
    <row r="909" spans="12:12">
      <c r="L909"/>
    </row>
    <row r="910" spans="12:12">
      <c r="L910"/>
    </row>
    <row r="911" spans="12:12">
      <c r="L911"/>
    </row>
    <row r="912" spans="12:12">
      <c r="L912"/>
    </row>
    <row r="913" spans="12:12">
      <c r="L913"/>
    </row>
    <row r="914" spans="12:12">
      <c r="L914"/>
    </row>
    <row r="915" spans="12:12">
      <c r="L915"/>
    </row>
    <row r="916" spans="12:12">
      <c r="L916"/>
    </row>
    <row r="917" spans="12:12">
      <c r="L917"/>
    </row>
    <row r="918" spans="12:12">
      <c r="L918"/>
    </row>
    <row r="919" spans="12:12">
      <c r="L919"/>
    </row>
    <row r="920" spans="12:12">
      <c r="L920"/>
    </row>
    <row r="921" spans="12:12">
      <c r="L921"/>
    </row>
    <row r="922" spans="12:12">
      <c r="L922"/>
    </row>
    <row r="923" spans="12:12">
      <c r="L923"/>
    </row>
    <row r="924" spans="12:12">
      <c r="L924"/>
    </row>
    <row r="925" spans="12:12">
      <c r="L925"/>
    </row>
    <row r="926" spans="12:12">
      <c r="L926"/>
    </row>
    <row r="927" spans="12:12">
      <c r="L927"/>
    </row>
    <row r="928" spans="12:12">
      <c r="L928"/>
    </row>
    <row r="929" spans="12:12">
      <c r="L929"/>
    </row>
    <row r="930" spans="12:12">
      <c r="L930"/>
    </row>
    <row r="931" spans="12:12">
      <c r="L931"/>
    </row>
    <row r="932" spans="12:12">
      <c r="L932"/>
    </row>
    <row r="933" spans="12:12">
      <c r="L933"/>
    </row>
    <row r="934" spans="12:12">
      <c r="L934"/>
    </row>
    <row r="935" spans="12:12">
      <c r="L935"/>
    </row>
    <row r="936" spans="12:12">
      <c r="L936"/>
    </row>
    <row r="937" spans="12:12">
      <c r="L937"/>
    </row>
    <row r="938" spans="12:12">
      <c r="L938"/>
    </row>
    <row r="939" spans="12:12">
      <c r="L939"/>
    </row>
    <row r="940" spans="12:12">
      <c r="L940"/>
    </row>
    <row r="941" spans="12:12">
      <c r="L941"/>
    </row>
    <row r="942" spans="12:12">
      <c r="L942"/>
    </row>
    <row r="943" spans="12:12">
      <c r="L943"/>
    </row>
    <row r="944" spans="12:12">
      <c r="L944"/>
    </row>
    <row r="945" spans="12:12">
      <c r="L945"/>
    </row>
    <row r="946" spans="12:12">
      <c r="L946"/>
    </row>
    <row r="947" spans="12:12">
      <c r="L947"/>
    </row>
    <row r="948" spans="12:12">
      <c r="L948"/>
    </row>
    <row r="949" spans="12:12">
      <c r="L949"/>
    </row>
    <row r="950" spans="12:12">
      <c r="L950"/>
    </row>
    <row r="951" spans="12:12">
      <c r="L951"/>
    </row>
    <row r="952" spans="12:12">
      <c r="L952"/>
    </row>
    <row r="953" spans="12:12">
      <c r="L953"/>
    </row>
    <row r="954" spans="12:12">
      <c r="L954"/>
    </row>
    <row r="955" spans="12:12">
      <c r="L955"/>
    </row>
    <row r="956" spans="12:12">
      <c r="L956"/>
    </row>
    <row r="957" spans="12:12">
      <c r="L957"/>
    </row>
    <row r="958" spans="12:12">
      <c r="L958"/>
    </row>
    <row r="959" spans="12:12">
      <c r="L959"/>
    </row>
    <row r="960" spans="12:12">
      <c r="L960"/>
    </row>
    <row r="961" spans="12:12">
      <c r="L961"/>
    </row>
    <row r="962" spans="12:12">
      <c r="L962"/>
    </row>
    <row r="963" spans="12:12">
      <c r="L963"/>
    </row>
    <row r="964" spans="12:12">
      <c r="L964"/>
    </row>
    <row r="965" spans="12:12">
      <c r="L965"/>
    </row>
    <row r="966" spans="12:12">
      <c r="L966"/>
    </row>
    <row r="967" spans="12:12">
      <c r="L967"/>
    </row>
    <row r="968" spans="12:12">
      <c r="L968"/>
    </row>
    <row r="969" spans="12:12">
      <c r="L969"/>
    </row>
    <row r="970" spans="12:12">
      <c r="L970"/>
    </row>
    <row r="971" spans="12:12">
      <c r="L971"/>
    </row>
    <row r="972" spans="12:12">
      <c r="L972"/>
    </row>
    <row r="973" spans="12:12">
      <c r="L973"/>
    </row>
    <row r="974" spans="12:12">
      <c r="L974"/>
    </row>
    <row r="975" spans="12:12">
      <c r="L975"/>
    </row>
    <row r="976" spans="12:12">
      <c r="L976"/>
    </row>
    <row r="977" spans="12:12">
      <c r="L977"/>
    </row>
    <row r="978" spans="12:12">
      <c r="L978"/>
    </row>
    <row r="979" spans="12:12">
      <c r="L979"/>
    </row>
    <row r="980" spans="12:12">
      <c r="L980"/>
    </row>
    <row r="981" spans="12:12">
      <c r="L981"/>
    </row>
    <row r="982" spans="12:12">
      <c r="L982"/>
    </row>
    <row r="983" spans="12:12">
      <c r="L983"/>
    </row>
    <row r="984" spans="12:12">
      <c r="L984"/>
    </row>
    <row r="985" spans="12:12">
      <c r="L985"/>
    </row>
    <row r="986" spans="12:12">
      <c r="L986"/>
    </row>
    <row r="987" spans="12:12">
      <c r="L987"/>
    </row>
    <row r="988" spans="12:12">
      <c r="L988"/>
    </row>
    <row r="989" spans="12:12">
      <c r="L989"/>
    </row>
    <row r="990" spans="12:12">
      <c r="L990"/>
    </row>
    <row r="991" spans="12:12">
      <c r="L991"/>
    </row>
    <row r="992" spans="12:12">
      <c r="L992"/>
    </row>
    <row r="993" spans="12:12">
      <c r="L993"/>
    </row>
    <row r="994" spans="12:12">
      <c r="L994"/>
    </row>
    <row r="995" spans="12:12">
      <c r="L995"/>
    </row>
    <row r="996" spans="12:12">
      <c r="L996"/>
    </row>
    <row r="997" spans="12:12">
      <c r="L997"/>
    </row>
    <row r="998" spans="12:12">
      <c r="L998"/>
    </row>
    <row r="999" spans="12:12">
      <c r="L999"/>
    </row>
    <row r="1000" spans="12:12">
      <c r="L1000"/>
    </row>
    <row r="1001" spans="12:12">
      <c r="L1001"/>
    </row>
    <row r="1002" spans="12:12">
      <c r="L1002"/>
    </row>
    <row r="1003" spans="12:12">
      <c r="L1003"/>
    </row>
    <row r="1004" spans="12:12">
      <c r="L1004"/>
    </row>
    <row r="1005" spans="12:12">
      <c r="L1005"/>
    </row>
    <row r="1006" spans="12:12">
      <c r="L1006"/>
    </row>
    <row r="1007" spans="12:12">
      <c r="L1007"/>
    </row>
    <row r="1008" spans="12:12">
      <c r="L1008"/>
    </row>
    <row r="1009" spans="12:12">
      <c r="L1009"/>
    </row>
    <row r="1010" spans="12:12">
      <c r="L1010"/>
    </row>
    <row r="1011" spans="12:12">
      <c r="L1011"/>
    </row>
    <row r="1012" spans="12:12">
      <c r="L1012"/>
    </row>
    <row r="1013" spans="12:12">
      <c r="L1013"/>
    </row>
    <row r="1014" spans="12:12">
      <c r="L1014"/>
    </row>
    <row r="1015" spans="12:12">
      <c r="L1015"/>
    </row>
    <row r="1016" spans="12:12">
      <c r="L1016"/>
    </row>
    <row r="1017" spans="12:12">
      <c r="L1017"/>
    </row>
    <row r="1018" spans="12:12">
      <c r="L1018"/>
    </row>
    <row r="1019" spans="12:12">
      <c r="L1019"/>
    </row>
    <row r="1020" spans="12:12">
      <c r="L1020"/>
    </row>
    <row r="1021" spans="12:12">
      <c r="L1021"/>
    </row>
    <row r="1022" spans="12:12">
      <c r="L1022"/>
    </row>
    <row r="1023" spans="12:12">
      <c r="L1023"/>
    </row>
    <row r="1024" spans="12:12">
      <c r="L1024"/>
    </row>
    <row r="1025" spans="12:12">
      <c r="L1025"/>
    </row>
    <row r="1026" spans="12:12">
      <c r="L1026"/>
    </row>
    <row r="1027" spans="12:12">
      <c r="L1027"/>
    </row>
    <row r="1028" spans="12:12">
      <c r="L1028"/>
    </row>
    <row r="1029" spans="12:12">
      <c r="L1029"/>
    </row>
    <row r="1030" spans="12:12">
      <c r="L1030"/>
    </row>
    <row r="1031" spans="12:12">
      <c r="L1031"/>
    </row>
    <row r="1032" spans="12:12">
      <c r="L1032"/>
    </row>
    <row r="1033" spans="12:12">
      <c r="L1033"/>
    </row>
    <row r="1034" spans="12:12">
      <c r="L1034"/>
    </row>
    <row r="1035" spans="12:12">
      <c r="L1035"/>
    </row>
    <row r="1036" spans="12:12">
      <c r="L1036"/>
    </row>
    <row r="1037" spans="12:12">
      <c r="L1037"/>
    </row>
    <row r="1038" spans="12:12">
      <c r="L1038"/>
    </row>
    <row r="1039" spans="12:12">
      <c r="L1039"/>
    </row>
    <row r="1040" spans="12:12">
      <c r="L1040"/>
    </row>
    <row r="1041" spans="12:12">
      <c r="L1041"/>
    </row>
    <row r="1042" spans="12:12">
      <c r="L1042"/>
    </row>
    <row r="1043" spans="12:12">
      <c r="L1043"/>
    </row>
    <row r="1044" spans="12:12">
      <c r="L1044"/>
    </row>
    <row r="1045" spans="12:12">
      <c r="L1045"/>
    </row>
    <row r="1046" spans="12:12">
      <c r="L1046"/>
    </row>
    <row r="1047" spans="12:12">
      <c r="L1047"/>
    </row>
    <row r="1048" spans="12:12">
      <c r="L1048"/>
    </row>
    <row r="1049" spans="12:12">
      <c r="L1049"/>
    </row>
    <row r="1050" spans="12:12">
      <c r="L1050"/>
    </row>
    <row r="1051" spans="12:12">
      <c r="L1051"/>
    </row>
    <row r="1052" spans="12:12">
      <c r="L1052"/>
    </row>
    <row r="1053" spans="12:12">
      <c r="L1053"/>
    </row>
    <row r="1054" spans="12:12">
      <c r="L1054"/>
    </row>
    <row r="1055" spans="12:12">
      <c r="L1055"/>
    </row>
    <row r="1056" spans="12:12">
      <c r="L1056"/>
    </row>
    <row r="1057" spans="12:12">
      <c r="L1057"/>
    </row>
    <row r="1058" spans="12:12">
      <c r="L1058"/>
    </row>
    <row r="1059" spans="12:12">
      <c r="L1059"/>
    </row>
    <row r="1060" spans="12:12">
      <c r="L1060"/>
    </row>
    <row r="1061" spans="12:12">
      <c r="L1061"/>
    </row>
    <row r="1062" spans="12:12">
      <c r="L1062"/>
    </row>
    <row r="1063" spans="12:12">
      <c r="L1063"/>
    </row>
    <row r="1064" spans="12:12">
      <c r="L1064"/>
    </row>
    <row r="1065" spans="12:12">
      <c r="L1065"/>
    </row>
    <row r="1066" spans="12:12">
      <c r="L1066"/>
    </row>
    <row r="1067" spans="12:12">
      <c r="L1067"/>
    </row>
    <row r="1068" spans="12:12">
      <c r="L1068"/>
    </row>
    <row r="1069" spans="12:12">
      <c r="L1069"/>
    </row>
    <row r="1070" spans="12:12">
      <c r="L1070"/>
    </row>
    <row r="1071" spans="12:12">
      <c r="L1071"/>
    </row>
    <row r="1072" spans="12:12">
      <c r="L1072"/>
    </row>
    <row r="1073" spans="12:12">
      <c r="L1073"/>
    </row>
    <row r="1074" spans="12:12">
      <c r="L1074"/>
    </row>
    <row r="1075" spans="12:12">
      <c r="L1075"/>
    </row>
    <row r="1076" spans="12:12">
      <c r="L1076"/>
    </row>
    <row r="1077" spans="12:12">
      <c r="L1077"/>
    </row>
    <row r="1078" spans="12:12">
      <c r="L1078"/>
    </row>
    <row r="1079" spans="12:12">
      <c r="L1079"/>
    </row>
    <row r="1080" spans="12:12">
      <c r="L1080"/>
    </row>
    <row r="1081" spans="12:12">
      <c r="L1081"/>
    </row>
    <row r="1082" spans="12:12">
      <c r="L1082"/>
    </row>
    <row r="1083" spans="12:12">
      <c r="L1083"/>
    </row>
    <row r="1084" spans="12:12">
      <c r="L1084"/>
    </row>
    <row r="1085" spans="12:12">
      <c r="L1085"/>
    </row>
    <row r="1086" spans="12:12">
      <c r="L1086"/>
    </row>
    <row r="1087" spans="12:12">
      <c r="L1087"/>
    </row>
    <row r="1088" spans="12:12">
      <c r="L1088"/>
    </row>
    <row r="1089" spans="12:12">
      <c r="L1089"/>
    </row>
    <row r="1090" spans="12:12">
      <c r="L1090"/>
    </row>
    <row r="1091" spans="12:12">
      <c r="L1091"/>
    </row>
    <row r="1092" spans="12:12">
      <c r="L1092"/>
    </row>
    <row r="1093" spans="12:12">
      <c r="L1093"/>
    </row>
    <row r="1094" spans="12:12">
      <c r="L1094"/>
    </row>
    <row r="1095" spans="12:12">
      <c r="L1095"/>
    </row>
    <row r="1096" spans="12:12">
      <c r="L1096"/>
    </row>
    <row r="1097" spans="12:12">
      <c r="L1097"/>
    </row>
    <row r="1098" spans="12:12">
      <c r="L1098"/>
    </row>
    <row r="1099" spans="12:12">
      <c r="L1099"/>
    </row>
    <row r="1100" spans="12:12">
      <c r="L1100"/>
    </row>
    <row r="1101" spans="12:12">
      <c r="L1101"/>
    </row>
    <row r="1102" spans="12:12">
      <c r="L1102"/>
    </row>
    <row r="1103" spans="12:12">
      <c r="L1103"/>
    </row>
    <row r="1104" spans="12:12">
      <c r="L1104"/>
    </row>
    <row r="1105" spans="12:12">
      <c r="L1105"/>
    </row>
    <row r="1106" spans="12:12">
      <c r="L1106"/>
    </row>
    <row r="1107" spans="12:12">
      <c r="L1107"/>
    </row>
    <row r="1108" spans="12:12">
      <c r="L1108"/>
    </row>
    <row r="1109" spans="12:12">
      <c r="L1109"/>
    </row>
    <row r="1110" spans="12:12">
      <c r="L1110"/>
    </row>
    <row r="1111" spans="12:12">
      <c r="L1111"/>
    </row>
    <row r="1112" spans="12:12">
      <c r="L1112"/>
    </row>
    <row r="1113" spans="12:12">
      <c r="L1113"/>
    </row>
    <row r="1114" spans="12:12">
      <c r="L1114"/>
    </row>
    <row r="1115" spans="12:12">
      <c r="L1115"/>
    </row>
    <row r="1116" spans="12:12">
      <c r="L1116"/>
    </row>
    <row r="1117" spans="12:12">
      <c r="L1117"/>
    </row>
    <row r="1118" spans="12:12">
      <c r="L1118"/>
    </row>
    <row r="1119" spans="12:12">
      <c r="L1119"/>
    </row>
    <row r="1120" spans="12:12">
      <c r="L1120"/>
    </row>
    <row r="1121" spans="12:12">
      <c r="L1121"/>
    </row>
    <row r="1122" spans="12:12">
      <c r="L1122"/>
    </row>
    <row r="1123" spans="12:12">
      <c r="L1123"/>
    </row>
    <row r="1124" spans="12:12">
      <c r="L1124"/>
    </row>
    <row r="1125" spans="12:12">
      <c r="L1125"/>
    </row>
    <row r="1126" spans="12:12">
      <c r="L1126"/>
    </row>
    <row r="1127" spans="12:12">
      <c r="L1127"/>
    </row>
    <row r="1128" spans="12:12">
      <c r="L1128"/>
    </row>
    <row r="1129" spans="12:12">
      <c r="L1129"/>
    </row>
    <row r="1130" spans="12:12">
      <c r="L1130"/>
    </row>
    <row r="1131" spans="12:12">
      <c r="L1131"/>
    </row>
    <row r="1132" spans="12:12">
      <c r="L1132"/>
    </row>
    <row r="1133" spans="12:12">
      <c r="L1133"/>
    </row>
    <row r="1134" spans="12:12">
      <c r="L1134"/>
    </row>
    <row r="1135" spans="12:12">
      <c r="L1135"/>
    </row>
    <row r="1136" spans="12:12">
      <c r="L1136"/>
    </row>
    <row r="1137" spans="12:12">
      <c r="L1137"/>
    </row>
    <row r="1138" spans="12:12">
      <c r="L1138"/>
    </row>
    <row r="1139" spans="12:12">
      <c r="L1139"/>
    </row>
    <row r="1140" spans="12:12">
      <c r="L1140"/>
    </row>
    <row r="1141" spans="12:12">
      <c r="L1141"/>
    </row>
    <row r="1142" spans="12:12">
      <c r="L1142"/>
    </row>
    <row r="1143" spans="12:12">
      <c r="L1143"/>
    </row>
    <row r="1144" spans="12:12">
      <c r="L1144"/>
    </row>
    <row r="1145" spans="12:12">
      <c r="L1145"/>
    </row>
    <row r="1146" spans="12:12">
      <c r="L1146"/>
    </row>
    <row r="1147" spans="12:12">
      <c r="L1147"/>
    </row>
    <row r="1148" spans="12:12">
      <c r="L1148"/>
    </row>
    <row r="1149" spans="12:12">
      <c r="L1149"/>
    </row>
    <row r="1150" spans="12:12">
      <c r="L1150"/>
    </row>
    <row r="1151" spans="12:12">
      <c r="L1151"/>
    </row>
    <row r="1152" spans="12:12">
      <c r="L1152"/>
    </row>
    <row r="1153" spans="12:12">
      <c r="L1153"/>
    </row>
    <row r="1154" spans="12:12">
      <c r="L1154"/>
    </row>
    <row r="1155" spans="12:12">
      <c r="L1155"/>
    </row>
    <row r="1156" spans="12:12">
      <c r="L1156"/>
    </row>
    <row r="1157" spans="12:12">
      <c r="L1157"/>
    </row>
    <row r="1158" spans="12:12">
      <c r="L1158"/>
    </row>
    <row r="1159" spans="12:12">
      <c r="L1159"/>
    </row>
    <row r="1160" spans="12:12">
      <c r="L1160"/>
    </row>
    <row r="1161" spans="12:12">
      <c r="L1161"/>
    </row>
    <row r="1162" spans="12:12">
      <c r="L1162"/>
    </row>
    <row r="1163" spans="12:12">
      <c r="L1163"/>
    </row>
    <row r="1164" spans="12:12">
      <c r="L1164"/>
    </row>
    <row r="1165" spans="12:12">
      <c r="L1165"/>
    </row>
    <row r="1166" spans="12:12">
      <c r="L1166"/>
    </row>
    <row r="1167" spans="12:12">
      <c r="L1167"/>
    </row>
    <row r="1168" spans="12:12">
      <c r="L1168"/>
    </row>
    <row r="1169" spans="12:12">
      <c r="L1169"/>
    </row>
    <row r="1170" spans="12:12">
      <c r="L1170"/>
    </row>
    <row r="1171" spans="12:12">
      <c r="L1171"/>
    </row>
    <row r="1172" spans="12:12">
      <c r="L1172"/>
    </row>
    <row r="1173" spans="12:12">
      <c r="L1173"/>
    </row>
    <row r="1174" spans="12:12">
      <c r="L1174"/>
    </row>
    <row r="1175" spans="12:12">
      <c r="L1175"/>
    </row>
    <row r="1176" spans="12:12">
      <c r="L1176"/>
    </row>
    <row r="1177" spans="12:12">
      <c r="L1177"/>
    </row>
    <row r="1178" spans="12:12">
      <c r="L1178"/>
    </row>
    <row r="1179" spans="12:12">
      <c r="L1179"/>
    </row>
    <row r="1180" spans="12:12">
      <c r="L1180"/>
    </row>
    <row r="1181" spans="12:12">
      <c r="L1181"/>
    </row>
    <row r="1182" spans="12:12">
      <c r="L1182"/>
    </row>
    <row r="1183" spans="12:12">
      <c r="L1183"/>
    </row>
    <row r="1184" spans="12:12">
      <c r="L1184"/>
    </row>
    <row r="1185" spans="12:12">
      <c r="L1185"/>
    </row>
    <row r="1186" spans="12:12">
      <c r="L1186"/>
    </row>
    <row r="1187" spans="12:12">
      <c r="L1187"/>
    </row>
    <row r="1188" spans="12:12">
      <c r="L1188"/>
    </row>
    <row r="1189" spans="12:12">
      <c r="L1189"/>
    </row>
    <row r="1190" spans="12:12">
      <c r="L1190"/>
    </row>
    <row r="1191" spans="12:12">
      <c r="L1191"/>
    </row>
    <row r="1192" spans="12:12">
      <c r="L1192"/>
    </row>
    <row r="1193" spans="12:12">
      <c r="L1193"/>
    </row>
    <row r="1194" spans="12:12">
      <c r="L1194"/>
    </row>
    <row r="1195" spans="12:12">
      <c r="L1195"/>
    </row>
    <row r="1196" spans="12:12">
      <c r="L1196"/>
    </row>
    <row r="1197" spans="12:12">
      <c r="L1197"/>
    </row>
    <row r="1198" spans="12:12">
      <c r="L1198"/>
    </row>
    <row r="1199" spans="12:12">
      <c r="L1199"/>
    </row>
    <row r="1200" spans="12:12">
      <c r="L1200"/>
    </row>
    <row r="1201" spans="12:12">
      <c r="L1201"/>
    </row>
    <row r="1202" spans="12:12">
      <c r="L1202"/>
    </row>
    <row r="1203" spans="12:12">
      <c r="L1203"/>
    </row>
    <row r="1204" spans="12:12">
      <c r="L1204"/>
    </row>
    <row r="1205" spans="12:12">
      <c r="L1205"/>
    </row>
    <row r="1206" spans="12:12">
      <c r="L1206"/>
    </row>
    <row r="1207" spans="12:12">
      <c r="L1207"/>
    </row>
    <row r="1208" spans="12:12">
      <c r="L1208"/>
    </row>
    <row r="1209" spans="12:12">
      <c r="L1209"/>
    </row>
    <row r="1210" spans="12:12">
      <c r="L1210"/>
    </row>
    <row r="1211" spans="12:12">
      <c r="L1211"/>
    </row>
    <row r="1212" spans="12:12">
      <c r="L1212"/>
    </row>
    <row r="1213" spans="12:12">
      <c r="L1213"/>
    </row>
    <row r="1214" spans="12:12">
      <c r="L1214"/>
    </row>
    <row r="1215" spans="12:12">
      <c r="L1215"/>
    </row>
    <row r="1216" spans="12:12">
      <c r="L1216"/>
    </row>
    <row r="1217" spans="12:12">
      <c r="L1217"/>
    </row>
    <row r="1218" spans="12:12">
      <c r="L1218"/>
    </row>
    <row r="1219" spans="12:12">
      <c r="L1219"/>
    </row>
    <row r="1220" spans="12:12">
      <c r="L1220"/>
    </row>
    <row r="1221" spans="12:12">
      <c r="L1221"/>
    </row>
    <row r="1222" spans="12:12">
      <c r="L1222"/>
    </row>
    <row r="1223" spans="12:12">
      <c r="L1223"/>
    </row>
    <row r="1224" spans="12:12">
      <c r="L1224"/>
    </row>
    <row r="1225" spans="12:12">
      <c r="L1225"/>
    </row>
    <row r="1226" spans="12:12">
      <c r="L1226"/>
    </row>
    <row r="1227" spans="12:12">
      <c r="L1227"/>
    </row>
    <row r="1228" spans="12:12">
      <c r="L1228"/>
    </row>
    <row r="1229" spans="12:12">
      <c r="L1229"/>
    </row>
    <row r="1230" spans="12:12">
      <c r="L1230"/>
    </row>
    <row r="1231" spans="12:12">
      <c r="L1231"/>
    </row>
    <row r="1232" spans="12:12">
      <c r="L1232"/>
    </row>
    <row r="1233" spans="12:12">
      <c r="L1233"/>
    </row>
    <row r="1234" spans="12:12">
      <c r="L1234"/>
    </row>
    <row r="1235" spans="12:12">
      <c r="L1235"/>
    </row>
    <row r="1236" spans="12:12">
      <c r="L1236"/>
    </row>
    <row r="1237" spans="12:12">
      <c r="L1237"/>
    </row>
    <row r="1238" spans="12:12">
      <c r="L1238"/>
    </row>
    <row r="1239" spans="12:12">
      <c r="L1239"/>
    </row>
    <row r="1240" spans="12:12">
      <c r="L1240"/>
    </row>
    <row r="1241" spans="12:12">
      <c r="L1241"/>
    </row>
    <row r="1242" spans="12:12">
      <c r="L1242"/>
    </row>
    <row r="1243" spans="12:12">
      <c r="L1243"/>
    </row>
    <row r="1244" spans="12:12">
      <c r="L1244"/>
    </row>
    <row r="1245" spans="12:12">
      <c r="L1245"/>
    </row>
    <row r="1246" spans="12:12">
      <c r="L1246"/>
    </row>
    <row r="1247" spans="12:12">
      <c r="L1247"/>
    </row>
    <row r="1248" spans="12:12">
      <c r="L1248"/>
    </row>
    <row r="1249" spans="12:12">
      <c r="L1249"/>
    </row>
    <row r="1250" spans="12:12">
      <c r="L1250"/>
    </row>
    <row r="1251" spans="12:12">
      <c r="L1251"/>
    </row>
    <row r="1252" spans="12:12">
      <c r="L1252"/>
    </row>
    <row r="1253" spans="12:12">
      <c r="L1253"/>
    </row>
    <row r="1254" spans="12:12">
      <c r="L1254"/>
    </row>
    <row r="1255" spans="12:12">
      <c r="L1255"/>
    </row>
    <row r="1256" spans="12:12">
      <c r="L1256"/>
    </row>
    <row r="1257" spans="12:12">
      <c r="L1257"/>
    </row>
    <row r="1258" spans="12:12">
      <c r="L1258"/>
    </row>
    <row r="1259" spans="12:12">
      <c r="L1259"/>
    </row>
    <row r="1260" spans="12:12">
      <c r="L1260"/>
    </row>
    <row r="1261" spans="12:12">
      <c r="L1261"/>
    </row>
    <row r="1262" spans="12:12">
      <c r="L1262"/>
    </row>
    <row r="1263" spans="12:12">
      <c r="L1263"/>
    </row>
    <row r="1264" spans="12:12">
      <c r="L1264"/>
    </row>
    <row r="1265" spans="12:12">
      <c r="L1265"/>
    </row>
    <row r="1266" spans="12:12">
      <c r="L1266"/>
    </row>
    <row r="1267" spans="12:12">
      <c r="L1267"/>
    </row>
    <row r="1268" spans="12:12">
      <c r="L1268"/>
    </row>
    <row r="1269" spans="12:12">
      <c r="L1269"/>
    </row>
    <row r="1270" spans="12:12">
      <c r="L1270"/>
    </row>
    <row r="1271" spans="12:12">
      <c r="L1271"/>
    </row>
    <row r="1272" spans="12:12">
      <c r="L1272"/>
    </row>
    <row r="1273" spans="12:12">
      <c r="L1273"/>
    </row>
    <row r="1274" spans="12:12">
      <c r="L1274"/>
    </row>
    <row r="1275" spans="12:12">
      <c r="L1275"/>
    </row>
    <row r="1276" spans="12:12">
      <c r="L1276"/>
    </row>
    <row r="1277" spans="12:12">
      <c r="L1277"/>
    </row>
    <row r="1278" spans="12:12">
      <c r="L1278"/>
    </row>
    <row r="1279" spans="12:12">
      <c r="L1279"/>
    </row>
    <row r="1280" spans="12:12">
      <c r="L1280"/>
    </row>
    <row r="1281" spans="12:12">
      <c r="L1281"/>
    </row>
    <row r="1282" spans="12:12">
      <c r="L1282"/>
    </row>
    <row r="1283" spans="12:12">
      <c r="L1283"/>
    </row>
    <row r="1284" spans="12:12">
      <c r="L1284"/>
    </row>
    <row r="1285" spans="12:12">
      <c r="L1285"/>
    </row>
    <row r="1286" spans="12:12">
      <c r="L1286"/>
    </row>
    <row r="1287" spans="12:12">
      <c r="L1287"/>
    </row>
    <row r="1288" spans="12:12">
      <c r="L1288"/>
    </row>
    <row r="1289" spans="12:12">
      <c r="L1289"/>
    </row>
    <row r="1290" spans="12:12">
      <c r="L1290"/>
    </row>
    <row r="1291" spans="12:12">
      <c r="L1291"/>
    </row>
    <row r="1292" spans="12:12">
      <c r="L1292"/>
    </row>
    <row r="1293" spans="12:12">
      <c r="L1293"/>
    </row>
    <row r="1294" spans="12:12">
      <c r="L1294"/>
    </row>
    <row r="1295" spans="12:12">
      <c r="L1295"/>
    </row>
    <row r="1296" spans="12:12">
      <c r="L1296"/>
    </row>
    <row r="1297" spans="12:12">
      <c r="L1297"/>
    </row>
    <row r="1298" spans="12:12">
      <c r="L1298"/>
    </row>
    <row r="1299" spans="12:12">
      <c r="L1299"/>
    </row>
    <row r="1300" spans="12:12">
      <c r="L1300"/>
    </row>
    <row r="1301" spans="12:12">
      <c r="L1301"/>
    </row>
    <row r="1302" spans="12:12">
      <c r="L1302"/>
    </row>
    <row r="1303" spans="12:12">
      <c r="L1303"/>
    </row>
    <row r="1304" spans="12:12">
      <c r="L1304"/>
    </row>
    <row r="1305" spans="12:12">
      <c r="L1305"/>
    </row>
    <row r="1306" spans="12:12">
      <c r="L1306"/>
    </row>
    <row r="1307" spans="12:12">
      <c r="L1307"/>
    </row>
    <row r="1308" spans="12:12">
      <c r="L1308"/>
    </row>
    <row r="1309" spans="12:12">
      <c r="L1309"/>
    </row>
    <row r="1310" spans="12:12">
      <c r="L1310"/>
    </row>
    <row r="1311" spans="12:12">
      <c r="L1311"/>
    </row>
    <row r="1312" spans="12:12">
      <c r="L1312"/>
    </row>
    <row r="1313" spans="12:12">
      <c r="L1313"/>
    </row>
    <row r="1314" spans="12:12">
      <c r="L1314"/>
    </row>
    <row r="1315" spans="12:12">
      <c r="L1315"/>
    </row>
    <row r="1316" spans="12:12">
      <c r="L1316"/>
    </row>
    <row r="1317" spans="12:12">
      <c r="L1317"/>
    </row>
    <row r="1318" spans="12:12">
      <c r="L1318"/>
    </row>
    <row r="1319" spans="12:12">
      <c r="L1319"/>
    </row>
    <row r="1320" spans="12:12">
      <c r="L1320"/>
    </row>
    <row r="1321" spans="12:12">
      <c r="L1321"/>
    </row>
    <row r="1322" spans="12:12">
      <c r="L1322"/>
    </row>
    <row r="1323" spans="12:12">
      <c r="L1323"/>
    </row>
    <row r="1324" spans="12:12">
      <c r="L1324"/>
    </row>
    <row r="1325" spans="12:12">
      <c r="L1325"/>
    </row>
    <row r="1326" spans="12:12">
      <c r="L1326"/>
    </row>
    <row r="1327" spans="12:12">
      <c r="L1327"/>
    </row>
    <row r="1328" spans="12:12">
      <c r="L1328"/>
    </row>
    <row r="1329" spans="12:12">
      <c r="L1329"/>
    </row>
    <row r="1330" spans="12:12">
      <c r="L1330"/>
    </row>
    <row r="1331" spans="12:12">
      <c r="L1331"/>
    </row>
    <row r="1332" spans="12:12">
      <c r="L1332"/>
    </row>
    <row r="1333" spans="12:12">
      <c r="L1333"/>
    </row>
    <row r="1334" spans="12:12">
      <c r="L1334"/>
    </row>
    <row r="1335" spans="12:12">
      <c r="L1335"/>
    </row>
    <row r="1336" spans="12:12">
      <c r="L1336"/>
    </row>
    <row r="1337" spans="12:12">
      <c r="L1337"/>
    </row>
    <row r="1338" spans="12:12">
      <c r="L1338"/>
    </row>
    <row r="1339" spans="12:12">
      <c r="L1339"/>
    </row>
    <row r="1340" spans="12:12">
      <c r="L1340"/>
    </row>
    <row r="1341" spans="12:12">
      <c r="L1341"/>
    </row>
    <row r="1342" spans="12:12">
      <c r="L1342"/>
    </row>
    <row r="1343" spans="12:12">
      <c r="L1343"/>
    </row>
    <row r="1344" spans="12:12">
      <c r="L1344"/>
    </row>
    <row r="1345" spans="12:12">
      <c r="L1345"/>
    </row>
    <row r="1346" spans="12:12">
      <c r="L1346"/>
    </row>
    <row r="1347" spans="12:12">
      <c r="L1347"/>
    </row>
    <row r="1348" spans="12:12">
      <c r="L1348"/>
    </row>
    <row r="1349" spans="12:12">
      <c r="L1349"/>
    </row>
    <row r="1350" spans="12:12">
      <c r="L1350"/>
    </row>
    <row r="1351" spans="12:12">
      <c r="L1351"/>
    </row>
    <row r="1352" spans="12:12">
      <c r="L1352"/>
    </row>
    <row r="1353" spans="12:12">
      <c r="L1353"/>
    </row>
    <row r="1354" spans="12:12">
      <c r="L1354"/>
    </row>
    <row r="1355" spans="12:12">
      <c r="L1355"/>
    </row>
    <row r="1356" spans="12:12">
      <c r="L1356"/>
    </row>
    <row r="1357" spans="12:12">
      <c r="L1357"/>
    </row>
    <row r="1358" spans="12:12">
      <c r="L1358"/>
    </row>
    <row r="1359" spans="12:12">
      <c r="L1359"/>
    </row>
    <row r="1360" spans="12:12">
      <c r="L1360"/>
    </row>
    <row r="1361" spans="12:12">
      <c r="L1361"/>
    </row>
    <row r="1362" spans="12:12">
      <c r="L1362"/>
    </row>
    <row r="1363" spans="12:12">
      <c r="L1363"/>
    </row>
    <row r="1364" spans="12:12">
      <c r="L1364"/>
    </row>
    <row r="1365" spans="12:12">
      <c r="L1365"/>
    </row>
    <row r="1366" spans="12:12">
      <c r="L1366"/>
    </row>
    <row r="1367" spans="12:12">
      <c r="L1367"/>
    </row>
    <row r="1368" spans="12:12">
      <c r="L1368"/>
    </row>
    <row r="1369" spans="12:12">
      <c r="L1369"/>
    </row>
    <row r="1370" spans="12:12">
      <c r="L1370"/>
    </row>
    <row r="1371" spans="12:12">
      <c r="L1371"/>
    </row>
    <row r="1372" spans="12:12">
      <c r="L1372"/>
    </row>
    <row r="1373" spans="12:12">
      <c r="L1373"/>
    </row>
    <row r="1374" spans="12:12">
      <c r="L1374"/>
    </row>
    <row r="1375" spans="12:12">
      <c r="L1375"/>
    </row>
    <row r="1376" spans="12:12">
      <c r="L1376"/>
    </row>
    <row r="1377" spans="12:12">
      <c r="L1377"/>
    </row>
    <row r="1378" spans="12:12">
      <c r="L1378"/>
    </row>
    <row r="1379" spans="12:12">
      <c r="L1379"/>
    </row>
    <row r="1380" spans="12:12">
      <c r="L1380"/>
    </row>
    <row r="1381" spans="12:12">
      <c r="L1381"/>
    </row>
    <row r="1382" spans="12:12">
      <c r="L1382"/>
    </row>
    <row r="1383" spans="12:12">
      <c r="L1383"/>
    </row>
    <row r="1384" spans="12:12">
      <c r="L1384"/>
    </row>
    <row r="1385" spans="12:12">
      <c r="L1385"/>
    </row>
    <row r="1386" spans="12:12">
      <c r="L1386"/>
    </row>
    <row r="1387" spans="12:12">
      <c r="L1387"/>
    </row>
    <row r="1388" spans="12:12">
      <c r="L1388"/>
    </row>
    <row r="1389" spans="12:12">
      <c r="L1389"/>
    </row>
    <row r="1390" spans="12:12">
      <c r="L1390"/>
    </row>
    <row r="1391" spans="12:12">
      <c r="L1391"/>
    </row>
    <row r="1392" spans="12:12">
      <c r="L1392"/>
    </row>
    <row r="1393" spans="12:12">
      <c r="L1393"/>
    </row>
    <row r="1394" spans="12:12">
      <c r="L1394"/>
    </row>
    <row r="1395" spans="12:12">
      <c r="L1395"/>
    </row>
    <row r="1396" spans="12:12">
      <c r="L1396"/>
    </row>
    <row r="1397" spans="12:12">
      <c r="L1397"/>
    </row>
    <row r="1398" spans="12:12">
      <c r="L1398"/>
    </row>
    <row r="1399" spans="12:12">
      <c r="L1399"/>
    </row>
    <row r="1400" spans="12:12">
      <c r="L1400"/>
    </row>
    <row r="1401" spans="12:12">
      <c r="L1401"/>
    </row>
    <row r="1402" spans="12:12">
      <c r="L1402"/>
    </row>
    <row r="1403" spans="12:12">
      <c r="L1403"/>
    </row>
    <row r="1404" spans="12:12">
      <c r="L1404"/>
    </row>
    <row r="1405" spans="12:12">
      <c r="L1405"/>
    </row>
    <row r="1406" spans="12:12">
      <c r="L1406"/>
    </row>
    <row r="1407" spans="12:12">
      <c r="L1407"/>
    </row>
    <row r="1408" spans="12:12">
      <c r="L1408"/>
    </row>
    <row r="1409" spans="12:12">
      <c r="L1409"/>
    </row>
    <row r="1410" spans="12:12">
      <c r="L1410"/>
    </row>
    <row r="1411" spans="12:12">
      <c r="L1411"/>
    </row>
    <row r="1412" spans="12:12">
      <c r="L1412"/>
    </row>
    <row r="1413" spans="12:12">
      <c r="L1413"/>
    </row>
    <row r="1414" spans="12:12">
      <c r="L1414"/>
    </row>
    <row r="1415" spans="12:12">
      <c r="L1415"/>
    </row>
    <row r="1416" spans="12:12">
      <c r="L1416"/>
    </row>
    <row r="1417" spans="12:12">
      <c r="L1417"/>
    </row>
    <row r="1418" spans="12:12">
      <c r="L1418"/>
    </row>
    <row r="1419" spans="12:12">
      <c r="L1419"/>
    </row>
    <row r="1420" spans="12:12">
      <c r="L1420"/>
    </row>
    <row r="1421" spans="12:12">
      <c r="L1421"/>
    </row>
    <row r="1422" spans="12:12">
      <c r="L1422"/>
    </row>
    <row r="1423" spans="12:12">
      <c r="L1423"/>
    </row>
    <row r="1424" spans="12:12">
      <c r="L1424"/>
    </row>
    <row r="1425" spans="12:12">
      <c r="L1425"/>
    </row>
    <row r="1426" spans="12:12">
      <c r="L1426"/>
    </row>
    <row r="1427" spans="12:12">
      <c r="L1427"/>
    </row>
    <row r="1428" spans="12:12">
      <c r="L1428"/>
    </row>
    <row r="1429" spans="12:12">
      <c r="L1429"/>
    </row>
    <row r="1430" spans="12:12">
      <c r="L1430"/>
    </row>
    <row r="1431" spans="12:12">
      <c r="L1431"/>
    </row>
    <row r="1432" spans="12:12">
      <c r="L1432"/>
    </row>
    <row r="1433" spans="12:12">
      <c r="L1433"/>
    </row>
    <row r="1434" spans="12:12">
      <c r="L1434"/>
    </row>
    <row r="1435" spans="12:12">
      <c r="L1435"/>
    </row>
    <row r="1436" spans="12:12">
      <c r="L1436"/>
    </row>
    <row r="1437" spans="12:12">
      <c r="L1437"/>
    </row>
    <row r="1438" spans="12:12">
      <c r="L1438"/>
    </row>
    <row r="1439" spans="12:12">
      <c r="L1439"/>
    </row>
    <row r="1440" spans="12:12">
      <c r="L1440"/>
    </row>
    <row r="1441" spans="12:12">
      <c r="L1441"/>
    </row>
    <row r="1442" spans="12:12">
      <c r="L1442"/>
    </row>
    <row r="1443" spans="12:12">
      <c r="L1443"/>
    </row>
    <row r="1444" spans="12:12">
      <c r="L1444"/>
    </row>
    <row r="1445" spans="12:12">
      <c r="L1445"/>
    </row>
    <row r="1446" spans="12:12">
      <c r="L1446"/>
    </row>
    <row r="1447" spans="12:12">
      <c r="L1447"/>
    </row>
    <row r="1448" spans="12:12">
      <c r="L1448"/>
    </row>
    <row r="1449" spans="12:12">
      <c r="L1449"/>
    </row>
    <row r="1450" spans="12:12">
      <c r="L1450"/>
    </row>
    <row r="1451" spans="12:12">
      <c r="L1451"/>
    </row>
    <row r="1452" spans="12:12">
      <c r="L1452"/>
    </row>
    <row r="1453" spans="12:12">
      <c r="L1453"/>
    </row>
    <row r="1454" spans="12:12">
      <c r="L1454"/>
    </row>
    <row r="1455" spans="12:12">
      <c r="L1455"/>
    </row>
    <row r="1456" spans="12:12">
      <c r="L1456"/>
    </row>
    <row r="1457" spans="12:12">
      <c r="L1457"/>
    </row>
    <row r="1458" spans="12:12">
      <c r="L1458"/>
    </row>
    <row r="1459" spans="12:12">
      <c r="L1459"/>
    </row>
    <row r="1460" spans="12:12">
      <c r="L1460"/>
    </row>
    <row r="1461" spans="12:12">
      <c r="L1461"/>
    </row>
    <row r="1462" spans="12:12">
      <c r="L1462"/>
    </row>
    <row r="1463" spans="12:12">
      <c r="L1463"/>
    </row>
    <row r="1464" spans="12:12">
      <c r="L1464"/>
    </row>
    <row r="1465" spans="12:12">
      <c r="L1465"/>
    </row>
    <row r="1466" spans="12:12">
      <c r="L1466"/>
    </row>
    <row r="1467" spans="12:12">
      <c r="L1467"/>
    </row>
    <row r="1468" spans="12:12">
      <c r="L1468"/>
    </row>
    <row r="1469" spans="12:12">
      <c r="L1469"/>
    </row>
    <row r="1470" spans="12:12">
      <c r="L1470"/>
    </row>
    <row r="1471" spans="12:12">
      <c r="L1471"/>
    </row>
    <row r="1472" spans="12:12">
      <c r="L1472"/>
    </row>
    <row r="1473" spans="12:12">
      <c r="L1473"/>
    </row>
    <row r="1474" spans="12:12">
      <c r="L1474"/>
    </row>
    <row r="1475" spans="12:12">
      <c r="L1475"/>
    </row>
    <row r="1476" spans="12:12">
      <c r="L1476"/>
    </row>
    <row r="1477" spans="12:12">
      <c r="L1477"/>
    </row>
    <row r="1478" spans="12:12">
      <c r="L1478"/>
    </row>
    <row r="1479" spans="12:12">
      <c r="L1479"/>
    </row>
    <row r="1480" spans="12:12">
      <c r="L1480"/>
    </row>
    <row r="1481" spans="12:12">
      <c r="L1481"/>
    </row>
    <row r="1482" spans="12:12">
      <c r="L1482"/>
    </row>
    <row r="1483" spans="12:12">
      <c r="L1483"/>
    </row>
    <row r="1484" spans="12:12">
      <c r="L1484"/>
    </row>
    <row r="1485" spans="12:12">
      <c r="L1485"/>
    </row>
    <row r="1486" spans="12:12">
      <c r="L1486"/>
    </row>
    <row r="1487" spans="12:12">
      <c r="L1487"/>
    </row>
    <row r="1488" spans="12:12">
      <c r="L1488"/>
    </row>
    <row r="1489" spans="12:12">
      <c r="L1489"/>
    </row>
    <row r="1490" spans="12:12">
      <c r="L1490"/>
    </row>
    <row r="1491" spans="12:12">
      <c r="L1491"/>
    </row>
    <row r="1492" spans="12:12">
      <c r="L1492"/>
    </row>
    <row r="1493" spans="12:12">
      <c r="L1493"/>
    </row>
    <row r="1494" spans="12:12">
      <c r="L1494"/>
    </row>
    <row r="1495" spans="12:12">
      <c r="L1495"/>
    </row>
    <row r="1496" spans="12:12">
      <c r="L1496"/>
    </row>
    <row r="1497" spans="12:12">
      <c r="L1497"/>
    </row>
    <row r="1498" spans="12:12">
      <c r="L1498"/>
    </row>
    <row r="1499" spans="12:12">
      <c r="L1499"/>
    </row>
    <row r="1500" spans="12:12">
      <c r="L1500"/>
    </row>
    <row r="1501" spans="12:12">
      <c r="L1501"/>
    </row>
    <row r="1502" spans="12:12">
      <c r="L1502"/>
    </row>
    <row r="1503" spans="12:12">
      <c r="L1503"/>
    </row>
    <row r="1504" spans="12:12">
      <c r="L1504"/>
    </row>
    <row r="1505" spans="12:12">
      <c r="L1505"/>
    </row>
    <row r="1506" spans="12:12">
      <c r="L1506"/>
    </row>
    <row r="1507" spans="12:12">
      <c r="L1507"/>
    </row>
    <row r="1508" spans="12:12">
      <c r="L1508"/>
    </row>
    <row r="1509" spans="12:12">
      <c r="L1509"/>
    </row>
    <row r="1510" spans="12:12">
      <c r="L1510"/>
    </row>
    <row r="1511" spans="12:12">
      <c r="L1511"/>
    </row>
    <row r="1512" spans="12:12">
      <c r="L1512"/>
    </row>
    <row r="1513" spans="12:12">
      <c r="L1513"/>
    </row>
    <row r="1514" spans="12:12">
      <c r="L1514"/>
    </row>
    <row r="1515" spans="12:12">
      <c r="L1515"/>
    </row>
    <row r="1516" spans="12:12">
      <c r="L1516"/>
    </row>
    <row r="1517" spans="12:12">
      <c r="L1517"/>
    </row>
    <row r="1518" spans="12:12">
      <c r="L1518"/>
    </row>
    <row r="1519" spans="12:12">
      <c r="L1519"/>
    </row>
    <row r="1520" spans="12:12">
      <c r="L1520"/>
    </row>
    <row r="1521" spans="12:12">
      <c r="L1521"/>
    </row>
    <row r="1522" spans="12:12">
      <c r="L1522"/>
    </row>
    <row r="1523" spans="12:12">
      <c r="L1523"/>
    </row>
    <row r="1524" spans="12:12">
      <c r="L1524"/>
    </row>
    <row r="1525" spans="12:12">
      <c r="L1525"/>
    </row>
    <row r="1526" spans="12:12">
      <c r="L1526"/>
    </row>
    <row r="1527" spans="12:12">
      <c r="L1527"/>
    </row>
    <row r="1528" spans="12:12">
      <c r="L1528"/>
    </row>
    <row r="1529" spans="12:12">
      <c r="L1529"/>
    </row>
    <row r="1530" spans="12:12">
      <c r="L1530"/>
    </row>
    <row r="1531" spans="12:12">
      <c r="L1531"/>
    </row>
    <row r="1532" spans="12:12">
      <c r="L1532"/>
    </row>
    <row r="1533" spans="12:12">
      <c r="L1533"/>
    </row>
    <row r="1534" spans="12:12">
      <c r="L1534"/>
    </row>
    <row r="1535" spans="12:12">
      <c r="L1535"/>
    </row>
    <row r="1536" spans="12:12">
      <c r="L1536"/>
    </row>
    <row r="1537" spans="12:12">
      <c r="L1537"/>
    </row>
    <row r="1538" spans="12:12">
      <c r="L1538"/>
    </row>
    <row r="1539" spans="12:12">
      <c r="L1539"/>
    </row>
    <row r="1540" spans="12:12">
      <c r="L1540"/>
    </row>
    <row r="1541" spans="12:12">
      <c r="L1541"/>
    </row>
    <row r="1542" spans="12:12">
      <c r="L1542"/>
    </row>
    <row r="1543" spans="12:12">
      <c r="L1543"/>
    </row>
    <row r="1544" spans="12:12">
      <c r="L1544"/>
    </row>
    <row r="1545" spans="12:12">
      <c r="L1545"/>
    </row>
    <row r="1546" spans="12:12">
      <c r="L1546"/>
    </row>
    <row r="1547" spans="12:12">
      <c r="L1547"/>
    </row>
    <row r="1548" spans="12:12">
      <c r="L1548"/>
    </row>
    <row r="1549" spans="12:12">
      <c r="L1549"/>
    </row>
    <row r="1550" spans="12:12">
      <c r="L1550"/>
    </row>
    <row r="1551" spans="12:12">
      <c r="L1551"/>
    </row>
    <row r="1552" spans="12:12">
      <c r="L1552"/>
    </row>
    <row r="1553" spans="12:12">
      <c r="L1553"/>
    </row>
    <row r="1554" spans="12:12">
      <c r="L1554"/>
    </row>
    <row r="1555" spans="12:12">
      <c r="L1555"/>
    </row>
    <row r="1556" spans="12:12">
      <c r="L1556"/>
    </row>
    <row r="1557" spans="12:12">
      <c r="L1557"/>
    </row>
    <row r="1558" spans="12:12">
      <c r="L1558"/>
    </row>
    <row r="1559" spans="12:12">
      <c r="L1559"/>
    </row>
    <row r="1560" spans="12:12">
      <c r="L1560"/>
    </row>
    <row r="1561" spans="12:12">
      <c r="L1561"/>
    </row>
    <row r="1562" spans="12:12">
      <c r="L1562"/>
    </row>
    <row r="1563" spans="12:12">
      <c r="L1563"/>
    </row>
    <row r="1564" spans="12:12">
      <c r="L1564"/>
    </row>
    <row r="1565" spans="12:12">
      <c r="L1565"/>
    </row>
    <row r="1566" spans="12:12">
      <c r="L1566"/>
    </row>
    <row r="1567" spans="12:12">
      <c r="L1567"/>
    </row>
    <row r="1568" spans="12:12">
      <c r="L1568"/>
    </row>
    <row r="1569" spans="12:12">
      <c r="L1569"/>
    </row>
    <row r="1570" spans="12:12">
      <c r="L1570"/>
    </row>
    <row r="1571" spans="12:12">
      <c r="L1571"/>
    </row>
    <row r="1572" spans="12:12">
      <c r="L1572"/>
    </row>
    <row r="1573" spans="12:12">
      <c r="L1573"/>
    </row>
    <row r="1574" spans="12:12">
      <c r="L1574"/>
    </row>
    <row r="1575" spans="12:12">
      <c r="L1575"/>
    </row>
    <row r="1576" spans="12:12">
      <c r="L1576"/>
    </row>
  </sheetData>
  <mergeCells count="1">
    <mergeCell ref="Q11:Z12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K1576"/>
  <sheetViews>
    <sheetView tabSelected="1" zoomScale="85" zoomScaleNormal="85" workbookViewId="0">
      <selection activeCell="C7" sqref="C7"/>
    </sheetView>
  </sheetViews>
  <sheetFormatPr defaultRowHeight="14.4"/>
  <cols>
    <col min="1" max="1" width="19.109375" style="2" customWidth="1"/>
    <col min="2" max="2" width="13.6640625" customWidth="1"/>
    <col min="3" max="3" width="14.6640625" bestFit="1" customWidth="1"/>
    <col min="4" max="4" width="13.88671875" bestFit="1" customWidth="1"/>
    <col min="5" max="5" width="12.44140625" customWidth="1"/>
    <col min="6" max="6" width="7.109375" customWidth="1"/>
    <col min="7" max="7" width="10.88671875" customWidth="1"/>
    <col min="8" max="8" width="13" customWidth="1"/>
    <col min="9" max="9" width="12.33203125" customWidth="1"/>
    <col min="10" max="10" width="11.5546875" customWidth="1"/>
    <col min="11" max="11" width="7.6640625" customWidth="1"/>
    <col min="12" max="12" width="1.5546875" style="13" customWidth="1"/>
    <col min="13" max="13" width="34.6640625" customWidth="1"/>
    <col min="14" max="14" width="12.6640625" customWidth="1"/>
    <col min="15" max="15" width="13.5546875" customWidth="1"/>
    <col min="16" max="16" width="13.44140625" customWidth="1"/>
    <col min="17" max="17" width="13.5546875" customWidth="1"/>
    <col min="18" max="18" width="13.33203125" customWidth="1"/>
    <col min="19" max="19" width="11.88671875" customWidth="1"/>
    <col min="20" max="20" width="10.6640625" customWidth="1"/>
    <col min="21" max="21" width="12.33203125" customWidth="1"/>
    <col min="22" max="22" width="11.5546875" customWidth="1"/>
    <col min="23" max="23" width="11.109375" customWidth="1"/>
    <col min="24" max="24" width="10.6640625" customWidth="1"/>
    <col min="25" max="25" width="10.88671875" customWidth="1"/>
    <col min="26" max="26" width="14" bestFit="1" customWidth="1"/>
    <col min="27" max="27" width="10.44140625" customWidth="1"/>
    <col min="28" max="28" width="9.6640625" customWidth="1"/>
    <col min="29" max="29" width="11.109375" customWidth="1"/>
    <col min="30" max="30" width="12.109375" customWidth="1"/>
    <col min="31" max="31" width="12.5546875" customWidth="1"/>
    <col min="32" max="32" width="16.6640625" customWidth="1"/>
  </cols>
  <sheetData>
    <row r="1" spans="1:34">
      <c r="A1" s="50" t="s">
        <v>13</v>
      </c>
      <c r="B1" s="51"/>
      <c r="C1" s="51"/>
      <c r="D1" s="49"/>
      <c r="E1" s="49"/>
      <c r="F1" s="49"/>
      <c r="G1" s="49"/>
      <c r="H1" s="49"/>
      <c r="I1" s="49"/>
      <c r="J1" s="49"/>
      <c r="K1" s="49"/>
      <c r="M1" s="45"/>
      <c r="N1" s="47" t="s">
        <v>11</v>
      </c>
      <c r="O1" s="45"/>
      <c r="P1" s="45"/>
      <c r="Q1" s="45"/>
      <c r="R1" s="45"/>
      <c r="S1" s="45"/>
      <c r="T1" s="48"/>
      <c r="U1" s="48"/>
      <c r="V1" s="48"/>
      <c r="W1" s="48"/>
      <c r="X1" s="48"/>
      <c r="Y1" s="48"/>
      <c r="Z1" s="48"/>
      <c r="AA1" s="48"/>
      <c r="AB1" s="2"/>
    </row>
    <row r="2" spans="1:34">
      <c r="B2" s="2" t="s">
        <v>14</v>
      </c>
      <c r="H2" s="2" t="s">
        <v>15</v>
      </c>
      <c r="O2" s="2" t="s">
        <v>16</v>
      </c>
      <c r="P2" s="2"/>
      <c r="Q2" t="s">
        <v>15</v>
      </c>
      <c r="S2" s="2"/>
      <c r="U2" s="2"/>
      <c r="X2" s="2"/>
      <c r="Y2" s="2"/>
      <c r="Z2" s="2"/>
      <c r="AA2" s="2"/>
      <c r="AB2" s="2"/>
      <c r="AD2" s="2"/>
      <c r="AE2" s="2"/>
    </row>
    <row r="3" spans="1:34">
      <c r="B3" t="s">
        <v>72</v>
      </c>
      <c r="C3" t="s">
        <v>72</v>
      </c>
      <c r="E3" s="2"/>
      <c r="F3" s="2"/>
      <c r="M3" t="s">
        <v>70</v>
      </c>
      <c r="Y3" s="2"/>
      <c r="Z3" s="2"/>
      <c r="AA3" s="2"/>
      <c r="AB3" s="2"/>
    </row>
    <row r="4" spans="1:34">
      <c r="A4" s="46" t="s">
        <v>72</v>
      </c>
      <c r="B4" s="16">
        <v>0</v>
      </c>
      <c r="C4" s="2">
        <f>B4</f>
        <v>0</v>
      </c>
      <c r="G4" s="26" t="s">
        <v>22</v>
      </c>
      <c r="H4" s="17">
        <f>J64</f>
        <v>284.14852547209819</v>
      </c>
      <c r="M4" s="71">
        <f>Q4*PI()/180</f>
        <v>-1.3572050648018619</v>
      </c>
      <c r="N4" s="26" t="s">
        <v>22</v>
      </c>
      <c r="O4" s="16">
        <f>H4</f>
        <v>284.14852547209819</v>
      </c>
      <c r="P4" s="26" t="s">
        <v>3</v>
      </c>
      <c r="Q4" s="17">
        <f>P13</f>
        <v>-77.762122146926089</v>
      </c>
      <c r="U4" s="7"/>
      <c r="V4" s="2"/>
      <c r="Y4" s="2"/>
      <c r="Z4" s="2"/>
      <c r="AA4" s="2"/>
      <c r="AB4" s="2"/>
    </row>
    <row r="5" spans="1:34">
      <c r="A5" s="46" t="s">
        <v>59</v>
      </c>
      <c r="B5" t="s">
        <v>9</v>
      </c>
      <c r="C5" t="s">
        <v>10</v>
      </c>
      <c r="G5" s="26" t="s">
        <v>23</v>
      </c>
      <c r="H5" s="17">
        <f>J65</f>
        <v>80.000138405542685</v>
      </c>
      <c r="M5" s="72">
        <f t="shared" ref="M5:M9" si="0">Q5*PI()/180</f>
        <v>-0.59019598290287234</v>
      </c>
      <c r="N5" s="26" t="s">
        <v>23</v>
      </c>
      <c r="O5" s="16">
        <f t="shared" ref="O5:O9" si="1">H5</f>
        <v>80.000138405542685</v>
      </c>
      <c r="P5" s="26" t="s">
        <v>4</v>
      </c>
      <c r="Q5" s="17">
        <f>IF(O18&lt;0,P26,O26)</f>
        <v>-33.815738905909875</v>
      </c>
      <c r="U5" s="7"/>
      <c r="V5" s="2"/>
      <c r="Y5" s="2"/>
      <c r="Z5" s="2"/>
      <c r="AA5" s="2"/>
      <c r="AB5" s="2"/>
    </row>
    <row r="6" spans="1:34">
      <c r="A6" s="46" t="s">
        <v>60</v>
      </c>
      <c r="B6" s="16">
        <v>-90</v>
      </c>
      <c r="C6">
        <f>RADIANS(B6+180)</f>
        <v>1.5707963267948966</v>
      </c>
      <c r="G6" s="26" t="s">
        <v>24</v>
      </c>
      <c r="H6" s="17">
        <f>J66</f>
        <v>630.01142669239221</v>
      </c>
      <c r="M6" s="71">
        <f t="shared" si="0"/>
        <v>2.2144282764954069</v>
      </c>
      <c r="N6" s="26" t="s">
        <v>24</v>
      </c>
      <c r="O6" s="16">
        <f>H6</f>
        <v>630.01142669239221</v>
      </c>
      <c r="P6" s="26" t="s">
        <v>5</v>
      </c>
      <c r="Q6" s="17">
        <f>IF(O18&lt;0,P27,O27)</f>
        <v>126.87739427761574</v>
      </c>
      <c r="Y6" s="2"/>
      <c r="Z6" s="2"/>
      <c r="AA6" s="2"/>
      <c r="AB6" s="2"/>
    </row>
    <row r="7" spans="1:34">
      <c r="B7" s="16">
        <v>90</v>
      </c>
      <c r="C7">
        <f>RADIANS((B7)+90)</f>
        <v>3.1415926535897931</v>
      </c>
      <c r="G7" s="26" t="s">
        <v>12</v>
      </c>
      <c r="H7" s="17">
        <f>DEGREES(I7)</f>
        <v>0.59292609727267964</v>
      </c>
      <c r="I7" s="2">
        <f>ATAN2((H66/I8),(G66/I8))</f>
        <v>1.0348512618408431E-2</v>
      </c>
      <c r="M7" s="71">
        <f t="shared" si="0"/>
        <v>1.3064326974163274</v>
      </c>
      <c r="N7" s="26" t="s">
        <v>12</v>
      </c>
      <c r="O7" s="16">
        <f>H7</f>
        <v>0.59292609727267964</v>
      </c>
      <c r="P7" s="26" t="s">
        <v>6</v>
      </c>
      <c r="Q7" s="17">
        <f>IF(Q8&gt;0,R7,S7)</f>
        <v>74.853079779847292</v>
      </c>
      <c r="R7" s="21">
        <f>DEGREES(ATAN2(Z72,Z73))</f>
        <v>74.853079779847292</v>
      </c>
      <c r="S7" s="21">
        <f>DEGREES(ATAN2(-Z72,-Z73))</f>
        <v>-105.14692022015271</v>
      </c>
      <c r="Y7" s="2"/>
      <c r="Z7" s="2"/>
      <c r="AA7" s="2"/>
      <c r="AB7" s="2"/>
    </row>
    <row r="8" spans="1:34">
      <c r="B8" s="16">
        <v>0.01</v>
      </c>
      <c r="C8">
        <f>RADIANS(B8)</f>
        <v>1.7453292519943296E-4</v>
      </c>
      <c r="G8" s="26" t="s">
        <v>34</v>
      </c>
      <c r="H8" s="17">
        <f t="shared" ref="H8:H9" si="2">DEGREES(I8)</f>
        <v>0.58295881240167124</v>
      </c>
      <c r="I8" s="2">
        <f>ATAN2(-I66,SQRT((I64^2)+(I65^2)))</f>
        <v>1.0174550679925115E-2</v>
      </c>
      <c r="M8" s="71">
        <f t="shared" si="0"/>
        <v>3.065804343098177</v>
      </c>
      <c r="N8" s="26" t="s">
        <v>34</v>
      </c>
      <c r="O8" s="16">
        <f>H8</f>
        <v>0.58295881240167124</v>
      </c>
      <c r="P8" s="26" t="s">
        <v>7</v>
      </c>
      <c r="Q8" s="17">
        <f>IF(AND(B9&gt;0,R8&gt;0),R8,S8)</f>
        <v>175.65764967240332</v>
      </c>
      <c r="R8" s="21">
        <f>DEGREES(ATAN2(Z74,+SQRT(1-Z74^2)))</f>
        <v>175.65764967240332</v>
      </c>
      <c r="S8" s="21">
        <f>DEGREES(ATAN2(Z74,-SQRT(1-Z74^2)))</f>
        <v>-175.65764967240332</v>
      </c>
      <c r="U8" s="5" t="s">
        <v>61</v>
      </c>
      <c r="V8" s="5" t="s">
        <v>62</v>
      </c>
      <c r="Y8" s="2"/>
      <c r="Z8" s="2"/>
      <c r="AA8" s="2"/>
      <c r="AB8" s="2"/>
    </row>
    <row r="9" spans="1:34">
      <c r="B9" s="16">
        <v>0.01</v>
      </c>
      <c r="C9">
        <f>RADIANS(B9)</f>
        <v>1.7453292519943296E-4</v>
      </c>
      <c r="D9" s="7"/>
      <c r="G9" s="26" t="s">
        <v>35</v>
      </c>
      <c r="H9" s="17">
        <f t="shared" si="2"/>
        <v>90.00982846676466</v>
      </c>
      <c r="I9" s="2">
        <f>ATAN2((I65/I8),(I64/I8))</f>
        <v>1.5709678659003627</v>
      </c>
      <c r="M9" s="71">
        <f t="shared" si="0"/>
        <v>1.5060692757856522</v>
      </c>
      <c r="N9" s="26" t="s">
        <v>35</v>
      </c>
      <c r="O9" s="16">
        <f t="shared" si="1"/>
        <v>90.00982846676466</v>
      </c>
      <c r="P9" s="26" t="s">
        <v>8</v>
      </c>
      <c r="Q9" s="17">
        <f>IF(Q8&lt;0,S9,R9)</f>
        <v>86.291413156842296</v>
      </c>
      <c r="R9" s="21">
        <f>IF(Y74&lt;0,DEGREES(ATAN2(X74,-Y74))-180,DEGREES(ATAN2(X74,-Y74))+180)</f>
        <v>86.291413156842296</v>
      </c>
      <c r="S9" s="21">
        <f>IF(Y74&lt;0,DEGREES(ATAN2(-X74,Y74))+180,DEGREES(ATAN2(-X74,Y74))-180)</f>
        <v>-93.708586843157704</v>
      </c>
      <c r="U9" s="19" t="s">
        <v>53</v>
      </c>
      <c r="V9" s="19">
        <f>IF(AND(O4&gt;0,O5&gt;0),1,        IF(AND(O4&gt;0,O5&lt;0),2,      IF(AND(O4&lt;0,O5&lt;0),3,    IF(AND(O4&lt;0,O5&gt;0),4,))))</f>
        <v>1</v>
      </c>
      <c r="Y9" s="2"/>
      <c r="Z9" s="2"/>
      <c r="AA9" s="2"/>
      <c r="AB9" s="2"/>
    </row>
    <row r="10" spans="1:34" s="3" customFormat="1">
      <c r="A10" s="4"/>
      <c r="B10" s="16">
        <v>0.01</v>
      </c>
      <c r="C10">
        <f>B10</f>
        <v>0.01</v>
      </c>
      <c r="D10" s="4"/>
      <c r="E10" s="4"/>
      <c r="F10" s="4"/>
      <c r="L10" s="14"/>
      <c r="S10"/>
      <c r="U10" s="4"/>
      <c r="V10" s="4"/>
      <c r="W10" s="4"/>
      <c r="X10" s="4"/>
      <c r="Y10" s="4"/>
      <c r="Z10" s="2"/>
      <c r="AA10" s="4"/>
      <c r="AB10" s="4"/>
      <c r="AD10"/>
      <c r="AE10"/>
      <c r="AF10"/>
      <c r="AG10"/>
    </row>
    <row r="11" spans="1:34" ht="15" thickBot="1">
      <c r="B11" t="s">
        <v>25</v>
      </c>
      <c r="C11" s="2"/>
      <c r="Q11" s="79" t="s">
        <v>69</v>
      </c>
      <c r="R11" s="79"/>
      <c r="S11" s="79"/>
      <c r="T11" s="79"/>
      <c r="U11" s="79"/>
      <c r="V11" s="79"/>
      <c r="W11" s="79"/>
      <c r="X11" s="79"/>
      <c r="Y11" s="79"/>
      <c r="Z11" s="79"/>
      <c r="AB11" s="2"/>
    </row>
    <row r="12" spans="1:34" ht="18.600000000000001" thickBot="1">
      <c r="B12" s="8" t="s">
        <v>0</v>
      </c>
      <c r="C12" s="22" t="s">
        <v>32</v>
      </c>
      <c r="D12" s="22" t="s">
        <v>33</v>
      </c>
      <c r="E12" s="22" t="s">
        <v>1</v>
      </c>
      <c r="F12" s="23" t="s">
        <v>2</v>
      </c>
      <c r="H12" s="2" t="s">
        <v>20</v>
      </c>
      <c r="J12" s="2" t="s">
        <v>21</v>
      </c>
      <c r="N12" s="42" t="s">
        <v>55</v>
      </c>
      <c r="P12" s="38"/>
      <c r="Q12" s="79"/>
      <c r="R12" s="79"/>
      <c r="S12" s="79"/>
      <c r="T12" s="79"/>
      <c r="U12" s="79"/>
      <c r="V12" s="79"/>
      <c r="W12" s="79"/>
      <c r="X12" s="79"/>
      <c r="Y12" s="79"/>
      <c r="Z12" s="79"/>
      <c r="AH12" s="2"/>
    </row>
    <row r="13" spans="1:34" ht="15.6" thickTop="1" thickBot="1">
      <c r="B13" s="76">
        <v>0</v>
      </c>
      <c r="C13" s="1">
        <v>0</v>
      </c>
      <c r="D13" s="1">
        <f>RADIANS(90)</f>
        <v>1.5707963267948966</v>
      </c>
      <c r="E13" s="1">
        <f>B4</f>
        <v>0</v>
      </c>
      <c r="F13" s="1">
        <v>0</v>
      </c>
      <c r="G13" s="7" t="s">
        <v>22</v>
      </c>
      <c r="H13" s="15">
        <v>0</v>
      </c>
      <c r="I13" s="7" t="s">
        <v>22</v>
      </c>
      <c r="J13" s="15">
        <v>0</v>
      </c>
      <c r="N13" s="39" t="s">
        <v>54</v>
      </c>
      <c r="O13" s="40">
        <f>ATAN((AA67)/(AA66))</f>
        <v>-1.3572050648018619</v>
      </c>
      <c r="P13" s="41">
        <f>IF(V9=1,DEGREES(O13),        IF(V9=2,DEGREES(O13),      IF(V9=3,-180+DEGREES(O13),    IF(V9=4,180+DEGREES(O13),))))</f>
        <v>-77.762122146926089</v>
      </c>
      <c r="AH13" s="2"/>
    </row>
    <row r="14" spans="1:34" ht="15.6" thickTop="1" thickBot="1">
      <c r="A14">
        <v>-90</v>
      </c>
      <c r="B14" s="24">
        <v>1</v>
      </c>
      <c r="C14" s="1">
        <f>C6</f>
        <v>1.5707963267948966</v>
      </c>
      <c r="D14" s="1">
        <f>RADIANS(-90)</f>
        <v>-1.5707963267948966</v>
      </c>
      <c r="E14" s="1">
        <v>335</v>
      </c>
      <c r="F14" s="9">
        <v>75</v>
      </c>
      <c r="G14" s="7" t="s">
        <v>23</v>
      </c>
      <c r="H14" s="15">
        <v>0</v>
      </c>
      <c r="I14" s="7" t="s">
        <v>23</v>
      </c>
      <c r="J14" s="15">
        <v>80</v>
      </c>
      <c r="AD14" s="2"/>
      <c r="AE14" s="2"/>
      <c r="AG14" s="2"/>
      <c r="AH14" s="2"/>
    </row>
    <row r="15" spans="1:34" ht="15" thickTop="1">
      <c r="A15">
        <v>0</v>
      </c>
      <c r="B15" s="24">
        <v>2</v>
      </c>
      <c r="C15" s="1">
        <f>C7</f>
        <v>3.1415926535897931</v>
      </c>
      <c r="D15" s="1">
        <f>RADIANS(0)</f>
        <v>0</v>
      </c>
      <c r="E15" s="1">
        <v>0</v>
      </c>
      <c r="F15" s="75">
        <f>360-90</f>
        <v>270</v>
      </c>
      <c r="G15" s="7" t="s">
        <v>24</v>
      </c>
      <c r="H15" s="15">
        <v>0</v>
      </c>
      <c r="I15" s="7" t="s">
        <v>24</v>
      </c>
      <c r="J15" s="15">
        <v>0</v>
      </c>
      <c r="N15" s="34"/>
      <c r="O15" s="36" t="s">
        <v>46</v>
      </c>
      <c r="P15" s="58" t="s">
        <v>47</v>
      </c>
      <c r="Q15" s="54"/>
      <c r="AD15" s="2"/>
      <c r="AE15" s="2"/>
    </row>
    <row r="16" spans="1:34">
      <c r="A16">
        <v>-90</v>
      </c>
      <c r="B16" s="24">
        <v>3</v>
      </c>
      <c r="C16" s="1">
        <f>C8</f>
        <v>1.7453292519943296E-4</v>
      </c>
      <c r="D16" s="1">
        <f>RADIANS(90)</f>
        <v>1.5707963267948966</v>
      </c>
      <c r="E16" s="1">
        <v>0</v>
      </c>
      <c r="F16" s="75">
        <v>90</v>
      </c>
      <c r="G16" s="7" t="s">
        <v>19</v>
      </c>
      <c r="H16" s="15">
        <v>0</v>
      </c>
      <c r="I16" s="7" t="s">
        <v>19</v>
      </c>
      <c r="J16" s="15">
        <v>0</v>
      </c>
      <c r="N16" s="35" t="s">
        <v>40</v>
      </c>
      <c r="O16" s="33">
        <f>SQRT(((ABS(AA67))^2)+((ABS(AA66))^2))</f>
        <v>373.43996708147097</v>
      </c>
      <c r="P16" s="59" t="s">
        <v>49</v>
      </c>
      <c r="Q16" s="55"/>
      <c r="AG16" s="2"/>
      <c r="AH16" s="2"/>
    </row>
    <row r="17" spans="1:34">
      <c r="A17"/>
      <c r="B17" s="24">
        <v>4</v>
      </c>
      <c r="C17" s="1">
        <f>C9</f>
        <v>1.7453292519943296E-4</v>
      </c>
      <c r="D17" s="1">
        <f>RADIANS(-90)</f>
        <v>-1.5707963267948966</v>
      </c>
      <c r="E17" s="1">
        <v>-295</v>
      </c>
      <c r="F17" s="9">
        <v>0</v>
      </c>
      <c r="G17" s="7" t="s">
        <v>18</v>
      </c>
      <c r="H17" s="15">
        <v>0</v>
      </c>
      <c r="I17" s="7" t="s">
        <v>18</v>
      </c>
      <c r="J17" s="15">
        <v>0</v>
      </c>
      <c r="N17" s="35" t="s">
        <v>41</v>
      </c>
      <c r="O17" s="33">
        <f>AA68-E14</f>
        <v>-149.12443410699257</v>
      </c>
      <c r="P17" s="59" t="s">
        <v>49</v>
      </c>
      <c r="Q17" s="55"/>
      <c r="R17" s="37"/>
      <c r="AD17" s="2"/>
      <c r="AE17" s="2"/>
      <c r="AG17" s="2"/>
      <c r="AH17" s="2"/>
    </row>
    <row r="18" spans="1:34">
      <c r="A18">
        <v>90</v>
      </c>
      <c r="B18" s="24">
        <v>5</v>
      </c>
      <c r="C18" s="1">
        <f>C10</f>
        <v>0.01</v>
      </c>
      <c r="D18" s="1">
        <f>RADIANS(90)</f>
        <v>1.5707963267948966</v>
      </c>
      <c r="E18" s="1">
        <v>0</v>
      </c>
      <c r="F18" s="9">
        <v>0</v>
      </c>
      <c r="G18" s="7" t="s">
        <v>17</v>
      </c>
      <c r="H18" s="15">
        <v>90</v>
      </c>
      <c r="I18" s="7" t="s">
        <v>17</v>
      </c>
      <c r="J18" s="15">
        <v>0</v>
      </c>
      <c r="N18" s="35" t="s">
        <v>42</v>
      </c>
      <c r="O18" s="33">
        <f>O16-F14</f>
        <v>298.43996708147097</v>
      </c>
      <c r="P18" s="60">
        <f>-O18</f>
        <v>-298.43996708147097</v>
      </c>
      <c r="Q18" s="56"/>
      <c r="R18" s="7"/>
      <c r="AH18" s="2"/>
    </row>
    <row r="19" spans="1:34" ht="15" thickBot="1">
      <c r="A19">
        <v>180</v>
      </c>
      <c r="B19" s="80">
        <v>6</v>
      </c>
      <c r="C19" s="81">
        <v>0</v>
      </c>
      <c r="D19" s="82">
        <f>RADIANS(0)</f>
        <v>0</v>
      </c>
      <c r="E19" s="82">
        <v>-80</v>
      </c>
      <c r="F19" s="83">
        <v>0</v>
      </c>
      <c r="N19" s="35" t="s">
        <v>65</v>
      </c>
      <c r="O19" s="66">
        <f>SQRT((O17^2)+(O18^2))</f>
        <v>333.62330673878324</v>
      </c>
      <c r="P19" s="60">
        <f>SQRT((O17^2)+(P18^2))</f>
        <v>333.62330673878324</v>
      </c>
      <c r="Q19" s="56"/>
      <c r="R19" s="7"/>
    </row>
    <row r="20" spans="1:34">
      <c r="G20" s="2"/>
      <c r="H20" s="2"/>
      <c r="M20" s="2"/>
      <c r="N20" s="65" t="s">
        <v>64</v>
      </c>
      <c r="O20" s="5">
        <f>SQRT((E17^2)+(F16^2))</f>
        <v>308.42341026582272</v>
      </c>
      <c r="P20" s="64" t="s">
        <v>49</v>
      </c>
      <c r="Q20" s="57"/>
      <c r="R20" s="7"/>
      <c r="AG20" s="2"/>
      <c r="AH20" s="2"/>
    </row>
    <row r="21" spans="1:34">
      <c r="B21" t="s">
        <v>20</v>
      </c>
      <c r="G21" t="s">
        <v>73</v>
      </c>
      <c r="M21" s="7"/>
      <c r="N21" s="35" t="s">
        <v>43</v>
      </c>
      <c r="O21" s="67">
        <f>DEGREES(ATAN(O17/O18))</f>
        <v>-26.550374107072933</v>
      </c>
      <c r="P21" s="60">
        <f>DEGREES(ACOS(((F15^2)+(P19^2)-(ABS(E17)^2))/(2*F15*P19)))</f>
        <v>57.356045021463352</v>
      </c>
      <c r="Q21" s="56"/>
      <c r="R21" s="7"/>
      <c r="AD21" s="2"/>
      <c r="AE21" s="2"/>
      <c r="AG21" s="2"/>
      <c r="AH21" s="2"/>
    </row>
    <row r="22" spans="1:34">
      <c r="B22" s="5">
        <f>COS(RADIANS(H18))*COS(RADIANS(H17))</f>
        <v>6.1257422745431001E-17</v>
      </c>
      <c r="C22" s="5">
        <f>-SIN(RADIANS(H18))*COS(RADIANS(H16))+COS(RADIANS(H18))*SIN(RADIANS(H17))*SIN(RADIANS(H16))</f>
        <v>-1</v>
      </c>
      <c r="D22" s="5">
        <f>SIN(RADIANS(H18))*SIN(RADIANS(H16))+COS(RADIANS(H18))*SIN(RADIANS(H17))*COS(RADIANS(H16))</f>
        <v>0</v>
      </c>
      <c r="E22" s="5">
        <f>H13</f>
        <v>0</v>
      </c>
      <c r="G22" s="5">
        <f>(B22*B28)+(C22*B29)+(D22*B30)+(E22*B31)</f>
        <v>6.1257422745431001E-17</v>
      </c>
      <c r="H22" s="5">
        <f>(B22*C28)+(C22*C29)+(D22*C30)+(E22*C31)</f>
        <v>-6.1257422745431001E-17</v>
      </c>
      <c r="I22" s="5">
        <f>(B22*D28)+(C22*D29)+(D22*D30)+(E22*D31)</f>
        <v>1</v>
      </c>
      <c r="J22" s="6">
        <f>(B22*E28)+(C22*E29)+(D22*E30)+(E22*E31)</f>
        <v>0</v>
      </c>
      <c r="M22" s="7"/>
      <c r="N22" s="35" t="s">
        <v>44</v>
      </c>
      <c r="O22" s="33">
        <f>DEGREES(ACOS(((F15^2)+(O19^2)-(ABS(O20)^2))/(2*F15*O19)))</f>
        <v>60.366113012982808</v>
      </c>
      <c r="P22" s="60">
        <f>(DEGREES(ATAN(P18/O17)))</f>
        <v>63.449625892927067</v>
      </c>
      <c r="Q22" s="56"/>
      <c r="AD22" s="2"/>
      <c r="AE22" s="2"/>
      <c r="AG22" s="2"/>
      <c r="AH22" s="2"/>
    </row>
    <row r="23" spans="1:34">
      <c r="B23" s="5">
        <f>SIN(RADIANS(H18))*COS(RADIANS(H17))</f>
        <v>1</v>
      </c>
      <c r="C23" s="5">
        <f>COS(RADIANS(H18))*COS(RADIANS(H16))+SIN(RADIANS(H18))*SIN(RADIANS(H17))*SIN(RADIANS(H16))</f>
        <v>6.1257422745431001E-17</v>
      </c>
      <c r="D23" s="5">
        <f>-COS(RADIANS(H18))*SIN(RADIANS(H16))+SIN(RADIANS(H18))*SIN(RADIANS(H17))*COS(RADIANS(H16))</f>
        <v>0</v>
      </c>
      <c r="E23" s="5">
        <f>H14</f>
        <v>0</v>
      </c>
      <c r="G23" s="5">
        <f>(B23*B28)+(C23*B29)+(D23*B30)+(E23*B31)</f>
        <v>1</v>
      </c>
      <c r="H23" s="5">
        <f>(B23*C28)+(C23*C29)+(D23*C30)+(E23*C31)</f>
        <v>3.7524718414124473E-33</v>
      </c>
      <c r="I23" s="5">
        <f>(B23*D28)+(C23*D29)+(D23*D30)+(E23*D31)</f>
        <v>-6.1257422745431001E-17</v>
      </c>
      <c r="J23" s="6">
        <f>(B23*E28)+(C23*E29)+(D23*E30)+(E23*E31)</f>
        <v>0</v>
      </c>
      <c r="M23" s="7"/>
      <c r="N23" s="35" t="s">
        <v>48</v>
      </c>
      <c r="O23" s="33">
        <f>180-DEGREES(ACOS(((ABS(O20)^2)+(F15^2)-(O19^2))/(2*ABS(O20)*F15)))+(90-O25)</f>
        <v>126.87739427761574</v>
      </c>
      <c r="P23" s="61">
        <f>180-DEGREES(ACOS(((ABS(O20)^2)+(F15^2)-(P19^2))/(2*ABS(O20)*F15)))+(90-O25)</f>
        <v>126.87739427761574</v>
      </c>
      <c r="Q23" s="56"/>
    </row>
    <row r="24" spans="1:34">
      <c r="B24" s="5">
        <f>-SIN(RADIANS(H18))</f>
        <v>-1</v>
      </c>
      <c r="C24" s="5">
        <f>COS(RADIANS(H17))*SIN(RADIANS(H16))</f>
        <v>0</v>
      </c>
      <c r="D24" s="5">
        <f>COS(RADIANS(H17))*COS(RADIANS(H16))</f>
        <v>1</v>
      </c>
      <c r="E24" s="5">
        <f>H15</f>
        <v>0</v>
      </c>
      <c r="G24" s="5">
        <f>(B24*B28)+(C24*B29)+(D24*B30)+(E24*B31)</f>
        <v>-1</v>
      </c>
      <c r="H24" s="5">
        <f>(B24*C28)+(C24*C29)+(D24*C30)+(E24*C31)</f>
        <v>1</v>
      </c>
      <c r="I24" s="5">
        <f>(B24*D28)+(C24*D29)+(D24*D30)+(E24*D31)</f>
        <v>6.1257422745431001E-17</v>
      </c>
      <c r="J24" s="6">
        <f>(B24*E28)+(C24*E29)+(D24*E30)+(E24*E31)</f>
        <v>0</v>
      </c>
      <c r="N24" s="35" t="s">
        <v>50</v>
      </c>
      <c r="O24" s="68" t="s">
        <v>51</v>
      </c>
      <c r="P24" s="60">
        <f>90-(P21+P22)</f>
        <v>-30.805670914390419</v>
      </c>
      <c r="Q24" s="55"/>
      <c r="AG24" s="2"/>
      <c r="AH24" s="2"/>
    </row>
    <row r="25" spans="1:34">
      <c r="B25" s="5">
        <v>0</v>
      </c>
      <c r="C25" s="5">
        <v>0</v>
      </c>
      <c r="D25" s="5">
        <v>0</v>
      </c>
      <c r="E25" s="5">
        <v>1</v>
      </c>
      <c r="G25" s="5">
        <f>(B25*B28)+(C25*B29)+(D25*B30)+(E25*B31)</f>
        <v>0</v>
      </c>
      <c r="H25" s="5">
        <f>(B25*C28)+(C25*C29)+(D25*C30)+(E25*C31)</f>
        <v>0</v>
      </c>
      <c r="I25" s="5">
        <f>(B25*D28)+(C25*D29)+(D25*D30)+(E25*D31)</f>
        <v>0</v>
      </c>
      <c r="J25" s="6">
        <f>(B25*E28)+(C25*E29)+(D25*E30)+(E25*E31)</f>
        <v>1</v>
      </c>
      <c r="N25" s="65" t="s">
        <v>63</v>
      </c>
      <c r="O25" s="69">
        <f>IFERROR(DEGREES(ATAN(ABS(E17)/F16)),90)</f>
        <v>73.033851891463812</v>
      </c>
      <c r="P25" s="64" t="s">
        <v>49</v>
      </c>
      <c r="Q25" s="57"/>
      <c r="AD25" s="2"/>
      <c r="AE25" s="2"/>
      <c r="AG25" s="2"/>
      <c r="AH25" s="2"/>
    </row>
    <row r="26" spans="1:34">
      <c r="G26" s="2"/>
      <c r="H26" s="2"/>
      <c r="I26" s="63"/>
      <c r="N26" s="35" t="s">
        <v>45</v>
      </c>
      <c r="O26" s="67">
        <f>-(O21+O22)</f>
        <v>-33.815738905909875</v>
      </c>
      <c r="P26" s="60">
        <f>-180+P24</f>
        <v>-210.80567091439042</v>
      </c>
      <c r="Q26" s="56"/>
      <c r="AD26" s="2"/>
      <c r="AE26" s="2"/>
      <c r="AG26" s="2"/>
      <c r="AH26" s="2"/>
    </row>
    <row r="27" spans="1:34" ht="15" thickBot="1">
      <c r="B27" t="s">
        <v>71</v>
      </c>
      <c r="G27" t="s">
        <v>26</v>
      </c>
      <c r="N27" s="43" t="s">
        <v>52</v>
      </c>
      <c r="O27" s="44">
        <f>O23</f>
        <v>126.87739427761574</v>
      </c>
      <c r="P27" s="62">
        <f>P23</f>
        <v>126.87739427761574</v>
      </c>
      <c r="Q27" s="56"/>
    </row>
    <row r="28" spans="1:34" ht="15" thickTop="1">
      <c r="B28" s="5">
        <f>COS(C13)</f>
        <v>1</v>
      </c>
      <c r="C28" s="5">
        <f>-SIN(C13)*COS(D13)</f>
        <v>0</v>
      </c>
      <c r="D28" s="5">
        <f>SIN(C13)*SIN(D13)</f>
        <v>0</v>
      </c>
      <c r="E28" s="5">
        <f>F13*COS(C13)</f>
        <v>0</v>
      </c>
      <c r="G28" s="5">
        <f>(B22*B34)+(C22*B35)+(D22*B36)+(E22*B37)</f>
        <v>-1</v>
      </c>
      <c r="H28" s="5">
        <f>(B22*C34)+(C22*C35)+(D22*C36)+(E22*C37)</f>
        <v>-7.5049436828248946E-33</v>
      </c>
      <c r="I28" s="5">
        <f>(B22*D34)+(C22*D35)+(D22*D36)+(E22*D37)</f>
        <v>-1.22514845490862E-16</v>
      </c>
      <c r="J28" s="6">
        <f>(B22*E34)+(C22*E35)+(D22*E36)+(E22*E37)</f>
        <v>-75</v>
      </c>
      <c r="AG28" s="2"/>
      <c r="AH28" s="2"/>
    </row>
    <row r="29" spans="1:34">
      <c r="B29" s="5">
        <f>SIN(C13)</f>
        <v>0</v>
      </c>
      <c r="C29" s="5">
        <f>COS(C13)*COS(D13)</f>
        <v>6.1257422745431001E-17</v>
      </c>
      <c r="D29" s="5">
        <f>-COS(C13)*SIN(D13)</f>
        <v>-1</v>
      </c>
      <c r="E29" s="5">
        <f>F13*SIN(C13)</f>
        <v>0</v>
      </c>
      <c r="G29" s="5">
        <f>(B23*B34)+(C23*B35)+(D23*B36)+(E23*B37)</f>
        <v>1.22514845490862E-16</v>
      </c>
      <c r="H29" s="5">
        <f>(B23*C34)+(C23*C35)+(D23*C36)+(E23*C37)</f>
        <v>-6.1257422745431001E-17</v>
      </c>
      <c r="I29" s="5">
        <f>(B23*D34)+(C23*D35)+(D23*D36)+(E23*D37)</f>
        <v>-1</v>
      </c>
      <c r="J29" s="6">
        <f>(B23*E34)+(C23*E35)+(D23*E36)+(E23*E37)</f>
        <v>9.1886134118146501E-15</v>
      </c>
      <c r="N29" t="s">
        <v>20</v>
      </c>
      <c r="X29" t="s">
        <v>31</v>
      </c>
      <c r="AD29" s="2"/>
      <c r="AE29" s="2"/>
      <c r="AG29" s="2"/>
      <c r="AH29" s="2"/>
    </row>
    <row r="30" spans="1:34">
      <c r="B30" s="5">
        <v>0</v>
      </c>
      <c r="C30" s="5">
        <f>SIN(D13)</f>
        <v>1</v>
      </c>
      <c r="D30" s="5">
        <f>COS(D13)</f>
        <v>6.1257422745431001E-17</v>
      </c>
      <c r="E30" s="5">
        <f>E13</f>
        <v>0</v>
      </c>
      <c r="G30" s="5">
        <f>(B24*B34)+(C24*B35)+(D24*B36)+(E24*B37)</f>
        <v>-6.1257422745431001E-17</v>
      </c>
      <c r="H30" s="5">
        <f>(B24*C34)+(C24*C35)+(D24*C36)+(E24*C37)</f>
        <v>-0.99999999999999989</v>
      </c>
      <c r="I30" s="5">
        <f>(B24*D34)+(C24*D35)+(D24*D36)+(E24*D37)</f>
        <v>1</v>
      </c>
      <c r="J30" s="6">
        <f>(B24*E34)+(C24*E35)+(D24*E36)+(E24*E37)</f>
        <v>335</v>
      </c>
      <c r="N30" s="5">
        <f>COS(RADIANS(H18))*COS(RADIANS(H17))</f>
        <v>6.1257422745431001E-17</v>
      </c>
      <c r="O30" s="5">
        <f>-SIN(RADIANS(H18))*COS(RADIANS(H16))+COS(RADIANS(H18))*SIN(RADIANS(H17))*SIN(RADIANS(H16))</f>
        <v>-1</v>
      </c>
      <c r="P30" s="5">
        <f>SIN(RADIANS(H18))*SIN(RADIANS(H16))+COS(RADIANS(H18))*SIN(RADIANS(H17))*COS(RADIANS(H16))</f>
        <v>0</v>
      </c>
      <c r="Q30" s="5">
        <f>H13</f>
        <v>0</v>
      </c>
      <c r="X30" s="5">
        <f>COS(RADIANS(O7))*COS(RADIANS(O9))-COS(RADIANS(O8))*SIN(RADIANS(O7))*SIN(RADIANS(O9))</f>
        <v>-1.0519322047495028E-2</v>
      </c>
      <c r="Y30" s="5">
        <f>COS(RADIANS(O9))*SIN(RADIANS(O7))+COS(RADIANS(O7))*COS(RADIANS(O8))*SIN(RADIANS(O9))</f>
        <v>0.99989290724424673</v>
      </c>
      <c r="Z30" s="5">
        <f>SIN(RADIANS(O8))*SIN(RADIANS(O9))</f>
        <v>1.0174374983713156E-2</v>
      </c>
      <c r="AA30" s="1">
        <f>O4</f>
        <v>284.14852547209819</v>
      </c>
      <c r="AG30" s="2"/>
      <c r="AH30" s="2"/>
    </row>
    <row r="31" spans="1:34">
      <c r="B31" s="5">
        <v>0</v>
      </c>
      <c r="C31" s="5">
        <v>0</v>
      </c>
      <c r="D31" s="5">
        <v>0</v>
      </c>
      <c r="E31" s="5">
        <v>1</v>
      </c>
      <c r="G31" s="5">
        <f>(B25*B34)+(C25*B35)+(D25*B36)+(E25*B37)</f>
        <v>0</v>
      </c>
      <c r="H31" s="5">
        <f>(B25*C34)+(C25*C35)+(D25*C36)+(E25*C37)</f>
        <v>0</v>
      </c>
      <c r="I31" s="5">
        <f>(B25*D34)+(C25*D35)+(D25*D36)+(E25*D37)</f>
        <v>0</v>
      </c>
      <c r="J31" s="6">
        <f>(B25*E34)+(C25*E35)+(D25*E36)+(E25*E37)</f>
        <v>1</v>
      </c>
      <c r="N31" s="5">
        <f>SIN(RADIANS(H18))*COS(RADIANS(H17))</f>
        <v>1</v>
      </c>
      <c r="O31" s="5">
        <f>COS(RADIANS(H18))*COS(RADIANS(H16))+SIN(RADIANS(H18))*SIN(RADIANS(H17))*SIN(RADIANS(H16))</f>
        <v>6.1257422745431001E-17</v>
      </c>
      <c r="P31" s="5">
        <f>-COS(RADIANS(H18))*SIN(RADIANS(H16))+SIN(RADIANS(H18))*SIN(RADIANS(H17))*COS(RADIANS(H16))</f>
        <v>0</v>
      </c>
      <c r="Q31" s="5">
        <f>H14</f>
        <v>0</v>
      </c>
      <c r="X31" s="5">
        <f>COS(RADIANS(O8))*COS(RADIANS(O9))*SIN(RADIANS(O7))+COS(RADIANS(O7))*SIN(RADIANS(O9))</f>
        <v>0.99994466485808431</v>
      </c>
      <c r="Y31" s="5">
        <f>COS(RADIANS(O7))*COS(RADIANS(O8))*COS(RADIANS(O9))-SIN(RADIANS(O7))*SIN(RADIANS(O9))</f>
        <v>-1.0519848801545715E-2</v>
      </c>
      <c r="Z31" s="5">
        <f>COS(RADIANS(O9))*SIN(RADIANS(O8))</f>
        <v>-1.7453032005020119E-6</v>
      </c>
      <c r="AA31" s="1">
        <f>O5</f>
        <v>80.000138405542685</v>
      </c>
    </row>
    <row r="32" spans="1:34">
      <c r="B32" s="77"/>
      <c r="C32" s="77"/>
      <c r="D32" s="77"/>
      <c r="E32" s="77"/>
      <c r="N32" s="5">
        <f>-SIN(RADIANS(H18))</f>
        <v>-1</v>
      </c>
      <c r="O32" s="5">
        <f>COS(RADIANS(H17))*SIN(RADIANS(H16))</f>
        <v>0</v>
      </c>
      <c r="P32" s="5">
        <f>COS(RADIANS(H17))*COS(RADIANS(H16))</f>
        <v>1</v>
      </c>
      <c r="Q32" s="5">
        <f>H15</f>
        <v>0</v>
      </c>
      <c r="S32" t="s">
        <v>26</v>
      </c>
      <c r="X32" s="5">
        <f>SIN(RADIANS(O7))*SIN(RADIANS(O8))</f>
        <v>1.0528777018771891E-4</v>
      </c>
      <c r="Y32" s="5">
        <f>COS(RADIANS(O7))*SIN(RADIANS(O8))</f>
        <v>1.0173830342635965E-2</v>
      </c>
      <c r="Z32" s="5">
        <f>-COS(RADIANS(O8))</f>
        <v>-0.9999482397057583</v>
      </c>
      <c r="AA32" s="1">
        <f>O6</f>
        <v>630.01142669239221</v>
      </c>
      <c r="AG32" s="2"/>
      <c r="AH32" s="2"/>
    </row>
    <row r="33" spans="2:35">
      <c r="B33" t="s">
        <v>3</v>
      </c>
      <c r="G33" t="s">
        <v>27</v>
      </c>
      <c r="N33" s="5">
        <v>0</v>
      </c>
      <c r="O33" s="5">
        <v>0</v>
      </c>
      <c r="P33" s="5">
        <v>0</v>
      </c>
      <c r="Q33" s="5">
        <v>1</v>
      </c>
      <c r="S33" s="5">
        <f>(N30*N36)+(O30*N37)+(P30*N38)+(Q30*N39)</f>
        <v>0.97727597531282817</v>
      </c>
      <c r="T33" s="5">
        <f>(N30*O36)+(O30*O37)+(P30*O38)+(Q30*O39)</f>
        <v>-1.2984791844470704E-17</v>
      </c>
      <c r="U33" s="5">
        <f>(N30*P36)+(O30*P37)+(P30*P38)+(Q30*P39)</f>
        <v>-0.21197091327906378</v>
      </c>
      <c r="V33" s="6">
        <f>(N30*Q36)+(O30*Q37)+(P30*Q38)+(Q30*Q39)</f>
        <v>73.295698148462108</v>
      </c>
      <c r="X33" s="5">
        <v>0</v>
      </c>
      <c r="Y33" s="5">
        <v>0</v>
      </c>
      <c r="Z33" s="5">
        <v>0</v>
      </c>
      <c r="AA33" s="5">
        <v>1</v>
      </c>
      <c r="AD33" s="2"/>
      <c r="AE33" s="2"/>
      <c r="AG33" s="2"/>
      <c r="AH33" s="2"/>
    </row>
    <row r="34" spans="2:35">
      <c r="B34" s="5">
        <f>COS(C14)</f>
        <v>6.1257422745431001E-17</v>
      </c>
      <c r="C34" s="5">
        <f>-SIN(C14)*COS(D14)</f>
        <v>-6.1257422745431001E-17</v>
      </c>
      <c r="D34" s="5">
        <f>SIN(C14)*SIN(D14)</f>
        <v>-1</v>
      </c>
      <c r="E34" s="5">
        <f>F14*COS(C14)</f>
        <v>4.594306705907325E-15</v>
      </c>
      <c r="G34" s="5">
        <f>(G28*B40)+(H28*B41)+(I28*B42)+(J28*B43)</f>
        <v>1</v>
      </c>
      <c r="H34" s="5">
        <f>(G28*C40)+(H28*C41)+(I28*C42)+(J28*C43)</f>
        <v>1.22514845490862E-16</v>
      </c>
      <c r="I34" s="5">
        <f>(G28*D40)+(H28*D41)+(I28*D42)+(J28*D43)</f>
        <v>-1.22514845490862E-16</v>
      </c>
      <c r="J34" s="5">
        <f>(G28*E40)+(H28*E41)+(I28*E42)+(J28*E43)</f>
        <v>195</v>
      </c>
      <c r="S34" s="5">
        <f>(N31*N36)+(O31*N37)+(P31*N38)+(Q31*N39)</f>
        <v>0.21197091327906378</v>
      </c>
      <c r="T34" s="5">
        <f>(N31*O36)+(O31*O37)+(P31*O38)+(Q31*O39)</f>
        <v>5.9865407558691301E-17</v>
      </c>
      <c r="U34" s="5">
        <f>(N31*P36)+(O31*P37)+(P31*P38)+(Q31*P39)</f>
        <v>0.97727597531282817</v>
      </c>
      <c r="V34" s="6">
        <f>(N31*Q36)+(O31*Q37)+(P31*Q38)+(Q31*Q39)</f>
        <v>15.897818495929782</v>
      </c>
      <c r="AD34" s="2"/>
      <c r="AE34" s="2"/>
      <c r="AG34" s="2"/>
      <c r="AH34" s="2"/>
    </row>
    <row r="35" spans="2:35">
      <c r="B35" s="5">
        <f>SIN(C14)</f>
        <v>1</v>
      </c>
      <c r="C35" s="5">
        <f>COS(C14)*COS(D14)</f>
        <v>3.7524718414124473E-33</v>
      </c>
      <c r="D35" s="5">
        <f>-COS(C14)*SIN(D14)</f>
        <v>6.1257422745431001E-17</v>
      </c>
      <c r="E35" s="5">
        <f>F14*SIN(C14)</f>
        <v>75</v>
      </c>
      <c r="G35" s="5">
        <f>(G29*B40)+(H29*B41)+(I29*B42)+(J29*B43)</f>
        <v>-1.22514845490862E-16</v>
      </c>
      <c r="H35" s="5">
        <f>(G29*C40)+(H29*C41)+(I29*C42)+(J29*C43)</f>
        <v>6.1257422745430988E-17</v>
      </c>
      <c r="I35" s="5">
        <f>(G29*D40)+(H29*D41)+(I29*D42)+(J29*D43)</f>
        <v>-1</v>
      </c>
      <c r="J35" s="5">
        <f>(G29*E40)+(H29*E41)+(I29*E42)+(J29*E43)</f>
        <v>-2.389039487071809E-14</v>
      </c>
      <c r="N35" t="s">
        <v>3</v>
      </c>
      <c r="S35" s="5">
        <f>(N32*N36)+(O32*N37)+(P32*N38)+(Q32*N39)</f>
        <v>-0.21197091327906384</v>
      </c>
      <c r="T35" s="5">
        <f>(N32*O36)+(O32*O37)+(P32*O38)+(Q32*O39)</f>
        <v>-1</v>
      </c>
      <c r="U35" s="5">
        <f>(N32*P36)+(O32*P37)+(P32*P38)+(Q32*P39)</f>
        <v>-0.97727597531282806</v>
      </c>
      <c r="V35" s="6">
        <f>(N32*Q36)+(O32*Q37)+(P32*Q38)+(Q32*Q39)</f>
        <v>319.10218150407019</v>
      </c>
      <c r="X35" t="s">
        <v>39</v>
      </c>
    </row>
    <row r="36" spans="2:35">
      <c r="B36" s="5">
        <v>0</v>
      </c>
      <c r="C36" s="5">
        <f>SIN(D14)</f>
        <v>-1</v>
      </c>
      <c r="D36" s="5">
        <f>COS(D14)</f>
        <v>6.1257422745431001E-17</v>
      </c>
      <c r="E36" s="5">
        <f>E14</f>
        <v>335</v>
      </c>
      <c r="G36" s="5">
        <f>(G30*B40)+(H30*B41)+(I30*B42)+(J30*B43)</f>
        <v>-6.1257422745430976E-17</v>
      </c>
      <c r="H36" s="5">
        <f>(G30*C40)+(H30*C41)+(I30*C42)+(J30*C43)</f>
        <v>0.99999999999999989</v>
      </c>
      <c r="I36" s="5">
        <f>(G30*D40)+(H30*D41)+(I30*D42)+(J30*D43)</f>
        <v>1</v>
      </c>
      <c r="J36" s="5">
        <f>(G30*E40)+(H30*E41)+(I30*E42)+(J30*E43)</f>
        <v>335</v>
      </c>
      <c r="M36" s="73">
        <v>-1.5707963267948966</v>
      </c>
      <c r="N36" s="5">
        <f>COS(RADIANS(Q4))</f>
        <v>0.21197091327906384</v>
      </c>
      <c r="O36" s="5">
        <f>-SIN(RADIANS(Q4))*COS(D14)</f>
        <v>5.9865407558691301E-17</v>
      </c>
      <c r="P36" s="5">
        <f>SIN(RADIANS(Q4))*SIN(D14)</f>
        <v>0.97727597531282817</v>
      </c>
      <c r="Q36" s="5">
        <f>F14*COS(RADIANS(Q4))</f>
        <v>15.897818495929787</v>
      </c>
      <c r="S36" s="5">
        <f>(N33*N36)+(O33*N37)+(P33*N38)+(Q33*N39)</f>
        <v>0</v>
      </c>
      <c r="T36" s="5">
        <f>(N33*O36)+(O33*O37)+(P33*O38)+(Q33*O39)</f>
        <v>0</v>
      </c>
      <c r="U36" s="5">
        <f>(N33*P36)+(O33*P37)+(P33*P38)+(Q33*P39)</f>
        <v>0</v>
      </c>
      <c r="V36" s="6">
        <f>(N33*Q36)+(O33*Q37)+(P33*Q38)+(Q33*Q39)</f>
        <v>1</v>
      </c>
      <c r="X36" s="5">
        <f>((N30*X$30)+(O30*X$31)+(P30*X$32)+(Q30*X$33))*-1</f>
        <v>0.99994466485808431</v>
      </c>
      <c r="Y36" s="5">
        <f>(N30*Y$30)+(O30*Y$31)+(P30*Y$32)+(Q30*Y$33)</f>
        <v>1.0519848801545776E-2</v>
      </c>
      <c r="Z36" s="5">
        <f>(N30*Z$30)+(O30*Z$31)+(P30*Z$32)+(Q30*Z$33)</f>
        <v>1.7453032005026351E-6</v>
      </c>
      <c r="AA36" s="5">
        <f>(N30*AA$30)+(O30*AA$31)+(P30*AA$32)+(Q30*AA$33)</f>
        <v>-80.000138405542671</v>
      </c>
    </row>
    <row r="37" spans="2:35">
      <c r="B37" s="5">
        <v>0</v>
      </c>
      <c r="C37" s="5">
        <v>0</v>
      </c>
      <c r="D37" s="5">
        <v>0</v>
      </c>
      <c r="E37" s="5">
        <v>1</v>
      </c>
      <c r="G37" s="5">
        <f>(G31*B40)+(H31*B41)+(I31*B42)+(J31*B43)</f>
        <v>0</v>
      </c>
      <c r="H37" s="5">
        <f>(G31*C40)+(H31*C41)+(I31*C42)+(J31*C43)</f>
        <v>0</v>
      </c>
      <c r="I37" s="5">
        <f>(G31*D40)+(H31*D41)+(I31*D42)+(J31*D43)</f>
        <v>0</v>
      </c>
      <c r="J37" s="5">
        <f>(G31*E40)+(H31*E41)+(I31*E42)+(J31*E43)</f>
        <v>1</v>
      </c>
      <c r="N37" s="5">
        <f>SIN(RADIANS(Q4))</f>
        <v>-0.97727597531282817</v>
      </c>
      <c r="O37" s="5">
        <f>COS(RADIANS(Q4))*COS(D14)</f>
        <v>1.2984791844470707E-17</v>
      </c>
      <c r="P37" s="5">
        <f>-COS(RADIANS(Q4))*SIN(D14)</f>
        <v>0.21197091327906384</v>
      </c>
      <c r="Q37" s="5">
        <f>F14*SIN(RADIANS(Q4))</f>
        <v>-73.295698148462108</v>
      </c>
      <c r="X37" s="5">
        <f>(N31*X$30)+(O31*X$31)+(P31*X$32)+(Q31*X$33)</f>
        <v>-1.0519322047494967E-2</v>
      </c>
      <c r="Y37" s="5">
        <f>(N31*Y$30)+(O31*Y$31)+(P31*Y$32)+(Q31*Y$33)</f>
        <v>0.99989290724424673</v>
      </c>
      <c r="Z37" s="5">
        <f>(N31*Z$30)+(O31*Z$31)+(P31*Z$32)+(Q31*Z$33)</f>
        <v>1.0174374983713156E-2</v>
      </c>
      <c r="AA37" s="5">
        <f>(N31*AA$30)+(O31*AA$31)+(P31*AA$32)+(Q31*AA$33)</f>
        <v>284.14852547209819</v>
      </c>
      <c r="AG37" s="2"/>
    </row>
    <row r="38" spans="2:35">
      <c r="M38">
        <v>-1.5707963267949001</v>
      </c>
      <c r="N38" s="5">
        <v>0</v>
      </c>
      <c r="O38" s="5">
        <f>SIN(D14)</f>
        <v>-1</v>
      </c>
      <c r="P38" s="5">
        <f>COS(D14)</f>
        <v>6.1257422745431001E-17</v>
      </c>
      <c r="Q38" s="5">
        <f>E14</f>
        <v>335</v>
      </c>
      <c r="S38" t="s">
        <v>27</v>
      </c>
      <c r="X38" s="5">
        <f>(N32*X$30)+(O32*X$31)+(P32*X$32)+(Q32*X$33)</f>
        <v>1.0624609817682746E-2</v>
      </c>
      <c r="Y38" s="5">
        <f>(N32*Y$30)+(O32*Y$31)+(P32*Y$32)+(Q32*Y$33)</f>
        <v>-0.98971907690161076</v>
      </c>
      <c r="Z38" s="5">
        <f>(N32*Z$30)+(O32*Z$31)+(P32*Z$32)+(Q32*Z$33)</f>
        <v>-1.0101226146894715</v>
      </c>
      <c r="AA38" s="5">
        <f>(N32*AA$30)+(O32*AA$31)+(P32*AA$32)+(Q32*AA$33)</f>
        <v>345.86290122029402</v>
      </c>
      <c r="AG38" s="2"/>
      <c r="AH38" s="2"/>
      <c r="AI38" s="2"/>
    </row>
    <row r="39" spans="2:35">
      <c r="B39" t="s">
        <v>4</v>
      </c>
      <c r="G39" t="s">
        <v>28</v>
      </c>
      <c r="N39" s="5">
        <v>0</v>
      </c>
      <c r="O39" s="5">
        <v>0</v>
      </c>
      <c r="P39" s="5">
        <v>0</v>
      </c>
      <c r="Q39" s="5">
        <v>1</v>
      </c>
      <c r="S39" s="5">
        <f>(S33*N42)+(T33*N43)+(U33*N44)+(V33*N45)</f>
        <v>0.81195178751690944</v>
      </c>
      <c r="T39" s="5">
        <f>(S33*O42)+(T33*O43)+(U33*O44)+(V33*O45)</f>
        <v>0.54387740040539945</v>
      </c>
      <c r="U39" s="5">
        <f>(S33*P42)+(T33*P43)+(U33*P44)+(V33*P45)</f>
        <v>-0.21197091327906378</v>
      </c>
      <c r="V39" s="5">
        <f>(S33*Q42)+(T33*Q43)+(U33*Q44)+(V33*Q45)</f>
        <v>292.52268077802762</v>
      </c>
      <c r="X39" s="5">
        <f>(N33*X$30)+(O33*X$31)+(P33*X$32)+(Q33*X$33)</f>
        <v>0</v>
      </c>
      <c r="Y39" s="5">
        <f>(N33*Y$30)+(O33*Y$31)+(P33*Y$32)+(Q33*Y$33)</f>
        <v>0</v>
      </c>
      <c r="Z39" s="5">
        <f>(N33*Z$30)+(O33*Z$31)+(P33*Z$32)+(Q33*Z$33)</f>
        <v>0</v>
      </c>
      <c r="AA39" s="5">
        <f>(N33*AA$30)+(O33*AA$31)+(P33*AA$32)+(Q33*AA$33)</f>
        <v>1</v>
      </c>
      <c r="AG39" s="2"/>
      <c r="AH39" s="2"/>
      <c r="AI39" s="2"/>
    </row>
    <row r="40" spans="2:35">
      <c r="B40" s="5">
        <f>COS(C15)</f>
        <v>-1</v>
      </c>
      <c r="C40" s="5">
        <f>-SIN(C15)*COS(D15)</f>
        <v>-1.22514845490862E-16</v>
      </c>
      <c r="D40" s="5">
        <f>SIN(C15)*SIN(D15)</f>
        <v>0</v>
      </c>
      <c r="E40" s="5">
        <f>F15*COS(C15)</f>
        <v>-270</v>
      </c>
      <c r="G40" s="5">
        <f>(G34*B46)+(H34*B47)+(I34*B48)+(J34*B49)</f>
        <v>0.9999999847691291</v>
      </c>
      <c r="H40" s="5">
        <f>(G34*C46)+(H34*C47)+(I34*C48)+(J34*C49)</f>
        <v>-1.2252553692798964E-16</v>
      </c>
      <c r="I40" s="5">
        <f>(G34*D46)+(H34*D47)+(I34*D48)+(J34*D49)</f>
        <v>1.7453292431321429E-4</v>
      </c>
      <c r="J40" s="12">
        <f>(G34*E46)+(H34*E47)+(I34*E48)+(J34*E49)</f>
        <v>284.99999862922164</v>
      </c>
      <c r="S40" s="5">
        <f>(S34*N42)+(T34*N43)+(U34*N44)+(V34*N45)</f>
        <v>0.17611213852201243</v>
      </c>
      <c r="T40" s="5">
        <f>(S34*O42)+(T34*O43)+(U34*O44)+(V34*O45)</f>
        <v>0.11796687137312699</v>
      </c>
      <c r="U40" s="5">
        <f>(S34*P42)+(T34*P43)+(U34*P44)+(V34*P45)</f>
        <v>0.97727597531282817</v>
      </c>
      <c r="V40" s="5">
        <f>(S34*Q42)+(T34*Q43)+(U34*Q44)+(V34*Q45)</f>
        <v>63.448095896873141</v>
      </c>
      <c r="AH40" s="2"/>
      <c r="AI40" s="2"/>
    </row>
    <row r="41" spans="2:35">
      <c r="B41" s="5">
        <f>SIN(C15)</f>
        <v>1.22514845490862E-16</v>
      </c>
      <c r="C41" s="5">
        <f>COS(C15)*COS(D15)</f>
        <v>-1</v>
      </c>
      <c r="D41" s="5">
        <f>-COS(C15)*SIN(D15)</f>
        <v>0</v>
      </c>
      <c r="E41" s="5">
        <f>F15*SIN(C15)</f>
        <v>3.307900828253274E-14</v>
      </c>
      <c r="G41" s="5">
        <f>(G35*B46)+(H35*B47)+(I35*B48)+(J35*B49)</f>
        <v>-1.2250415218772654E-16</v>
      </c>
      <c r="H41" s="5">
        <f>(G35*C46)+(H35*C47)+(I35*C48)+(J35*C49)</f>
        <v>-1</v>
      </c>
      <c r="I41" s="5">
        <f>(G35*D46)+(H35*D47)+(I35*D48)+(J35*D49)</f>
        <v>-1.225362274321134E-16</v>
      </c>
      <c r="J41" s="12">
        <f>(G35*E46)+(H35*E47)+(I35*E48)+(J35*E49)</f>
        <v>-3.4915768567613482E-14</v>
      </c>
      <c r="N41" t="s">
        <v>4</v>
      </c>
      <c r="S41" s="5">
        <f>(S35*N42)+(T35*N43)+(U35*N44)+(V35*N45)</f>
        <v>0.38041172387141536</v>
      </c>
      <c r="T41" s="5">
        <f>(S35*O42)+(T35*O43)+(U35*O44)+(V35*O45)</f>
        <v>-0.9487984972677489</v>
      </c>
      <c r="U41" s="5">
        <f>(S35*P42)+(T35*P43)+(U35*P44)+(V35*P45)</f>
        <v>-0.97727597531282806</v>
      </c>
      <c r="V41" s="5">
        <f>(S35*Q42)+(T35*Q43)+(U35*Q44)+(V35*Q45)</f>
        <v>421.81334694935231</v>
      </c>
      <c r="X41" t="s">
        <v>21</v>
      </c>
    </row>
    <row r="42" spans="2:35">
      <c r="B42" s="5">
        <v>0</v>
      </c>
      <c r="C42" s="5">
        <f>SIN(D15)</f>
        <v>0</v>
      </c>
      <c r="D42" s="5">
        <f>COS(D15)</f>
        <v>1</v>
      </c>
      <c r="E42" s="5">
        <f>E15</f>
        <v>0</v>
      </c>
      <c r="G42" s="5">
        <f>(G36*B46)+(H36*B47)+(I36*B48)+(J36*B49)</f>
        <v>1.7453292431327552E-4</v>
      </c>
      <c r="H42" s="5">
        <f>(G36*C46)+(H36*C47)+(I36*C48)+(J36*C49)</f>
        <v>1</v>
      </c>
      <c r="I42" s="5">
        <f>(G36*D46)+(H36*D47)+(I36*D48)+(J36*D49)</f>
        <v>-0.99999998476912888</v>
      </c>
      <c r="J42" s="12">
        <f>(G36*E46)+(H36*E47)+(I36*E48)+(J36*E49)</f>
        <v>335.01570796318822</v>
      </c>
      <c r="M42">
        <f>COS(M5)</f>
        <v>0.83083162589462189</v>
      </c>
      <c r="N42" s="5">
        <f>COS(RADIANS(Q5))</f>
        <v>0.83083162589462189</v>
      </c>
      <c r="O42" s="5">
        <f>-SIN(RADIANS(Q5))*COS(D15)</f>
        <v>0.55652386239342788</v>
      </c>
      <c r="P42" s="5">
        <f>SIN(RADIANS(Q5))*SIN(D15)</f>
        <v>0</v>
      </c>
      <c r="Q42" s="5">
        <f>F15*COS(RADIANS(Q5))</f>
        <v>224.32453899154791</v>
      </c>
      <c r="S42" s="5">
        <f>(S36*N42)+(T36*N43)+(U36*N44)+(V36*N45)</f>
        <v>0</v>
      </c>
      <c r="T42" s="5">
        <f>(S36*O42)+(T36*O43)+(U36*O44)+(V36*O45)</f>
        <v>0</v>
      </c>
      <c r="U42" s="5">
        <f>(S36*P42)+(T36*P43)+(U36*P44)+(V36*P45)</f>
        <v>0</v>
      </c>
      <c r="V42" s="5">
        <f>(S36*Q42)+(T36*Q43)+(U36*Q44)+(V36*Q45)</f>
        <v>1</v>
      </c>
      <c r="X42" s="5">
        <f>COS(RADIANS(J18))*COS(RADIANS(J17))</f>
        <v>1</v>
      </c>
      <c r="Y42" s="5">
        <f>-SIN(RADIANS(J18))*COS(RADIANS(J16))+COS(RADIANS(J18))*SIN(RADIANS(J17))*SIN(RADIANS(J16))</f>
        <v>0</v>
      </c>
      <c r="Z42" s="5">
        <f>SIN(RADIANS(J18))*SIN(RADIANS(J16))+COS(RADIANS(J18))*SIN(RADIANS(J17))*COS(RADIANS(J16))</f>
        <v>0</v>
      </c>
      <c r="AA42" s="5">
        <f>(J13)</f>
        <v>0</v>
      </c>
    </row>
    <row r="43" spans="2:35">
      <c r="B43" s="5">
        <v>0</v>
      </c>
      <c r="C43" s="5">
        <v>0</v>
      </c>
      <c r="D43" s="5">
        <v>0</v>
      </c>
      <c r="E43" s="5">
        <v>1</v>
      </c>
      <c r="G43" s="5">
        <f>(G37*B46)+(H37*B47)+(I37*B48)+(J37*B49)</f>
        <v>0</v>
      </c>
      <c r="H43" s="5">
        <f>(G37*C46)+(H37*C47)+(I37*C48)+(J37*C49)</f>
        <v>0</v>
      </c>
      <c r="I43" s="5">
        <f>(G37*D46)+(H37*D47)+(I37*D48)+(J37*D49)</f>
        <v>0</v>
      </c>
      <c r="J43" s="5">
        <f>(G37*E46)+(H37*E47)+(I37*E48)+(J37*E49)</f>
        <v>1</v>
      </c>
      <c r="M43">
        <f>COS(M36)</f>
        <v>6.1257422745431001E-17</v>
      </c>
      <c r="N43" s="5">
        <f>SIN(RADIANS(Q5))</f>
        <v>-0.55652386239342788</v>
      </c>
      <c r="O43" s="5">
        <f>COS(RADIANS(Q5))*COS(D15)</f>
        <v>0.83083162589462189</v>
      </c>
      <c r="P43" s="5">
        <f>-COS(RADIANS(Q5))*SIN(D15)</f>
        <v>0</v>
      </c>
      <c r="Q43" s="5">
        <f>F15*SIN(RADIANS(Q5))</f>
        <v>-150.26144284622552</v>
      </c>
      <c r="X43" s="5">
        <f>SIN(RADIANS(J18))*COS(RADIANS(J17))</f>
        <v>0</v>
      </c>
      <c r="Y43" s="5">
        <f>COS(RADIANS(J18))*COS(RADIANS(J16))+SIN(RADIANS(J18))*SIN(RADIANS(J17))*SIN(RADIANS(J16))</f>
        <v>1</v>
      </c>
      <c r="Z43" s="5">
        <f>-COS(RADIANS(J18))*SIN(RADIANS(J16))+SIN(RADIANS(J18))*SIN(RADIANS(J17))*COS(RADIANS(J16))</f>
        <v>0</v>
      </c>
      <c r="AA43" s="5">
        <f>(J14)</f>
        <v>80</v>
      </c>
    </row>
    <row r="44" spans="2:35">
      <c r="N44" s="5">
        <v>0</v>
      </c>
      <c r="O44" s="5">
        <f>SIN(D15)</f>
        <v>0</v>
      </c>
      <c r="P44" s="5">
        <f>COS(D15)</f>
        <v>1</v>
      </c>
      <c r="Q44" s="5">
        <f>E15</f>
        <v>0</v>
      </c>
      <c r="S44" t="s">
        <v>28</v>
      </c>
      <c r="X44" s="5">
        <f>-SIN(RADIANS(J18))</f>
        <v>0</v>
      </c>
      <c r="Y44" s="5">
        <f>COS(RADIANS(J17))*SIN(RADIANS(J16))</f>
        <v>0</v>
      </c>
      <c r="Z44" s="5">
        <f>COS(RADIANS(J17))*COS(RADIANS(J16))</f>
        <v>1</v>
      </c>
      <c r="AA44" s="5">
        <f>(J15)</f>
        <v>0</v>
      </c>
    </row>
    <row r="45" spans="2:35">
      <c r="B45" t="s">
        <v>5</v>
      </c>
      <c r="G45" t="s">
        <v>29</v>
      </c>
      <c r="M45">
        <f>COS(M38)</f>
        <v>-3.4914562560550699E-15</v>
      </c>
      <c r="N45" s="5">
        <v>0</v>
      </c>
      <c r="O45" s="5">
        <v>0</v>
      </c>
      <c r="P45" s="5">
        <v>0</v>
      </c>
      <c r="Q45" s="5">
        <v>1</v>
      </c>
      <c r="S45" s="5">
        <f>(S39*N48)+(T39*N49)+(U39*N50)+(V39*N51)</f>
        <v>0.97588104912839657</v>
      </c>
      <c r="T45" s="5">
        <f>(S39*O48)+(T39*O49)+(U39*O50)+(V39*O51)</f>
        <v>-0.21197091327906378</v>
      </c>
      <c r="U45" s="5">
        <f>(S39*P48)+(T39*P49)+(U39*P50)+(V39*P51)</f>
        <v>5.2196837794062242E-2</v>
      </c>
      <c r="V45" s="12">
        <f>(S39*Q48)+(T39*Q49)+(U39*Q50)+(V39*Q51)</f>
        <v>380.35197519958331</v>
      </c>
      <c r="X45" s="5">
        <v>0</v>
      </c>
      <c r="Y45" s="5">
        <v>0</v>
      </c>
      <c r="Z45" s="5">
        <v>0</v>
      </c>
      <c r="AA45" s="5">
        <v>1</v>
      </c>
      <c r="AD45" s="31"/>
    </row>
    <row r="46" spans="2:35">
      <c r="B46" s="5">
        <f>COS(C16)</f>
        <v>0.9999999847691291</v>
      </c>
      <c r="C46" s="5">
        <f>-SIN(C16)*COS(D16)</f>
        <v>-1.0691437127658386E-20</v>
      </c>
      <c r="D46" s="5">
        <f>SIN(C16)*SIN(D16)</f>
        <v>1.7453292431333681E-4</v>
      </c>
      <c r="E46" s="5">
        <f>F16*COS(C16)</f>
        <v>89.999998629221622</v>
      </c>
      <c r="G46" s="5">
        <f>(G40*B52)+(H40*B53)+(I40*B54)+(J40*B55)</f>
        <v>0.99999996953825843</v>
      </c>
      <c r="H46" s="5">
        <f>(G40*C52)+(H40*C53)+(I40*C54)+(J40*C55)</f>
        <v>-1.7453292431321429E-4</v>
      </c>
      <c r="I46" s="5">
        <f>(G40*D52)+(H40*D53)+(I40*D54)+(J40*D55)</f>
        <v>-1.7453292165517089E-4</v>
      </c>
      <c r="J46" s="15">
        <f>(G40*E52)+(H40*E53)+(I40*E54)+(J40*E55)</f>
        <v>284.94851141654925</v>
      </c>
      <c r="M46">
        <v>-1.5707962887372799</v>
      </c>
      <c r="S46" s="5">
        <f>(S40*N48)+(T40*N49)+(U40*N50)+(V40*N51)</f>
        <v>0.21166835414045793</v>
      </c>
      <c r="T46" s="5">
        <f>(S40*O48)+(T40*O49)+(U40*O50)+(V40*O51)</f>
        <v>0.97727597531282817</v>
      </c>
      <c r="U46" s="5">
        <f>(S40*P48)+(T40*P49)+(U40*P50)+(V40*P51)</f>
        <v>1.1321480991021848E-2</v>
      </c>
      <c r="V46" s="12">
        <f>(S40*Q48)+(T40*Q49)+(U40*Q50)+(V40*Q51)</f>
        <v>82.49824776951435</v>
      </c>
      <c r="AD46" s="32"/>
    </row>
    <row r="47" spans="2:35">
      <c r="B47" s="5">
        <f>SIN(C16)</f>
        <v>1.7453292431333681E-4</v>
      </c>
      <c r="C47" s="5">
        <f>COS(C16)*COS(D16)</f>
        <v>6.1257421812427101E-17</v>
      </c>
      <c r="D47" s="5">
        <f>-COS(C16)*SIN(D16)</f>
        <v>-0.9999999847691291</v>
      </c>
      <c r="E47" s="5">
        <f>F16*SIN(C16)</f>
        <v>1.5707963188200311E-2</v>
      </c>
      <c r="G47" s="5">
        <f>(G41*B52)+(H41*B53)+(I41*B54)+(J41*B55)</f>
        <v>-1.7453292431345932E-4</v>
      </c>
      <c r="H47" s="5">
        <f>(G41*C52)+(H41*C53)+(I41*C54)+(J41*C55)</f>
        <v>6.1278805619686294E-17</v>
      </c>
      <c r="I47" s="5">
        <f>(G41*D52)+(H41*D53)+(I41*D54)+(J41*D55)</f>
        <v>-0.9999999847691291</v>
      </c>
      <c r="J47" s="15">
        <f>(G41*E52)+(H41*E53)+(I41*E54)+(J41*E55)</f>
        <v>1.2324185248599684E-15</v>
      </c>
      <c r="M47">
        <f>M46*PI()/180</f>
        <v>-2.7415567116573059E-2</v>
      </c>
      <c r="N47" t="s">
        <v>5</v>
      </c>
      <c r="S47" s="5">
        <f>(S41*N48)+(T41*N49)+(U41*N50)+(V41*N51)</f>
        <v>-0.26507889436923415</v>
      </c>
      <c r="T47" s="5">
        <f>(S41*O48)+(T41*O49)+(U41*O50)+(V41*O51)</f>
        <v>-0.97727597531282817</v>
      </c>
      <c r="U47" s="5">
        <f>(S41*P48)+(T41*P49)+(U41*P50)+(V41*P51)</f>
        <v>0.98725115742466707</v>
      </c>
      <c r="V47" s="12">
        <f>(S41*Q48)+(T41*Q49)+(U41*Q50)+(V41*Q51)</f>
        <v>397.95624645612122</v>
      </c>
      <c r="X47" t="s">
        <v>36</v>
      </c>
    </row>
    <row r="48" spans="2:35">
      <c r="B48" s="5">
        <v>0</v>
      </c>
      <c r="C48" s="5">
        <f>SIN(D16)</f>
        <v>1</v>
      </c>
      <c r="D48" s="5">
        <f>COS(D16)</f>
        <v>6.1257422745431001E-17</v>
      </c>
      <c r="E48" s="5">
        <f>E16</f>
        <v>0</v>
      </c>
      <c r="G48" s="5">
        <f>(G42*B52)+(H42*B53)+(I42*B54)+(J42*B55)</f>
        <v>3.490658459683239E-4</v>
      </c>
      <c r="H48" s="5">
        <f>(G42*C52)+(H42*C53)+(I42*C54)+(J42*C55)</f>
        <v>0.99999998476912899</v>
      </c>
      <c r="I48" s="5">
        <f>(G42*D52)+(H42*D53)+(I42*D54)+(J42*D55)</f>
        <v>0.99999995430738731</v>
      </c>
      <c r="J48" s="15">
        <f>(G42*E52)+(H42*E53)+(I42*E54)+(J42*E55)</f>
        <v>630.01570347008123</v>
      </c>
      <c r="N48" s="5">
        <f>COS(RADIANS((Q6)-90))</f>
        <v>0.79992148860815115</v>
      </c>
      <c r="O48" s="5">
        <f>-SIN(RADIANS((Q6)-90))*COS(D16)</f>
        <v>-3.6760865314047329E-17</v>
      </c>
      <c r="P48" s="5">
        <f>SIN(RADIANS((Q6)-90))*SIN(D16)</f>
        <v>0.60010466758967929</v>
      </c>
      <c r="Q48" s="5">
        <f>F16*COS(RADIANS((Q6)-90))</f>
        <v>71.992933974733603</v>
      </c>
      <c r="S48" s="5">
        <f>(S42*N48)+(T42*N49)+(U42*N50)+(V42*N51)</f>
        <v>0</v>
      </c>
      <c r="T48" s="5">
        <f>(S42*O48)+(T42*O49)+(U42*O50)+(V42*O51)</f>
        <v>0</v>
      </c>
      <c r="U48" s="5">
        <f>(S42*P48)+(T42*P49)+(U42*P50)+(V42*P51)</f>
        <v>0</v>
      </c>
      <c r="V48" s="5">
        <f>(S42*Q48)+(T42*Q49)+(U42*Q50)+(V42*Q51)</f>
        <v>1</v>
      </c>
      <c r="X48" s="5">
        <f>X42</f>
        <v>1</v>
      </c>
      <c r="Y48" s="5">
        <f>X43</f>
        <v>0</v>
      </c>
      <c r="Z48" s="5">
        <f>X44</f>
        <v>0</v>
      </c>
      <c r="AA48" s="5">
        <f>(X48*AA$42)+(Y48*AA$43)+(Z48*AA$44)</f>
        <v>0</v>
      </c>
    </row>
    <row r="49" spans="2:33">
      <c r="B49" s="5">
        <v>0</v>
      </c>
      <c r="C49" s="5">
        <v>0</v>
      </c>
      <c r="D49" s="5">
        <v>0</v>
      </c>
      <c r="E49" s="5">
        <v>1</v>
      </c>
      <c r="G49" s="5">
        <f>(G43*B52)+(H43*B53)+(I43*B54)+(J43*B55)</f>
        <v>0</v>
      </c>
      <c r="H49" s="5">
        <f>(G43*C52)+(H43*C53)+(I43*C54)+(J43*C55)</f>
        <v>0</v>
      </c>
      <c r="I49" s="5">
        <f>(G43*D52)+(H43*D53)+(I43*D54)+(J43*D55)</f>
        <v>0</v>
      </c>
      <c r="J49" s="5">
        <f>(G43*E52)+(H43*E53)+(I43*E54)+(J43*E55)</f>
        <v>1</v>
      </c>
      <c r="M49">
        <f>COS(M46)</f>
        <v>3.8057616674942202E-8</v>
      </c>
      <c r="N49" s="5">
        <f>SIN(RADIANS((Q6)-90))</f>
        <v>0.60010466758967929</v>
      </c>
      <c r="O49" s="5">
        <f>COS(RADIANS((Q6)-90))*COS(D16)</f>
        <v>4.9001128790823985E-17</v>
      </c>
      <c r="P49" s="5">
        <f>-COS(RADIANS((Q6)-90))*SIN(D16)</f>
        <v>-0.79992148860815115</v>
      </c>
      <c r="Q49" s="5">
        <f>F16*SIN(RADIANS((Q6)-90))</f>
        <v>54.009420083071134</v>
      </c>
      <c r="X49" s="5">
        <f>Y42</f>
        <v>0</v>
      </c>
      <c r="Y49" s="5">
        <f>Y43</f>
        <v>1</v>
      </c>
      <c r="Z49" s="5">
        <f>Y44</f>
        <v>0</v>
      </c>
      <c r="AA49" s="5">
        <f>(X49*AA$42)+(Y49*AA$43)+(Z49*AA$44)</f>
        <v>80</v>
      </c>
    </row>
    <row r="50" spans="2:33">
      <c r="N50" s="5">
        <v>0</v>
      </c>
      <c r="O50" s="5">
        <f>SIN(D16)</f>
        <v>1</v>
      </c>
      <c r="P50" s="5">
        <f>COS(D16)</f>
        <v>6.1257422745431001E-17</v>
      </c>
      <c r="Q50" s="5">
        <f>E16</f>
        <v>0</v>
      </c>
      <c r="S50" t="s">
        <v>56</v>
      </c>
      <c r="X50" s="5">
        <f>Z42</f>
        <v>0</v>
      </c>
      <c r="Y50" s="5">
        <f>Z43</f>
        <v>0</v>
      </c>
      <c r="Z50" s="5">
        <f>Z44</f>
        <v>1</v>
      </c>
      <c r="AA50" s="5">
        <f>(X50*AA$42)+(Y50*AA$43)+(Z50*AA$44)</f>
        <v>0</v>
      </c>
    </row>
    <row r="51" spans="2:33" ht="15" thickBot="1">
      <c r="B51" t="s">
        <v>6</v>
      </c>
      <c r="G51" t="s">
        <v>38</v>
      </c>
      <c r="N51" s="5">
        <v>0</v>
      </c>
      <c r="O51" s="5">
        <v>0</v>
      </c>
      <c r="P51" s="5">
        <v>0</v>
      </c>
      <c r="Q51" s="5">
        <v>1</v>
      </c>
      <c r="S51" s="5">
        <f>S45</f>
        <v>0.97588104912839657</v>
      </c>
      <c r="T51" s="5">
        <f>S46</f>
        <v>0.21166835414045793</v>
      </c>
      <c r="U51" s="5">
        <f>S47</f>
        <v>-0.26507889436923415</v>
      </c>
      <c r="X51" s="5">
        <v>0</v>
      </c>
      <c r="Y51" s="5">
        <v>0</v>
      </c>
      <c r="Z51" s="5">
        <v>0</v>
      </c>
      <c r="AA51" s="5">
        <v>1</v>
      </c>
    </row>
    <row r="52" spans="2:33">
      <c r="B52" s="5">
        <f>COS(C17)</f>
        <v>0.9999999847691291</v>
      </c>
      <c r="C52" s="5">
        <f>-SIN(C17)*COS(D17)</f>
        <v>-1.0691437127658386E-20</v>
      </c>
      <c r="D52" s="5">
        <f>SIN(C17)*SIN(D17)</f>
        <v>-1.7453292431333681E-4</v>
      </c>
      <c r="E52" s="5">
        <f>F17*COS(C17)</f>
        <v>0</v>
      </c>
      <c r="G52" s="5">
        <f>(G46*B58)+(H46*B59)+(I46*B60)+(J46*B61)</f>
        <v>0.99994822465629229</v>
      </c>
      <c r="H52" s="5">
        <f>(G46*C58)+(H46*C59)+(I46*C60)+(J46*C61)</f>
        <v>-1.7453292165517151E-4</v>
      </c>
      <c r="I52" s="27">
        <f>(G46*D58)+(H46*D59)+(I46*D60)+(J46*D61)</f>
        <v>1.0174357227294047E-2</v>
      </c>
      <c r="J52" s="28">
        <f>(G46*E58)+(H46*E59)+(I46*E60)+(J46*E61)</f>
        <v>284.94851141654925</v>
      </c>
      <c r="S52" s="5">
        <f>T45</f>
        <v>-0.21197091327906378</v>
      </c>
      <c r="T52" s="5">
        <f>T46</f>
        <v>0.97727597531282817</v>
      </c>
      <c r="U52" s="5">
        <f>T47</f>
        <v>-0.97727597531282817</v>
      </c>
    </row>
    <row r="53" spans="2:33">
      <c r="B53" s="5">
        <f>SIN(C17)</f>
        <v>1.7453292431333681E-4</v>
      </c>
      <c r="C53" s="5">
        <f>COS(C17)*COS(D17)</f>
        <v>6.1257421812427101E-17</v>
      </c>
      <c r="D53" s="5">
        <f>-COS(C17)*SIN(D17)</f>
        <v>0.9999999847691291</v>
      </c>
      <c r="E53" s="5">
        <f>F17*SIN(C17)</f>
        <v>0</v>
      </c>
      <c r="G53" s="5">
        <f>(G47*B58)+(H47*B59)+(I47*B60)+(J47*B61)</f>
        <v>-1.7452419773996482E-4</v>
      </c>
      <c r="H53" s="5">
        <f>(G47*C58)+(H47*C59)+(I47*C60)+(J47*C61)</f>
        <v>-0.9999999847691291</v>
      </c>
      <c r="I53" s="27">
        <f>(G47*D58)+(H47*D59)+(I47*D60)+(J47*D61)</f>
        <v>-1.7453001545818513E-6</v>
      </c>
      <c r="J53" s="29">
        <f>(G47*E58)+(H47*E59)+(I47*E60)+(J47*E61)</f>
        <v>1.2324185248599684E-15</v>
      </c>
      <c r="S53" s="5">
        <f>U45</f>
        <v>5.2196837794062242E-2</v>
      </c>
      <c r="T53" s="5">
        <f>U46</f>
        <v>1.1321480991021848E-2</v>
      </c>
      <c r="U53" s="5">
        <f>U47</f>
        <v>0.98725115742466707</v>
      </c>
      <c r="X53" t="s">
        <v>30</v>
      </c>
    </row>
    <row r="54" spans="2:33" ht="15" thickBot="1">
      <c r="B54" s="5">
        <v>0</v>
      </c>
      <c r="C54" s="5">
        <f>SIN(D17)</f>
        <v>-1</v>
      </c>
      <c r="D54" s="5">
        <f>COS(D17)</f>
        <v>6.1257422745431001E-17</v>
      </c>
      <c r="E54" s="5">
        <f>E17</f>
        <v>-295</v>
      </c>
      <c r="G54" s="5">
        <f>(G48*B58)+(H48*B59)+(I48*B60)+(J48*B61)</f>
        <v>1.0348881574681962E-2</v>
      </c>
      <c r="H54" s="5">
        <f>(G48*C58)+(H48*C59)+(I48*C60)+(J48*C61)</f>
        <v>0.99999995430738742</v>
      </c>
      <c r="I54" s="27">
        <f>(G48*D58)+(H48*D59)+(I48*D60)+(J48*D61)</f>
        <v>-0.99994649458627327</v>
      </c>
      <c r="J54" s="30">
        <f>(G48*E58)+(H48*E59)+(I48*E60)+(J48*E61)</f>
        <v>630.01570347008123</v>
      </c>
      <c r="X54" s="5">
        <f>(X36*X$48)+(Y36*X$49)+(Z36*X$50)+(AA36*X$51)</f>
        <v>0.99994466485808431</v>
      </c>
      <c r="Y54" s="5">
        <f>(X36*Y$48)+(Y36*Y$49)+(Z36*Y$50)+(AA36*Y$51)</f>
        <v>1.0519848801545776E-2</v>
      </c>
      <c r="Z54" s="5">
        <f>(X36*Z$48)+(Y36*Z$49)+(Z36*Z$50)+(AA36*Z$51)</f>
        <v>1.7453032005026351E-6</v>
      </c>
      <c r="AA54" s="5">
        <f>(X36*AA$48)+(Y36*AA$49)+(Z36*AA$50)+(AA36*AA$51)</f>
        <v>-79.158550501419015</v>
      </c>
    </row>
    <row r="55" spans="2:33">
      <c r="B55" s="5">
        <v>0</v>
      </c>
      <c r="C55" s="5">
        <v>0</v>
      </c>
      <c r="D55" s="5">
        <v>0</v>
      </c>
      <c r="E55" s="5">
        <v>1</v>
      </c>
      <c r="G55" s="5">
        <f>(G49*B58)+(H49*B59)+(I49*B60)+(J49*B61)</f>
        <v>0</v>
      </c>
      <c r="H55" s="5">
        <f>(G49*C58)+(H49*C59)+(I49*C60)+(J49*C61)</f>
        <v>0</v>
      </c>
      <c r="I55" s="5">
        <f>(G49*D58)+(H49*D59)+(I49*D60)+(J49*D61)</f>
        <v>0</v>
      </c>
      <c r="J55" s="18">
        <f>(G49*E58)+(H49*E59)+(I49*E60)+(J49*E61)</f>
        <v>1</v>
      </c>
      <c r="X55" s="5">
        <f>(X37*X$48)+(Y37*X$49)+(Z37*X$50)+(AA37*X$51)</f>
        <v>-1.0519322047494967E-2</v>
      </c>
      <c r="Y55" s="5">
        <f>(X37*Y$48)+(Y37*Y$49)+(Z37*Y$50)+(AA37*Y$51)</f>
        <v>0.99989290724424673</v>
      </c>
      <c r="Z55" s="5">
        <f>(X37*Z$48)+(Y37*Z$49)+(Z37*Z$50)+(AA37*Z$51)</f>
        <v>1.0174374983713156E-2</v>
      </c>
      <c r="AA55" s="5">
        <f>(X37*AA$48)+(Y37*AA$49)+(Z37*AA$50)+(AA37*AA$51)</f>
        <v>364.1399580516379</v>
      </c>
    </row>
    <row r="56" spans="2:33">
      <c r="X56" s="5">
        <f>(X38*X$48)+(Y38*X$49)+(Z38*X$50)+(AA38*X$51)</f>
        <v>1.0624609817682746E-2</v>
      </c>
      <c r="Y56" s="5">
        <f>(X38*Y$48)+(Y38*Y$49)+(Z38*Y$50)+(AA38*Y$51)</f>
        <v>-0.98971907690161076</v>
      </c>
      <c r="Z56" s="5">
        <f>(X38*Z$48)+(Y38*Z$49)+(Z38*Z$50)+(AA38*Z$51)</f>
        <v>-1.0101226146894715</v>
      </c>
      <c r="AA56" s="5">
        <f>(X38*AA$48)+(Y38*AA$49)+(Z38*AA$50)+(AA38*AA$51)</f>
        <v>266.68537506816517</v>
      </c>
    </row>
    <row r="57" spans="2:33">
      <c r="B57" t="s">
        <v>7</v>
      </c>
      <c r="G57" t="s">
        <v>30</v>
      </c>
      <c r="X57" s="5">
        <f>(X39*X$48)+(Y39*X$49)+(Z39*X$50)+(AA39*X$51)</f>
        <v>0</v>
      </c>
      <c r="Y57" s="5">
        <f>(X39*Y$48)+(Y39*Y$49)+(Z39*Y$50)+(AA39*Y$51)</f>
        <v>0</v>
      </c>
      <c r="Z57" s="5">
        <f>(X39*Z$48)+(Y39*Z$49)+(Z39*Z$50)+(AA39*Z$51)</f>
        <v>0</v>
      </c>
      <c r="AA57" s="5">
        <f>(X39*AA$48)+(Y39*AA$49)+(Z39*AA$50)+(AA39*AA$51)</f>
        <v>1</v>
      </c>
    </row>
    <row r="58" spans="2:33">
      <c r="B58" s="5">
        <f>COS(C18)</f>
        <v>0.99995000041666526</v>
      </c>
      <c r="C58" s="5">
        <f>-SIN(C18)*COS(D18)</f>
        <v>-6.1256401793490018E-19</v>
      </c>
      <c r="D58" s="5">
        <f>SIN(C18)*SIN(D18)</f>
        <v>9.9998333341666645E-3</v>
      </c>
      <c r="E58" s="5">
        <f>F18*COS(C18)</f>
        <v>0</v>
      </c>
      <c r="G58" s="5">
        <f>(G52*B64)+(H52*B65)+(I52*B66)+(J52*B67)</f>
        <v>0.99994822465629229</v>
      </c>
      <c r="H58" s="5">
        <f>(G52*C64)+(H52*C65)+(I52*C66)+(J52*C67)</f>
        <v>-1.7453292165517151E-4</v>
      </c>
      <c r="I58" s="5">
        <f>(G52*D64)+(H52*D65)+(I52*D66)+(J52*D67)</f>
        <v>1.0174357227294047E-2</v>
      </c>
      <c r="J58" s="5">
        <f>(G52*E64)+(H52*E65)+(I52*E66)+(J52*E67)</f>
        <v>284.13456283836575</v>
      </c>
    </row>
    <row r="59" spans="2:33">
      <c r="B59" s="5">
        <f>SIN(C18)</f>
        <v>9.9998333341666645E-3</v>
      </c>
      <c r="C59" s="5">
        <f>COS(C18)*COS(D18)</f>
        <v>6.1254359899817575E-17</v>
      </c>
      <c r="D59" s="5">
        <f>-COS(C18)*SIN(D18)</f>
        <v>-0.99995000041666526</v>
      </c>
      <c r="E59" s="5">
        <f>F18*SIN(C18)</f>
        <v>0</v>
      </c>
      <c r="G59" s="5">
        <f>(G53*B64)+(H53*B65)+(I53*B66)+(J53*B67)</f>
        <v>-1.7452419773996482E-4</v>
      </c>
      <c r="H59" s="5">
        <f>(G53*C64)+(H53*C65)+(I53*C66)+(J53*C67)</f>
        <v>-0.9999999847691291</v>
      </c>
      <c r="I59" s="5">
        <f>(G53*D64)+(H53*D65)+(I53*D66)+(J53*D67)</f>
        <v>-1.7453001545818513E-6</v>
      </c>
      <c r="J59" s="5">
        <f>(G53*E64)+(H53*E65)+(I53*E66)+(J53*E67)</f>
        <v>1.3962401236778052E-4</v>
      </c>
      <c r="X59" t="s">
        <v>37</v>
      </c>
      <c r="AA59" s="2"/>
    </row>
    <row r="60" spans="2:33">
      <c r="B60" s="5">
        <v>0</v>
      </c>
      <c r="C60" s="5">
        <f>SIN(D18)</f>
        <v>1</v>
      </c>
      <c r="D60" s="5">
        <f>COS(D18)</f>
        <v>6.1257422745431001E-17</v>
      </c>
      <c r="E60" s="5">
        <f>E18</f>
        <v>0</v>
      </c>
      <c r="G60" s="5">
        <f>(G54*B64)+(H54*B65)+(I54*B66)+(J54*B67)</f>
        <v>1.0348881574681962E-2</v>
      </c>
      <c r="H60" s="5">
        <f>(G54*C64)+(H54*C65)+(I54*C66)+(J54*C67)</f>
        <v>0.99999995430738742</v>
      </c>
      <c r="I60" s="5">
        <f>(G54*D64)+(H54*D65)+(I54*D66)+(J54*D67)</f>
        <v>-0.99994649458627327</v>
      </c>
      <c r="J60" s="5">
        <f>(G54*E64)+(H54*E65)+(I54*E66)+(J54*E67)</f>
        <v>710.01142303698316</v>
      </c>
      <c r="X60" s="5">
        <f>COS(RADIANS(180))</f>
        <v>-1</v>
      </c>
      <c r="Y60" s="5">
        <f>SIN(RADIANS(180))</f>
        <v>1.22514845490862E-16</v>
      </c>
      <c r="Z60" s="5">
        <v>0</v>
      </c>
      <c r="AA60" s="5">
        <v>0</v>
      </c>
    </row>
    <row r="61" spans="2:33">
      <c r="B61" s="5">
        <v>0</v>
      </c>
      <c r="C61" s="5">
        <v>0</v>
      </c>
      <c r="D61" s="5">
        <v>0</v>
      </c>
      <c r="E61" s="5">
        <v>1</v>
      </c>
      <c r="G61" s="5">
        <f>(G55*B64)+(H55*B65)+(I55*B66)+(J55*B67)</f>
        <v>0</v>
      </c>
      <c r="H61" s="5">
        <f>(G55*C64)+(H55*C65)+(I55*C66)+(J55*C67)</f>
        <v>0</v>
      </c>
      <c r="I61" s="5">
        <f>(G55*D64)+(H55*D65)+(I55*D66)+(J55*D67)</f>
        <v>0</v>
      </c>
      <c r="J61" s="5">
        <f>(G55*E64)+(H55*E65)+(I55*E66)+(J55*E67)</f>
        <v>1</v>
      </c>
      <c r="X61" s="5">
        <f>-SIN(RADIANS(180))*COS(D19)</f>
        <v>-1.22514845490862E-16</v>
      </c>
      <c r="Y61" s="5">
        <f>COS(RADIANS(180))*COS(D19)</f>
        <v>-1</v>
      </c>
      <c r="Z61" s="5">
        <f>SIN(D19)</f>
        <v>0</v>
      </c>
      <c r="AA61" s="5">
        <v>0</v>
      </c>
    </row>
    <row r="62" spans="2:33">
      <c r="X62" s="5">
        <f>SIN(RADIANS(180))*SIN(D19)</f>
        <v>0</v>
      </c>
      <c r="Y62" s="5">
        <f>-COS(RADIANS(180))*SIN(D19)</f>
        <v>0</v>
      </c>
      <c r="Z62" s="5">
        <f>COS(D19)</f>
        <v>1</v>
      </c>
      <c r="AA62" s="5">
        <f>-E19</f>
        <v>80</v>
      </c>
      <c r="AG62" s="2"/>
    </row>
    <row r="63" spans="2:33" ht="15.6">
      <c r="B63" t="s">
        <v>8</v>
      </c>
      <c r="G63" t="s">
        <v>31</v>
      </c>
      <c r="X63" s="5">
        <v>0</v>
      </c>
      <c r="Y63" s="5">
        <v>0</v>
      </c>
      <c r="Z63" s="5">
        <v>0</v>
      </c>
      <c r="AA63" s="5">
        <v>1</v>
      </c>
      <c r="AC63" s="70" t="s">
        <v>67</v>
      </c>
      <c r="AD63" s="7"/>
      <c r="AE63" s="7"/>
      <c r="AF63" s="7"/>
    </row>
    <row r="64" spans="2:33" ht="15.6">
      <c r="B64" s="5">
        <f>COS(C19)</f>
        <v>1</v>
      </c>
      <c r="C64" s="5">
        <f>-SIN(C19)*COS(D19)</f>
        <v>0</v>
      </c>
      <c r="D64" s="5">
        <f>SIN(C19)*SIN(D19)</f>
        <v>0</v>
      </c>
      <c r="E64" s="5">
        <f>F19*COS(C19)</f>
        <v>0</v>
      </c>
      <c r="G64" s="12">
        <f>(G58*B70)+(H58*B71)+(I58*B72)+(J58*B73)</f>
        <v>0.99994822465629229</v>
      </c>
      <c r="H64" s="12">
        <f>(G58*C70)+(H58*C71)+(I58*C72)+(J58*C73)</f>
        <v>-1.7453292165517151E-4</v>
      </c>
      <c r="I64" s="12">
        <f>(G58*D70)+(H58*D71)+(I58*D72)+(J58*D73)</f>
        <v>1.0174357227294047E-2</v>
      </c>
      <c r="J64" s="5">
        <f>(G58*E70)+(H58*E71)+(I58*E72)+(J58*E73)</f>
        <v>284.14852547209819</v>
      </c>
      <c r="Q64" s="74"/>
      <c r="R64" s="74"/>
      <c r="S64" s="74"/>
      <c r="T64" s="74"/>
      <c r="U64" s="74"/>
      <c r="V64" s="74"/>
      <c r="AC64" s="70" t="s">
        <v>68</v>
      </c>
      <c r="AD64" s="7"/>
      <c r="AE64" s="7"/>
      <c r="AF64" s="7"/>
    </row>
    <row r="65" spans="2:32" ht="15" thickBot="1">
      <c r="B65" s="5">
        <f>SIN(C19)</f>
        <v>0</v>
      </c>
      <c r="C65" s="5">
        <f>COS(C19)*COS(D19)</f>
        <v>1</v>
      </c>
      <c r="D65" s="5">
        <f>-COS(C19)*SIN(D19)</f>
        <v>0</v>
      </c>
      <c r="E65" s="5">
        <f>F19*SIN(C19)</f>
        <v>0</v>
      </c>
      <c r="G65" s="12">
        <f>(G59*B70)+(H59*B71)+(I59*B72)+(J59*B73)</f>
        <v>-1.7452419773996482E-4</v>
      </c>
      <c r="H65" s="12">
        <f>(G59*C70)+(H59*C71)+(I59*C72)+(J59*C73)</f>
        <v>-0.9999999847691291</v>
      </c>
      <c r="I65" s="12">
        <f>(G59*D70)+(H59*D71)+(I59*D72)+(J59*D73)</f>
        <v>-1.7453001545818513E-6</v>
      </c>
      <c r="J65" s="5">
        <f>(G59*E70)+(H59*E71)+(I59*E72)+(J59*E73)</f>
        <v>80.000138405542685</v>
      </c>
      <c r="Q65" s="74"/>
      <c r="R65" s="74"/>
      <c r="S65" s="74"/>
      <c r="T65" s="74"/>
      <c r="U65" s="74"/>
      <c r="V65" s="74"/>
      <c r="X65" t="s">
        <v>38</v>
      </c>
      <c r="AC65" s="7"/>
      <c r="AD65" s="7"/>
      <c r="AE65" s="7"/>
      <c r="AF65" s="7"/>
    </row>
    <row r="66" spans="2:32">
      <c r="B66" s="5">
        <v>0</v>
      </c>
      <c r="C66" s="5">
        <f>SIN(D19)</f>
        <v>0</v>
      </c>
      <c r="D66" s="5">
        <f>COS(D19)</f>
        <v>1</v>
      </c>
      <c r="E66" s="5">
        <f>E19</f>
        <v>-80</v>
      </c>
      <c r="G66" s="12">
        <f>(G60*B70)+(H60*B71)+(I60*B72)+(J60*B73)</f>
        <v>1.0348881574681962E-2</v>
      </c>
      <c r="H66" s="12">
        <f>(G60*C70)+(H60*C71)+(I60*C72)+(J60*C73)</f>
        <v>0.99999995430738742</v>
      </c>
      <c r="I66" s="12">
        <f>(G60*D70)+(H60*D71)+(I60*D72)+(J60*D73)</f>
        <v>-0.99994649458627327</v>
      </c>
      <c r="J66" s="5">
        <f>(G60*E70)+(H60*E71)+(I60*E72)+(J60*E73)</f>
        <v>630.01142669239221</v>
      </c>
      <c r="Q66" s="74"/>
      <c r="R66" s="74"/>
      <c r="S66" s="74"/>
      <c r="T66" s="74"/>
      <c r="U66" s="74"/>
      <c r="V66" s="74"/>
      <c r="X66" s="5">
        <f>(X54*X$60)+(Y54*X$61)+(Z54*X$62)+(AA54*X$63)</f>
        <v>-0.99994466485808431</v>
      </c>
      <c r="Y66" s="5">
        <f>(X54*Y$60)+(Y54*Y$61)+(Z54*Y$62)+(AA54*Y$63)</f>
        <v>-1.0519848801545653E-2</v>
      </c>
      <c r="Z66" s="27">
        <f>(X54*Z$60)+(Y54*Z$61)+(Z54*Z$62)+(AA54*Z$63)</f>
        <v>1.7453032005026351E-6</v>
      </c>
      <c r="AA66" s="28">
        <f>(X54*AA$60)+(Y54*AA$61)+(Z54*AA$62)+(AA54*AA$63)</f>
        <v>-79.158410877162979</v>
      </c>
      <c r="AC66" s="7"/>
      <c r="AD66" s="7"/>
      <c r="AE66" s="7"/>
      <c r="AF66" s="7"/>
    </row>
    <row r="67" spans="2:32">
      <c r="B67" s="5">
        <v>0</v>
      </c>
      <c r="C67" s="5">
        <v>0</v>
      </c>
      <c r="D67" s="5">
        <v>0</v>
      </c>
      <c r="E67" s="5">
        <v>1</v>
      </c>
      <c r="G67" s="5">
        <f>(G61*B70)+(H61*B71)+(I61*B72)+(J61*B73)</f>
        <v>0</v>
      </c>
      <c r="H67" s="5">
        <f>(G61*C70)+(H61*C71)+(I61*C72)+(J61*C73)</f>
        <v>0</v>
      </c>
      <c r="I67" s="5">
        <f>(G61*D70)+(H61*D71)+(I61*D72)+(J61*D73)</f>
        <v>0</v>
      </c>
      <c r="J67" s="5">
        <f>(G61*E70)+(H61*E71)+(I61*E72)+(J61*E73)</f>
        <v>1</v>
      </c>
      <c r="X67" s="5">
        <f>(X55*X$60)+(Y55*X$61)+(Z55*X$62)+(AA55*X$63)</f>
        <v>1.0519322047494844E-2</v>
      </c>
      <c r="Y67" s="5">
        <f>(X55*Y$60)+(Y55*Y$61)+(Z55*Y$62)+(AA55*Y$63)</f>
        <v>-0.99989290724424673</v>
      </c>
      <c r="Z67" s="27">
        <f>(X55*Z$60)+(Y55*Z$61)+(Z55*Z$62)+(AA55*Z$63)</f>
        <v>1.0174374983713156E-2</v>
      </c>
      <c r="AA67" s="29">
        <f>(X55*AA$60)+(Y55*AA$61)+(Z55*AA$62)+(AA55*AA$63)</f>
        <v>364.95390805033497</v>
      </c>
      <c r="AC67" s="7"/>
      <c r="AD67" s="7"/>
      <c r="AE67" s="7"/>
      <c r="AF67" s="7"/>
    </row>
    <row r="68" spans="2:32" ht="15" thickBot="1">
      <c r="X68" s="5">
        <f>(X56*X$60)+(Y56*X$61)+(Z56*X$62)+(AA56*X$63)</f>
        <v>-1.0624609817682625E-2</v>
      </c>
      <c r="Y68" s="5">
        <f>(X56*Y$60)+(Y56*Y$61)+(Z56*Y$62)+(AA56*Y$63)</f>
        <v>0.98971907690161076</v>
      </c>
      <c r="Z68" s="27">
        <f>(X56*Z$60)+(Y56*Z$61)+(Z56*Z$62)+(AA56*Z$63)</f>
        <v>-1.0101226146894715</v>
      </c>
      <c r="AA68" s="30">
        <f>(X56*AA$60)+(Y56*AA$61)+(Z56*AA$62)+(AA56*AA$63)</f>
        <v>185.87556589300743</v>
      </c>
      <c r="AC68" s="2"/>
    </row>
    <row r="69" spans="2:32">
      <c r="B69" t="s">
        <v>21</v>
      </c>
      <c r="X69" s="5">
        <f>(X57*X$60)+(Y57*X$61)+(Z57*X$62)+(AA57*X$63)</f>
        <v>0</v>
      </c>
      <c r="Y69" s="5">
        <f>(X57*Y$60)+(Y57*Y$61)+(Z57*Y$62)+(AA57*Y$63)</f>
        <v>0</v>
      </c>
      <c r="Z69" s="5">
        <f>(X57*Z$60)+(Y57*Z$61)+(Z57*Z$62)+(AA57*Z$63)</f>
        <v>0</v>
      </c>
      <c r="AA69" s="18">
        <f>(X57*AA$60)+(Y57*AA$61)+(Z57*AA$62)+(AA57*AA$63)</f>
        <v>1</v>
      </c>
      <c r="AC69" s="2"/>
    </row>
    <row r="70" spans="2:32">
      <c r="B70" s="5">
        <f>COS(RADIANS(J18))*COS(RADIANS(J17))</f>
        <v>1</v>
      </c>
      <c r="C70" s="5">
        <f>-SIN(RADIANS(J18))*COS(RADIANS(J16))+COS(RADIANS(J18))*SIN(RADIANS(J17))*SIN(RADIANS(J16))</f>
        <v>0</v>
      </c>
      <c r="D70" s="5">
        <f>SIN(RADIANS(J18))*SIN(RADIANS(J16))+COS(RADIANS(J18))*SIN(RADIANS(J17))*COS(RADIANS(J16))</f>
        <v>0</v>
      </c>
      <c r="E70" s="5">
        <f>-(J13)</f>
        <v>0</v>
      </c>
      <c r="AC70" s="2"/>
    </row>
    <row r="71" spans="2:32" ht="15.6">
      <c r="B71" s="5">
        <f>SIN(RADIANS(J18))*COS(RADIANS(J17))</f>
        <v>0</v>
      </c>
      <c r="C71" s="5">
        <f>COS(RADIANS(J18))*COS(RADIANS(J16))+SIN(RADIANS(J18))*SIN(RADIANS(J17))*SIN(RADIANS(J16))</f>
        <v>1</v>
      </c>
      <c r="D71" s="5">
        <f>-COS(RADIANS(J18))*SIN(RADIANS(J16))+SIN(RADIANS(J18))*SIN(RADIANS(J17))*COS(RADIANS(J16))</f>
        <v>0</v>
      </c>
      <c r="E71" s="5">
        <f>-(J14)</f>
        <v>-80</v>
      </c>
      <c r="G71" s="70" t="s">
        <v>67</v>
      </c>
      <c r="X71" t="s">
        <v>57</v>
      </c>
      <c r="AC71" s="2"/>
    </row>
    <row r="72" spans="2:32" ht="15.6">
      <c r="B72" s="5">
        <f>-SIN(RADIANS(J18))</f>
        <v>0</v>
      </c>
      <c r="C72" s="5">
        <f>COS(RADIANS(J17))*SIN(RADIANS(J16))</f>
        <v>0</v>
      </c>
      <c r="D72" s="5">
        <f>COS(RADIANS(J17))*COS(RADIANS(J16))</f>
        <v>1</v>
      </c>
      <c r="E72" s="5">
        <f>-(J15)</f>
        <v>0</v>
      </c>
      <c r="G72" s="70" t="s">
        <v>68</v>
      </c>
      <c r="X72" s="20">
        <f>(S51*X$66)+(T51*X$67)+(U51*X$68)</f>
        <v>-0.97078408120400761</v>
      </c>
      <c r="Y72" s="20">
        <f>(S51*Y$66)+(T51*Y$67)+(U51*Y$68)</f>
        <v>-0.48426544571944974</v>
      </c>
      <c r="Z72" s="20">
        <f>(S51*Z$66)+(T51*Z$67)+(U51*Z$68)</f>
        <v>0.2699174822947738</v>
      </c>
      <c r="AC72" s="2"/>
    </row>
    <row r="73" spans="2:32">
      <c r="B73" s="5">
        <v>0</v>
      </c>
      <c r="C73" s="5">
        <v>0</v>
      </c>
      <c r="D73" s="5">
        <v>0</v>
      </c>
      <c r="E73" s="5">
        <v>1</v>
      </c>
      <c r="X73" s="20">
        <f>(S52*X$66)+(T52*X$67)+(U52*X$68)</f>
        <v>0.23262264047398479</v>
      </c>
      <c r="Y73" s="20">
        <f>(S52*Y$66)+(T52*Y$67)+(U52*Y$68)</f>
        <v>-1.9421700903422128</v>
      </c>
      <c r="Z73" s="20">
        <f>(S52*Z$66)+(T52*Z$67)+(U52*Z$68)</f>
        <v>0.99711136573809078</v>
      </c>
      <c r="AC73" s="2"/>
    </row>
    <row r="74" spans="2:32">
      <c r="X74" s="20">
        <f>(S53*X$66)+(T53*X$67)+(U53*X$68)</f>
        <v>-6.2564013509728858E-2</v>
      </c>
      <c r="Y74" s="20">
        <f>(S53*Y$66)+(T53*Y$67)+(U53*Y$68)</f>
        <v>0.96523193281245268</v>
      </c>
      <c r="Z74" s="20">
        <f>(S53*Z$66)+(T53*Z$67)+(U53*Z$68)</f>
        <v>-0.99712944040073004</v>
      </c>
    </row>
    <row r="75" spans="2:32">
      <c r="G75">
        <v>0</v>
      </c>
    </row>
    <row r="76" spans="2:32">
      <c r="G76">
        <v>90</v>
      </c>
    </row>
    <row r="77" spans="2:32">
      <c r="G77">
        <v>0</v>
      </c>
    </row>
    <row r="78" spans="2:32">
      <c r="G78">
        <v>0</v>
      </c>
    </row>
    <row r="79" spans="2:32">
      <c r="G79">
        <v>0</v>
      </c>
    </row>
    <row r="80" spans="2:32">
      <c r="G80">
        <v>180</v>
      </c>
    </row>
    <row r="83" spans="1:23" s="53" customFormat="1">
      <c r="A83" s="2"/>
      <c r="B83"/>
      <c r="C83"/>
      <c r="D83"/>
      <c r="E83"/>
      <c r="F83"/>
      <c r="G83"/>
      <c r="H83"/>
      <c r="I83"/>
      <c r="J83"/>
    </row>
    <row r="84" spans="1:23">
      <c r="A84" s="52"/>
      <c r="F84" s="53"/>
      <c r="L84"/>
    </row>
    <row r="85" spans="1:23">
      <c r="L85"/>
    </row>
    <row r="86" spans="1:23">
      <c r="A86" s="46"/>
      <c r="L86"/>
    </row>
    <row r="87" spans="1:23">
      <c r="A87" s="46"/>
      <c r="G87" s="53"/>
      <c r="H87" s="53"/>
      <c r="I87" s="53"/>
      <c r="J87" s="53"/>
      <c r="L87"/>
    </row>
    <row r="88" spans="1:23">
      <c r="A88" s="46"/>
      <c r="L88"/>
    </row>
    <row r="89" spans="1:23">
      <c r="L89"/>
    </row>
    <row r="90" spans="1:23">
      <c r="B90" s="53"/>
      <c r="C90" s="53"/>
      <c r="D90" s="53"/>
      <c r="E90" s="53"/>
      <c r="L90"/>
    </row>
    <row r="91" spans="1:23">
      <c r="L91"/>
    </row>
    <row r="92" spans="1:23">
      <c r="A92" s="4"/>
      <c r="B92" s="2"/>
      <c r="C92" s="2"/>
      <c r="F92" s="4"/>
      <c r="L92"/>
    </row>
    <row r="93" spans="1:23">
      <c r="B93" s="2"/>
      <c r="C93" s="2"/>
      <c r="L93"/>
    </row>
    <row r="94" spans="1:23">
      <c r="B94" s="2"/>
      <c r="C94" s="2"/>
      <c r="L94"/>
      <c r="R94" s="2"/>
    </row>
    <row r="95" spans="1:23">
      <c r="B95" s="2"/>
      <c r="C95" s="2"/>
      <c r="L95"/>
      <c r="O95" s="31"/>
      <c r="R95" s="2"/>
    </row>
    <row r="96" spans="1:23">
      <c r="B96" s="2"/>
      <c r="C96" s="2"/>
      <c r="F96" s="2"/>
      <c r="L96"/>
      <c r="S96" s="2"/>
      <c r="T96" s="2"/>
      <c r="U96" s="2"/>
      <c r="V96" s="2"/>
      <c r="W96" s="2"/>
    </row>
    <row r="97" spans="1:27">
      <c r="A97" s="7"/>
      <c r="B97" s="2"/>
      <c r="C97" s="2"/>
      <c r="D97" s="7"/>
      <c r="L97"/>
      <c r="S97" s="2"/>
      <c r="T97" s="2"/>
      <c r="U97" s="2"/>
      <c r="V97" s="2"/>
      <c r="W97" s="2"/>
    </row>
    <row r="98" spans="1:27">
      <c r="A98" s="7"/>
      <c r="B98" s="3"/>
      <c r="C98" s="4"/>
      <c r="D98" s="4"/>
      <c r="E98" s="4"/>
      <c r="L98"/>
      <c r="O98" s="3"/>
      <c r="P98" s="3"/>
      <c r="Q98" s="3"/>
      <c r="S98" s="2"/>
      <c r="T98" s="2"/>
      <c r="U98" s="2"/>
      <c r="V98" s="2"/>
      <c r="W98" s="2"/>
    </row>
    <row r="99" spans="1:27">
      <c r="A99" s="7"/>
      <c r="C99" s="2"/>
      <c r="G99" s="2"/>
      <c r="H99" s="2"/>
      <c r="L99"/>
      <c r="S99" s="2"/>
      <c r="T99" s="2"/>
      <c r="V99" s="2"/>
      <c r="W99" s="2"/>
    </row>
    <row r="100" spans="1:27">
      <c r="A100" s="7"/>
      <c r="L100"/>
      <c r="S100" s="2"/>
      <c r="T100" s="2"/>
      <c r="V100" s="2"/>
      <c r="W100" s="2"/>
    </row>
    <row r="101" spans="1:27">
      <c r="A101" s="7"/>
      <c r="K101" s="2"/>
      <c r="L101" s="2"/>
      <c r="M101" s="2"/>
      <c r="N101" s="2"/>
      <c r="O101" s="2"/>
      <c r="P101" s="2"/>
      <c r="Q101" s="2"/>
      <c r="S101" s="2"/>
      <c r="T101" s="2"/>
      <c r="V101" s="2"/>
      <c r="W101" s="2"/>
    </row>
    <row r="102" spans="1:27">
      <c r="A102" s="7"/>
      <c r="B102" s="2"/>
      <c r="C102" s="2"/>
      <c r="D102" s="2"/>
      <c r="E102" s="2"/>
      <c r="L102"/>
    </row>
    <row r="103" spans="1:27">
      <c r="A103" s="7"/>
      <c r="B103" s="7"/>
      <c r="C103" s="7"/>
      <c r="D103" s="7"/>
      <c r="L103"/>
      <c r="AA103" s="2"/>
    </row>
    <row r="104" spans="1:27">
      <c r="A104" s="7"/>
      <c r="B104" s="7"/>
      <c r="C104" s="7"/>
      <c r="D104" s="7"/>
      <c r="L104"/>
      <c r="AA104" s="2"/>
    </row>
    <row r="105" spans="1:27">
      <c r="A105" s="7"/>
      <c r="B105" s="7"/>
      <c r="C105" s="7"/>
      <c r="D105" s="7"/>
      <c r="J105" s="2"/>
      <c r="L105"/>
      <c r="O105" s="2"/>
    </row>
    <row r="106" spans="1:27">
      <c r="A106" s="7"/>
      <c r="B106" s="7"/>
      <c r="C106" s="7"/>
      <c r="D106" s="7"/>
      <c r="L106"/>
      <c r="S106" s="7"/>
      <c r="T106" s="7"/>
      <c r="V106" s="7"/>
    </row>
    <row r="107" spans="1:27">
      <c r="A107" s="7"/>
      <c r="B107" s="7"/>
      <c r="C107" s="7"/>
      <c r="D107" s="7"/>
      <c r="L107"/>
      <c r="S107" s="7"/>
      <c r="T107" s="7"/>
      <c r="V107" s="7"/>
    </row>
    <row r="108" spans="1:27">
      <c r="A108" s="7"/>
      <c r="B108" s="7"/>
      <c r="C108" s="7"/>
      <c r="D108" s="7"/>
      <c r="F108" s="7"/>
      <c r="L108"/>
    </row>
    <row r="109" spans="1:27">
      <c r="A109" s="7"/>
      <c r="B109" s="7"/>
      <c r="C109" s="7"/>
      <c r="D109" s="7"/>
      <c r="F109" s="7"/>
      <c r="G109" s="7"/>
      <c r="H109" s="7"/>
      <c r="L109"/>
      <c r="O109" s="2"/>
    </row>
    <row r="110" spans="1:27">
      <c r="B110" s="7"/>
      <c r="C110" s="7"/>
      <c r="D110" s="7"/>
      <c r="G110" s="7"/>
      <c r="H110" s="7"/>
      <c r="L110"/>
    </row>
    <row r="111" spans="1:27">
      <c r="B111" s="7"/>
      <c r="C111" s="7"/>
      <c r="D111" s="7"/>
      <c r="F111" s="2"/>
      <c r="G111" s="7"/>
      <c r="H111" s="7"/>
      <c r="L111"/>
    </row>
    <row r="112" spans="1:27">
      <c r="A112" s="7"/>
      <c r="B112" s="7"/>
      <c r="C112" s="7"/>
      <c r="G112" s="7"/>
      <c r="H112" s="7"/>
      <c r="L112"/>
    </row>
    <row r="113" spans="1:34">
      <c r="A113" s="7"/>
      <c r="B113" s="7"/>
      <c r="C113" s="7"/>
      <c r="L113"/>
      <c r="O113" s="2"/>
    </row>
    <row r="114" spans="1:34">
      <c r="A114" s="7"/>
      <c r="B114" s="7"/>
      <c r="C114" s="7"/>
      <c r="D114" s="7"/>
      <c r="E114" s="7"/>
      <c r="G114" s="2"/>
      <c r="H114" s="2"/>
      <c r="L114"/>
      <c r="O114" s="2"/>
      <c r="S114" s="7"/>
      <c r="T114" s="7"/>
      <c r="V114" s="7"/>
    </row>
    <row r="115" spans="1:34">
      <c r="A115" s="7"/>
      <c r="B115" s="7"/>
      <c r="C115" s="7"/>
      <c r="D115" s="7"/>
      <c r="E115" s="7"/>
      <c r="L115"/>
      <c r="O115" s="2"/>
      <c r="S115" s="7"/>
      <c r="T115" s="7"/>
      <c r="V115" s="7"/>
    </row>
    <row r="116" spans="1:34">
      <c r="L116"/>
      <c r="O116" s="2"/>
      <c r="S116" s="7"/>
      <c r="T116" s="7"/>
      <c r="V116" s="7"/>
    </row>
    <row r="117" spans="1:34">
      <c r="B117" s="2"/>
      <c r="C117" s="2"/>
      <c r="D117" s="2"/>
      <c r="E117" s="2"/>
      <c r="L117"/>
      <c r="P117" s="2"/>
    </row>
    <row r="118" spans="1:34">
      <c r="B118" s="7"/>
      <c r="C118" s="7"/>
      <c r="D118" s="7"/>
      <c r="L118"/>
      <c r="O118" s="2"/>
      <c r="P118" s="2"/>
      <c r="Q118" s="2"/>
      <c r="R118" s="2"/>
      <c r="S118" s="2"/>
      <c r="W118" s="2"/>
    </row>
    <row r="119" spans="1:34">
      <c r="B119" s="7"/>
      <c r="C119" s="7"/>
      <c r="D119" s="7"/>
      <c r="L119"/>
      <c r="O119" s="2"/>
      <c r="P119" s="2"/>
      <c r="Q119" s="2"/>
      <c r="R119" s="2"/>
      <c r="S119" s="2"/>
      <c r="T119" s="7"/>
      <c r="V119" s="7"/>
    </row>
    <row r="120" spans="1:34">
      <c r="B120" s="7"/>
      <c r="C120" s="7"/>
      <c r="D120" s="7"/>
      <c r="L120"/>
      <c r="O120" s="2"/>
      <c r="P120" s="2"/>
      <c r="Q120" s="2"/>
      <c r="R120" s="2"/>
      <c r="S120" s="2"/>
      <c r="T120" s="7"/>
      <c r="V120" s="7"/>
    </row>
    <row r="121" spans="1:34">
      <c r="B121" s="7"/>
      <c r="C121" s="7"/>
      <c r="D121" s="7"/>
      <c r="L121"/>
      <c r="O121" s="2"/>
      <c r="P121" s="2"/>
      <c r="Q121" s="2"/>
      <c r="R121" s="2"/>
      <c r="S121" s="2"/>
      <c r="T121" s="7"/>
      <c r="V121" s="7"/>
    </row>
    <row r="122" spans="1:34">
      <c r="L122"/>
      <c r="O122" s="2"/>
      <c r="P122" s="2"/>
      <c r="Q122" s="2"/>
      <c r="R122" s="2"/>
      <c r="S122" s="2"/>
      <c r="T122" s="7"/>
      <c r="V122" s="7"/>
    </row>
    <row r="123" spans="1:34">
      <c r="L123"/>
      <c r="O123" s="2"/>
      <c r="P123" s="2"/>
      <c r="Q123" s="2"/>
      <c r="R123" s="2"/>
      <c r="S123" s="2"/>
      <c r="T123" s="7"/>
      <c r="V123" s="7"/>
    </row>
    <row r="124" spans="1:34">
      <c r="L124"/>
      <c r="O124" s="2"/>
      <c r="P124" s="2"/>
      <c r="Q124" s="2"/>
      <c r="R124" s="2"/>
      <c r="S124" s="2"/>
      <c r="T124" s="7"/>
      <c r="V124" s="7"/>
    </row>
    <row r="125" spans="1:34">
      <c r="L125"/>
    </row>
    <row r="126" spans="1:34">
      <c r="L126"/>
    </row>
    <row r="127" spans="1:34">
      <c r="L127"/>
      <c r="Y127" s="31"/>
      <c r="AH127" s="31"/>
    </row>
    <row r="128" spans="1:34">
      <c r="L128"/>
      <c r="Y128" s="32"/>
      <c r="AH128" s="32"/>
    </row>
    <row r="129" spans="2:37">
      <c r="K129" t="s">
        <v>2</v>
      </c>
      <c r="L129" t="s">
        <v>1</v>
      </c>
    </row>
    <row r="130" spans="2:37">
      <c r="F130" s="2"/>
      <c r="K130">
        <v>75</v>
      </c>
      <c r="L130">
        <v>335</v>
      </c>
    </row>
    <row r="131" spans="2:37">
      <c r="F131" s="7"/>
      <c r="K131">
        <v>270</v>
      </c>
      <c r="L131">
        <v>0</v>
      </c>
    </row>
    <row r="132" spans="2:37">
      <c r="K132">
        <v>90</v>
      </c>
      <c r="L132">
        <v>0</v>
      </c>
    </row>
    <row r="133" spans="2:37">
      <c r="G133" s="2"/>
      <c r="H133" s="2" t="s">
        <v>0</v>
      </c>
      <c r="I133" t="s">
        <v>32</v>
      </c>
      <c r="J133" t="s">
        <v>33</v>
      </c>
      <c r="K133">
        <v>0</v>
      </c>
      <c r="L133">
        <v>-295</v>
      </c>
    </row>
    <row r="134" spans="2:37">
      <c r="G134" s="7"/>
      <c r="H134" s="7">
        <v>1</v>
      </c>
      <c r="I134">
        <v>1.7453292519943296E-4</v>
      </c>
      <c r="J134">
        <v>-1.5707963267948966</v>
      </c>
      <c r="K134">
        <v>0</v>
      </c>
      <c r="L134">
        <v>0</v>
      </c>
    </row>
    <row r="135" spans="2:37">
      <c r="F135" s="2"/>
      <c r="H135">
        <v>2</v>
      </c>
      <c r="I135">
        <v>-1.5707963267948966</v>
      </c>
      <c r="J135">
        <v>0</v>
      </c>
      <c r="K135">
        <v>0</v>
      </c>
      <c r="L135">
        <v>-80</v>
      </c>
    </row>
    <row r="136" spans="2:37">
      <c r="B136" s="2"/>
      <c r="C136" s="2"/>
      <c r="D136" s="2"/>
      <c r="E136" s="2"/>
      <c r="F136" s="7"/>
      <c r="H136">
        <v>3</v>
      </c>
      <c r="I136">
        <v>0</v>
      </c>
      <c r="J136">
        <v>1.5707963267948966</v>
      </c>
      <c r="L136"/>
    </row>
    <row r="137" spans="2:37">
      <c r="E137" s="7"/>
      <c r="H137">
        <v>4</v>
      </c>
      <c r="I137">
        <v>1.7453292519943296E-4</v>
      </c>
      <c r="J137">
        <v>-1.5707963267948966</v>
      </c>
      <c r="L137"/>
    </row>
    <row r="138" spans="2:37">
      <c r="G138" s="2"/>
      <c r="H138" s="2">
        <v>5</v>
      </c>
      <c r="I138">
        <v>1.7453292519943296E-4</v>
      </c>
      <c r="J138">
        <v>1.5707963267948966</v>
      </c>
      <c r="L138"/>
    </row>
    <row r="139" spans="2:37">
      <c r="G139" s="7"/>
      <c r="H139" s="7">
        <v>6</v>
      </c>
      <c r="I139">
        <v>3.1417671865149925</v>
      </c>
      <c r="J139">
        <v>0</v>
      </c>
      <c r="L139"/>
    </row>
    <row r="140" spans="2:37">
      <c r="F140" s="2"/>
      <c r="L140"/>
    </row>
    <row r="141" spans="2:37">
      <c r="B141" s="2"/>
      <c r="C141" s="2"/>
      <c r="D141" s="2"/>
      <c r="E141" s="2"/>
      <c r="F141" s="7"/>
      <c r="L141"/>
    </row>
    <row r="142" spans="2:37">
      <c r="E142" s="7"/>
      <c r="L142"/>
    </row>
    <row r="143" spans="2:37">
      <c r="G143" s="2"/>
      <c r="H143" s="2"/>
      <c r="L143"/>
    </row>
    <row r="144" spans="2:37">
      <c r="G144" s="7"/>
      <c r="H144" s="7"/>
      <c r="L144"/>
      <c r="AB144" s="2"/>
      <c r="AK144" s="2"/>
    </row>
    <row r="145" spans="2:12">
      <c r="F145" s="2"/>
      <c r="L145"/>
    </row>
    <row r="146" spans="2:12">
      <c r="B146" s="2"/>
      <c r="C146" s="2"/>
      <c r="D146" s="2"/>
      <c r="E146" s="2"/>
      <c r="F146" s="7"/>
      <c r="L146"/>
    </row>
    <row r="147" spans="2:12">
      <c r="E147" s="7"/>
      <c r="L147"/>
    </row>
    <row r="148" spans="2:12">
      <c r="G148" s="2"/>
      <c r="H148" s="2"/>
      <c r="L148"/>
    </row>
    <row r="149" spans="2:12">
      <c r="G149" s="7"/>
      <c r="H149" s="7"/>
      <c r="L149"/>
    </row>
    <row r="150" spans="2:12">
      <c r="F150" s="2"/>
      <c r="L150"/>
    </row>
    <row r="151" spans="2:12">
      <c r="B151" s="2"/>
      <c r="C151" s="2"/>
      <c r="D151" s="2"/>
      <c r="E151" s="2"/>
      <c r="F151" s="7"/>
      <c r="L151"/>
    </row>
    <row r="152" spans="2:12">
      <c r="E152" s="7"/>
      <c r="L152"/>
    </row>
    <row r="153" spans="2:12">
      <c r="G153" s="2"/>
      <c r="H153" s="2"/>
      <c r="L153"/>
    </row>
    <row r="154" spans="2:12">
      <c r="G154" s="7"/>
      <c r="H154" s="7"/>
      <c r="L154"/>
    </row>
    <row r="155" spans="2:12">
      <c r="F155" s="2"/>
      <c r="L155"/>
    </row>
    <row r="156" spans="2:12">
      <c r="B156" s="2"/>
      <c r="C156" s="2"/>
      <c r="D156" s="2"/>
      <c r="E156" s="2"/>
      <c r="F156" s="7"/>
      <c r="L156"/>
    </row>
    <row r="157" spans="2:12">
      <c r="E157" s="7"/>
      <c r="L157"/>
    </row>
    <row r="158" spans="2:12">
      <c r="F158" s="7"/>
      <c r="G158" s="2"/>
      <c r="H158" s="2"/>
      <c r="L158"/>
    </row>
    <row r="159" spans="2:12">
      <c r="G159" s="7"/>
      <c r="H159" s="7"/>
      <c r="L159"/>
    </row>
    <row r="160" spans="2:12">
      <c r="F160" s="2"/>
      <c r="L160"/>
    </row>
    <row r="161" spans="2:12">
      <c r="B161" s="2"/>
      <c r="C161" s="2"/>
      <c r="D161" s="2"/>
      <c r="E161" s="2"/>
      <c r="F161" s="7"/>
      <c r="G161" s="7"/>
      <c r="H161" s="7"/>
      <c r="L161"/>
    </row>
    <row r="162" spans="2:12">
      <c r="E162" s="7"/>
      <c r="L162"/>
    </row>
    <row r="163" spans="2:12">
      <c r="G163" s="2"/>
      <c r="H163" s="2"/>
      <c r="L163"/>
    </row>
    <row r="164" spans="2:12">
      <c r="E164" s="7"/>
      <c r="G164" s="7"/>
      <c r="H164" s="7"/>
      <c r="L164"/>
    </row>
    <row r="165" spans="2:12">
      <c r="L165"/>
    </row>
    <row r="166" spans="2:12">
      <c r="B166" s="2"/>
      <c r="C166" s="2"/>
      <c r="D166" s="2"/>
      <c r="E166" s="2"/>
      <c r="L166"/>
    </row>
    <row r="167" spans="2:12">
      <c r="E167" s="7"/>
      <c r="L167"/>
    </row>
    <row r="168" spans="2:12">
      <c r="L168"/>
    </row>
    <row r="169" spans="2:12">
      <c r="L169"/>
    </row>
    <row r="170" spans="2:12">
      <c r="L170"/>
    </row>
    <row r="171" spans="2:12">
      <c r="L171"/>
    </row>
    <row r="172" spans="2:12">
      <c r="L172"/>
    </row>
    <row r="173" spans="2:12">
      <c r="L173"/>
    </row>
    <row r="174" spans="2:12">
      <c r="L174"/>
    </row>
    <row r="175" spans="2:12">
      <c r="L175"/>
    </row>
    <row r="176" spans="2:12">
      <c r="L176"/>
    </row>
    <row r="177" spans="12:12">
      <c r="L177"/>
    </row>
    <row r="178" spans="12:12">
      <c r="L178"/>
    </row>
    <row r="179" spans="12:12">
      <c r="L179"/>
    </row>
    <row r="180" spans="12:12">
      <c r="L180"/>
    </row>
    <row r="181" spans="12:12">
      <c r="L181"/>
    </row>
    <row r="182" spans="12:12">
      <c r="L182"/>
    </row>
    <row r="183" spans="12:12">
      <c r="L183"/>
    </row>
    <row r="184" spans="12:12">
      <c r="L184"/>
    </row>
    <row r="185" spans="12:12">
      <c r="L185"/>
    </row>
    <row r="186" spans="12:12">
      <c r="L186"/>
    </row>
    <row r="187" spans="12:12">
      <c r="L187"/>
    </row>
    <row r="188" spans="12:12">
      <c r="L188"/>
    </row>
    <row r="189" spans="12:12">
      <c r="L189"/>
    </row>
    <row r="190" spans="12:12">
      <c r="L190"/>
    </row>
    <row r="191" spans="12:12">
      <c r="L191"/>
    </row>
    <row r="192" spans="12:12">
      <c r="L192"/>
    </row>
    <row r="193" spans="12:12">
      <c r="L193"/>
    </row>
    <row r="194" spans="12:12">
      <c r="L194"/>
    </row>
    <row r="195" spans="12:12">
      <c r="L195"/>
    </row>
    <row r="196" spans="12:12">
      <c r="L196"/>
    </row>
    <row r="197" spans="12:12">
      <c r="L197"/>
    </row>
    <row r="198" spans="12:12">
      <c r="L198"/>
    </row>
    <row r="199" spans="12:12">
      <c r="L199"/>
    </row>
    <row r="200" spans="12:12">
      <c r="L200"/>
    </row>
    <row r="201" spans="12:12">
      <c r="L201"/>
    </row>
    <row r="202" spans="12:12">
      <c r="L202"/>
    </row>
    <row r="203" spans="12:12">
      <c r="L203"/>
    </row>
    <row r="204" spans="12:12">
      <c r="L204"/>
    </row>
    <row r="205" spans="12:12">
      <c r="L205"/>
    </row>
    <row r="206" spans="12:12">
      <c r="L206"/>
    </row>
    <row r="207" spans="12:12">
      <c r="L207"/>
    </row>
    <row r="208" spans="12:12">
      <c r="L208"/>
    </row>
    <row r="209" spans="12:12">
      <c r="L209"/>
    </row>
    <row r="210" spans="12:12">
      <c r="L210"/>
    </row>
    <row r="211" spans="12:12">
      <c r="L211"/>
    </row>
    <row r="212" spans="12:12">
      <c r="L212"/>
    </row>
    <row r="213" spans="12:12">
      <c r="L213"/>
    </row>
    <row r="214" spans="12:12">
      <c r="L214"/>
    </row>
    <row r="215" spans="12:12">
      <c r="L215"/>
    </row>
    <row r="216" spans="12:12">
      <c r="L216"/>
    </row>
    <row r="217" spans="12:12">
      <c r="L217"/>
    </row>
    <row r="218" spans="12:12">
      <c r="L218"/>
    </row>
    <row r="219" spans="12:12">
      <c r="L219"/>
    </row>
    <row r="220" spans="12:12">
      <c r="L220"/>
    </row>
    <row r="221" spans="12:12">
      <c r="L221"/>
    </row>
    <row r="222" spans="12:12">
      <c r="L222"/>
    </row>
    <row r="223" spans="12:12">
      <c r="L223"/>
    </row>
    <row r="224" spans="12:12">
      <c r="L224"/>
    </row>
    <row r="225" spans="12:12">
      <c r="L225"/>
    </row>
    <row r="226" spans="12:12">
      <c r="L226"/>
    </row>
    <row r="227" spans="12:12">
      <c r="L227"/>
    </row>
    <row r="228" spans="12:12">
      <c r="L228"/>
    </row>
    <row r="229" spans="12:12">
      <c r="L229"/>
    </row>
    <row r="230" spans="12:12">
      <c r="L230"/>
    </row>
    <row r="231" spans="12:12">
      <c r="L231"/>
    </row>
    <row r="232" spans="12:12">
      <c r="L232"/>
    </row>
    <row r="233" spans="12:12">
      <c r="L233"/>
    </row>
    <row r="234" spans="12:12">
      <c r="L234"/>
    </row>
    <row r="235" spans="12:12">
      <c r="L235"/>
    </row>
    <row r="236" spans="12:12">
      <c r="L236"/>
    </row>
    <row r="237" spans="12:12">
      <c r="L237"/>
    </row>
    <row r="238" spans="12:12">
      <c r="L238"/>
    </row>
    <row r="239" spans="12:12">
      <c r="L239"/>
    </row>
    <row r="240" spans="12:12">
      <c r="L240"/>
    </row>
    <row r="241" spans="12:12">
      <c r="L241"/>
    </row>
    <row r="242" spans="12:12">
      <c r="L242"/>
    </row>
    <row r="243" spans="12:12">
      <c r="L243"/>
    </row>
    <row r="244" spans="12:12">
      <c r="L244"/>
    </row>
    <row r="245" spans="12:12">
      <c r="L245"/>
    </row>
    <row r="246" spans="12:12">
      <c r="L246"/>
    </row>
    <row r="247" spans="12:12">
      <c r="L247"/>
    </row>
    <row r="248" spans="12:12">
      <c r="L248"/>
    </row>
    <row r="249" spans="12:12">
      <c r="L249"/>
    </row>
    <row r="250" spans="12:12">
      <c r="L250"/>
    </row>
    <row r="251" spans="12:12">
      <c r="L251"/>
    </row>
    <row r="252" spans="12:12">
      <c r="L252"/>
    </row>
    <row r="253" spans="12:12">
      <c r="L253"/>
    </row>
    <row r="254" spans="12:12">
      <c r="L254"/>
    </row>
    <row r="255" spans="12:12">
      <c r="L255"/>
    </row>
    <row r="256" spans="12:12">
      <c r="L256"/>
    </row>
    <row r="257" spans="12:12">
      <c r="L257"/>
    </row>
    <row r="258" spans="12:12">
      <c r="L258"/>
    </row>
    <row r="259" spans="12:12">
      <c r="L259"/>
    </row>
    <row r="260" spans="12:12">
      <c r="L260"/>
    </row>
    <row r="261" spans="12:12">
      <c r="L261"/>
    </row>
    <row r="262" spans="12:12">
      <c r="L262"/>
    </row>
    <row r="263" spans="12:12">
      <c r="L263"/>
    </row>
    <row r="264" spans="12:12">
      <c r="L264"/>
    </row>
    <row r="265" spans="12:12">
      <c r="L265"/>
    </row>
    <row r="266" spans="12:12">
      <c r="L266"/>
    </row>
    <row r="267" spans="12:12">
      <c r="L267"/>
    </row>
    <row r="268" spans="12:12">
      <c r="L268"/>
    </row>
    <row r="269" spans="12:12">
      <c r="L269"/>
    </row>
    <row r="270" spans="12:12">
      <c r="L270"/>
    </row>
    <row r="271" spans="12:12">
      <c r="L271"/>
    </row>
    <row r="272" spans="12:12">
      <c r="L272"/>
    </row>
    <row r="273" spans="12:12">
      <c r="L273"/>
    </row>
    <row r="274" spans="12:12">
      <c r="L274"/>
    </row>
    <row r="275" spans="12:12">
      <c r="L275"/>
    </row>
    <row r="276" spans="12:12">
      <c r="L276"/>
    </row>
    <row r="277" spans="12:12">
      <c r="L277"/>
    </row>
    <row r="278" spans="12:12">
      <c r="L278"/>
    </row>
    <row r="279" spans="12:12">
      <c r="L279"/>
    </row>
    <row r="280" spans="12:12">
      <c r="L280"/>
    </row>
    <row r="281" spans="12:12">
      <c r="L281"/>
    </row>
    <row r="282" spans="12:12">
      <c r="L282"/>
    </row>
    <row r="283" spans="12:12">
      <c r="L283"/>
    </row>
    <row r="284" spans="12:12">
      <c r="L284"/>
    </row>
    <row r="285" spans="12:12">
      <c r="L285"/>
    </row>
    <row r="286" spans="12:12">
      <c r="L286"/>
    </row>
    <row r="287" spans="12:12">
      <c r="L287"/>
    </row>
    <row r="288" spans="12:12">
      <c r="L288"/>
    </row>
    <row r="289" spans="12:12">
      <c r="L289"/>
    </row>
    <row r="290" spans="12:12">
      <c r="L290"/>
    </row>
    <row r="291" spans="12:12">
      <c r="L291"/>
    </row>
    <row r="292" spans="12:12">
      <c r="L292"/>
    </row>
    <row r="293" spans="12:12">
      <c r="L293"/>
    </row>
    <row r="294" spans="12:12">
      <c r="L294"/>
    </row>
    <row r="295" spans="12:12">
      <c r="L295"/>
    </row>
    <row r="296" spans="12:12">
      <c r="L296"/>
    </row>
    <row r="297" spans="12:12">
      <c r="L297"/>
    </row>
    <row r="298" spans="12:12">
      <c r="L298"/>
    </row>
    <row r="299" spans="12:12">
      <c r="L299"/>
    </row>
    <row r="300" spans="12:12">
      <c r="L300"/>
    </row>
    <row r="301" spans="12:12">
      <c r="L301"/>
    </row>
    <row r="302" spans="12:12">
      <c r="L302"/>
    </row>
    <row r="303" spans="12:12">
      <c r="L303"/>
    </row>
    <row r="304" spans="12:12">
      <c r="L304"/>
    </row>
    <row r="305" spans="12:12">
      <c r="L305"/>
    </row>
    <row r="306" spans="12:12">
      <c r="L306"/>
    </row>
    <row r="307" spans="12:12">
      <c r="L307"/>
    </row>
    <row r="308" spans="12:12">
      <c r="L308"/>
    </row>
    <row r="309" spans="12:12">
      <c r="L309"/>
    </row>
    <row r="310" spans="12:12">
      <c r="L310"/>
    </row>
    <row r="311" spans="12:12">
      <c r="L311"/>
    </row>
    <row r="312" spans="12:12">
      <c r="L312"/>
    </row>
    <row r="313" spans="12:12">
      <c r="L313"/>
    </row>
    <row r="314" spans="12:12">
      <c r="L314"/>
    </row>
    <row r="315" spans="12:12">
      <c r="L315"/>
    </row>
    <row r="316" spans="12:12">
      <c r="L316"/>
    </row>
    <row r="317" spans="12:12">
      <c r="L317"/>
    </row>
    <row r="318" spans="12:12">
      <c r="L318"/>
    </row>
    <row r="319" spans="12:12">
      <c r="L319"/>
    </row>
    <row r="320" spans="12:12">
      <c r="L320"/>
    </row>
    <row r="321" spans="12:12">
      <c r="L321"/>
    </row>
    <row r="322" spans="12:12">
      <c r="L322"/>
    </row>
    <row r="323" spans="12:12">
      <c r="L323"/>
    </row>
    <row r="324" spans="12:12">
      <c r="L324"/>
    </row>
    <row r="325" spans="12:12">
      <c r="L325"/>
    </row>
    <row r="326" spans="12:12">
      <c r="L326"/>
    </row>
    <row r="327" spans="12:12">
      <c r="L327"/>
    </row>
    <row r="328" spans="12:12">
      <c r="L328"/>
    </row>
    <row r="329" spans="12:12">
      <c r="L329"/>
    </row>
    <row r="330" spans="12:12">
      <c r="L330"/>
    </row>
    <row r="331" spans="12:12">
      <c r="L331"/>
    </row>
    <row r="332" spans="12:12">
      <c r="L332"/>
    </row>
    <row r="333" spans="12:12">
      <c r="L333"/>
    </row>
    <row r="334" spans="12:12">
      <c r="L334"/>
    </row>
    <row r="335" spans="12:12">
      <c r="L335"/>
    </row>
    <row r="336" spans="12:12">
      <c r="L336"/>
    </row>
    <row r="337" spans="12:12">
      <c r="L337"/>
    </row>
    <row r="338" spans="12:12">
      <c r="L338"/>
    </row>
    <row r="339" spans="12:12">
      <c r="L339"/>
    </row>
    <row r="340" spans="12:12">
      <c r="L340"/>
    </row>
    <row r="341" spans="12:12">
      <c r="L341"/>
    </row>
    <row r="342" spans="12:12">
      <c r="L342"/>
    </row>
    <row r="343" spans="12:12">
      <c r="L343"/>
    </row>
    <row r="344" spans="12:12">
      <c r="L344"/>
    </row>
    <row r="345" spans="12:12">
      <c r="L345"/>
    </row>
    <row r="346" spans="12:12">
      <c r="L346"/>
    </row>
    <row r="347" spans="12:12">
      <c r="L347"/>
    </row>
    <row r="348" spans="12:12">
      <c r="L348"/>
    </row>
    <row r="349" spans="12:12">
      <c r="L349"/>
    </row>
    <row r="350" spans="12:12">
      <c r="L350"/>
    </row>
    <row r="351" spans="12:12">
      <c r="L351"/>
    </row>
    <row r="352" spans="12:12">
      <c r="L352"/>
    </row>
    <row r="353" spans="12:12">
      <c r="L353"/>
    </row>
    <row r="354" spans="12:12">
      <c r="L354"/>
    </row>
    <row r="355" spans="12:12">
      <c r="L355"/>
    </row>
    <row r="356" spans="12:12">
      <c r="L356"/>
    </row>
    <row r="357" spans="12:12">
      <c r="L357"/>
    </row>
    <row r="358" spans="12:12">
      <c r="L358"/>
    </row>
    <row r="359" spans="12:12">
      <c r="L359"/>
    </row>
    <row r="360" spans="12:12">
      <c r="L360"/>
    </row>
    <row r="361" spans="12:12">
      <c r="L361"/>
    </row>
    <row r="362" spans="12:12">
      <c r="L362"/>
    </row>
    <row r="363" spans="12:12">
      <c r="L363"/>
    </row>
    <row r="364" spans="12:12">
      <c r="L364"/>
    </row>
    <row r="365" spans="12:12">
      <c r="L365"/>
    </row>
    <row r="366" spans="12:12">
      <c r="L366"/>
    </row>
    <row r="367" spans="12:12">
      <c r="L367"/>
    </row>
    <row r="368" spans="12:12">
      <c r="L368"/>
    </row>
    <row r="369" spans="12:12">
      <c r="L369"/>
    </row>
    <row r="370" spans="12:12">
      <c r="L370"/>
    </row>
    <row r="371" spans="12:12">
      <c r="L371"/>
    </row>
    <row r="372" spans="12:12">
      <c r="L372"/>
    </row>
    <row r="373" spans="12:12">
      <c r="L373"/>
    </row>
    <row r="374" spans="12:12">
      <c r="L374"/>
    </row>
    <row r="375" spans="12:12">
      <c r="L375"/>
    </row>
    <row r="376" spans="12:12">
      <c r="L376"/>
    </row>
    <row r="377" spans="12:12">
      <c r="L377"/>
    </row>
    <row r="378" spans="12:12">
      <c r="L378"/>
    </row>
    <row r="379" spans="12:12">
      <c r="L379"/>
    </row>
    <row r="380" spans="12:12">
      <c r="L380"/>
    </row>
    <row r="381" spans="12:12">
      <c r="L381"/>
    </row>
    <row r="382" spans="12:12">
      <c r="L382"/>
    </row>
    <row r="383" spans="12:12">
      <c r="L383"/>
    </row>
    <row r="384" spans="12:12">
      <c r="L384"/>
    </row>
    <row r="385" spans="12:12">
      <c r="L385"/>
    </row>
    <row r="386" spans="12:12">
      <c r="L386"/>
    </row>
    <row r="387" spans="12:12">
      <c r="L387"/>
    </row>
    <row r="388" spans="12:12">
      <c r="L388"/>
    </row>
    <row r="389" spans="12:12">
      <c r="L389"/>
    </row>
    <row r="390" spans="12:12">
      <c r="L390"/>
    </row>
    <row r="391" spans="12:12">
      <c r="L391"/>
    </row>
    <row r="392" spans="12:12">
      <c r="L392"/>
    </row>
    <row r="393" spans="12:12">
      <c r="L393"/>
    </row>
    <row r="394" spans="12:12">
      <c r="L394"/>
    </row>
    <row r="395" spans="12:12">
      <c r="L395"/>
    </row>
    <row r="396" spans="12:12">
      <c r="L396"/>
    </row>
    <row r="397" spans="12:12">
      <c r="L397"/>
    </row>
    <row r="398" spans="12:12">
      <c r="L398"/>
    </row>
    <row r="399" spans="12:12">
      <c r="L399"/>
    </row>
    <row r="400" spans="12:12">
      <c r="L400"/>
    </row>
    <row r="401" spans="12:12">
      <c r="L401"/>
    </row>
    <row r="402" spans="12:12">
      <c r="L402"/>
    </row>
    <row r="403" spans="12:12">
      <c r="L403"/>
    </row>
    <row r="404" spans="12:12">
      <c r="L404"/>
    </row>
    <row r="405" spans="12:12">
      <c r="L405"/>
    </row>
    <row r="406" spans="12:12">
      <c r="L406"/>
    </row>
    <row r="407" spans="12:12">
      <c r="L407"/>
    </row>
    <row r="408" spans="12:12">
      <c r="L408"/>
    </row>
    <row r="409" spans="12:12">
      <c r="L409"/>
    </row>
    <row r="410" spans="12:12">
      <c r="L410"/>
    </row>
    <row r="411" spans="12:12">
      <c r="L411"/>
    </row>
    <row r="412" spans="12:12">
      <c r="L412"/>
    </row>
    <row r="413" spans="12:12">
      <c r="L413"/>
    </row>
    <row r="414" spans="12:12">
      <c r="L414"/>
    </row>
    <row r="415" spans="12:12">
      <c r="L415"/>
    </row>
    <row r="416" spans="12:12">
      <c r="L416"/>
    </row>
    <row r="417" spans="12:12">
      <c r="L417"/>
    </row>
    <row r="418" spans="12:12">
      <c r="L418"/>
    </row>
    <row r="419" spans="12:12">
      <c r="L419"/>
    </row>
    <row r="420" spans="12:12">
      <c r="L420"/>
    </row>
    <row r="421" spans="12:12">
      <c r="L421"/>
    </row>
    <row r="422" spans="12:12">
      <c r="L422"/>
    </row>
    <row r="423" spans="12:12">
      <c r="L423"/>
    </row>
    <row r="424" spans="12:12">
      <c r="L424"/>
    </row>
    <row r="425" spans="12:12">
      <c r="L425"/>
    </row>
    <row r="426" spans="12:12">
      <c r="L426"/>
    </row>
    <row r="427" spans="12:12">
      <c r="L427"/>
    </row>
    <row r="428" spans="12:12">
      <c r="L428"/>
    </row>
    <row r="429" spans="12:12">
      <c r="L429"/>
    </row>
    <row r="430" spans="12:12">
      <c r="L430"/>
    </row>
    <row r="431" spans="12:12">
      <c r="L431"/>
    </row>
    <row r="432" spans="12:12">
      <c r="L432"/>
    </row>
    <row r="433" spans="12:12">
      <c r="L433"/>
    </row>
    <row r="434" spans="12:12">
      <c r="L434"/>
    </row>
    <row r="435" spans="12:12">
      <c r="L435"/>
    </row>
    <row r="436" spans="12:12">
      <c r="L436"/>
    </row>
    <row r="437" spans="12:12">
      <c r="L437"/>
    </row>
    <row r="438" spans="12:12">
      <c r="L438"/>
    </row>
    <row r="439" spans="12:12">
      <c r="L439"/>
    </row>
    <row r="440" spans="12:12">
      <c r="L440"/>
    </row>
    <row r="441" spans="12:12">
      <c r="L441"/>
    </row>
    <row r="442" spans="12:12">
      <c r="L442"/>
    </row>
    <row r="443" spans="12:12">
      <c r="L443"/>
    </row>
    <row r="444" spans="12:12">
      <c r="L444"/>
    </row>
    <row r="445" spans="12:12">
      <c r="L445"/>
    </row>
    <row r="446" spans="12:12">
      <c r="L446"/>
    </row>
    <row r="447" spans="12:12">
      <c r="L447"/>
    </row>
    <row r="448" spans="12:12">
      <c r="L448"/>
    </row>
    <row r="449" spans="12:12">
      <c r="L449"/>
    </row>
    <row r="450" spans="12:12">
      <c r="L450"/>
    </row>
    <row r="451" spans="12:12">
      <c r="L451"/>
    </row>
    <row r="452" spans="12:12">
      <c r="L452"/>
    </row>
    <row r="453" spans="12:12">
      <c r="L453"/>
    </row>
    <row r="454" spans="12:12">
      <c r="L454"/>
    </row>
    <row r="455" spans="12:12">
      <c r="L455"/>
    </row>
    <row r="456" spans="12:12">
      <c r="L456"/>
    </row>
    <row r="457" spans="12:12">
      <c r="L457"/>
    </row>
    <row r="458" spans="12:12">
      <c r="L458"/>
    </row>
    <row r="459" spans="12:12">
      <c r="L459"/>
    </row>
    <row r="460" spans="12:12">
      <c r="L460"/>
    </row>
    <row r="461" spans="12:12">
      <c r="L461"/>
    </row>
    <row r="462" spans="12:12">
      <c r="L462"/>
    </row>
    <row r="463" spans="12:12">
      <c r="L463"/>
    </row>
    <row r="464" spans="12:12">
      <c r="L464"/>
    </row>
    <row r="465" spans="12:12">
      <c r="L465"/>
    </row>
    <row r="466" spans="12:12">
      <c r="L466"/>
    </row>
    <row r="467" spans="12:12">
      <c r="L467"/>
    </row>
    <row r="468" spans="12:12">
      <c r="L468"/>
    </row>
    <row r="469" spans="12:12">
      <c r="L469"/>
    </row>
    <row r="470" spans="12:12">
      <c r="L470"/>
    </row>
    <row r="471" spans="12:12">
      <c r="L471"/>
    </row>
    <row r="472" spans="12:12">
      <c r="L472"/>
    </row>
    <row r="473" spans="12:12">
      <c r="L473"/>
    </row>
    <row r="474" spans="12:12">
      <c r="L474"/>
    </row>
    <row r="475" spans="12:12">
      <c r="L475"/>
    </row>
    <row r="476" spans="12:12">
      <c r="L476"/>
    </row>
    <row r="477" spans="12:12">
      <c r="L477"/>
    </row>
    <row r="478" spans="12:12">
      <c r="L478"/>
    </row>
    <row r="479" spans="12:12">
      <c r="L479"/>
    </row>
    <row r="480" spans="12:12">
      <c r="L480"/>
    </row>
    <row r="481" spans="12:12">
      <c r="L481"/>
    </row>
    <row r="482" spans="12:12">
      <c r="L482"/>
    </row>
    <row r="483" spans="12:12">
      <c r="L483"/>
    </row>
    <row r="484" spans="12:12">
      <c r="L484"/>
    </row>
    <row r="485" spans="12:12">
      <c r="L485"/>
    </row>
    <row r="486" spans="12:12">
      <c r="L486"/>
    </row>
    <row r="487" spans="12:12">
      <c r="L487"/>
    </row>
    <row r="488" spans="12:12">
      <c r="L488"/>
    </row>
    <row r="489" spans="12:12">
      <c r="L489"/>
    </row>
    <row r="490" spans="12:12">
      <c r="L490"/>
    </row>
    <row r="491" spans="12:12">
      <c r="L491"/>
    </row>
    <row r="492" spans="12:12">
      <c r="L492"/>
    </row>
    <row r="493" spans="12:12">
      <c r="L493"/>
    </row>
    <row r="494" spans="12:12">
      <c r="L494"/>
    </row>
    <row r="495" spans="12:12">
      <c r="L495"/>
    </row>
    <row r="496" spans="12:12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  <row r="503" spans="12:12">
      <c r="L503"/>
    </row>
    <row r="504" spans="12:12">
      <c r="L504"/>
    </row>
    <row r="505" spans="12:12">
      <c r="L505"/>
    </row>
    <row r="506" spans="12:12">
      <c r="L506"/>
    </row>
    <row r="507" spans="12:12">
      <c r="L507"/>
    </row>
    <row r="508" spans="12:12">
      <c r="L508"/>
    </row>
    <row r="509" spans="12:12">
      <c r="L509"/>
    </row>
    <row r="510" spans="12:12">
      <c r="L510"/>
    </row>
    <row r="511" spans="12:12">
      <c r="L511"/>
    </row>
    <row r="512" spans="12:12">
      <c r="L512"/>
    </row>
    <row r="513" spans="12:12">
      <c r="L513"/>
    </row>
    <row r="514" spans="12:12">
      <c r="L514"/>
    </row>
    <row r="515" spans="12:12">
      <c r="L515"/>
    </row>
    <row r="516" spans="12:12">
      <c r="L516"/>
    </row>
    <row r="517" spans="12:12">
      <c r="L517"/>
    </row>
    <row r="518" spans="12:12">
      <c r="L518"/>
    </row>
    <row r="519" spans="12:12">
      <c r="L519"/>
    </row>
    <row r="520" spans="12:12">
      <c r="L520"/>
    </row>
    <row r="521" spans="12:12">
      <c r="L521"/>
    </row>
    <row r="522" spans="12:12">
      <c r="L522"/>
    </row>
    <row r="523" spans="12:12">
      <c r="L523"/>
    </row>
    <row r="524" spans="12:12">
      <c r="L524"/>
    </row>
    <row r="525" spans="12:12">
      <c r="L525"/>
    </row>
    <row r="526" spans="12:12">
      <c r="L526"/>
    </row>
    <row r="527" spans="12:12">
      <c r="L527"/>
    </row>
    <row r="528" spans="12:12">
      <c r="L528"/>
    </row>
    <row r="529" spans="12:12">
      <c r="L529"/>
    </row>
    <row r="530" spans="12:12">
      <c r="L530"/>
    </row>
    <row r="531" spans="12:12">
      <c r="L531"/>
    </row>
    <row r="532" spans="12:12">
      <c r="L532"/>
    </row>
    <row r="533" spans="12:12">
      <c r="L533"/>
    </row>
    <row r="534" spans="12:12">
      <c r="L534"/>
    </row>
    <row r="535" spans="12:12">
      <c r="L535"/>
    </row>
    <row r="536" spans="12:12">
      <c r="L536"/>
    </row>
    <row r="537" spans="12:12">
      <c r="L537"/>
    </row>
    <row r="538" spans="12:12">
      <c r="L538"/>
    </row>
    <row r="539" spans="12:12">
      <c r="L539"/>
    </row>
    <row r="540" spans="12:12">
      <c r="L540"/>
    </row>
    <row r="541" spans="12:12">
      <c r="L541"/>
    </row>
    <row r="542" spans="12:12">
      <c r="L542"/>
    </row>
    <row r="543" spans="12:12">
      <c r="L543"/>
    </row>
    <row r="544" spans="12:12">
      <c r="L544"/>
    </row>
    <row r="545" spans="12:12">
      <c r="L545"/>
    </row>
    <row r="546" spans="12:12">
      <c r="L546"/>
    </row>
    <row r="547" spans="12:12">
      <c r="L547"/>
    </row>
    <row r="548" spans="12:12">
      <c r="L548"/>
    </row>
    <row r="549" spans="12:12">
      <c r="L549"/>
    </row>
    <row r="550" spans="12:12">
      <c r="L550"/>
    </row>
    <row r="551" spans="12:12">
      <c r="L551"/>
    </row>
    <row r="552" spans="12:12">
      <c r="L552"/>
    </row>
    <row r="553" spans="12:12">
      <c r="L553"/>
    </row>
    <row r="554" spans="12:12">
      <c r="L554"/>
    </row>
    <row r="555" spans="12:12">
      <c r="L555"/>
    </row>
    <row r="556" spans="12:12">
      <c r="L556"/>
    </row>
    <row r="557" spans="12:12">
      <c r="L557"/>
    </row>
    <row r="558" spans="12:12">
      <c r="L558"/>
    </row>
    <row r="559" spans="12:12">
      <c r="L559"/>
    </row>
    <row r="560" spans="12:12">
      <c r="L560"/>
    </row>
    <row r="561" spans="12:12">
      <c r="L561"/>
    </row>
    <row r="562" spans="12:12">
      <c r="L562"/>
    </row>
    <row r="563" spans="12:12">
      <c r="L563"/>
    </row>
    <row r="564" spans="12:12">
      <c r="L564"/>
    </row>
    <row r="565" spans="12:12">
      <c r="L565"/>
    </row>
    <row r="566" spans="12:12">
      <c r="L566"/>
    </row>
    <row r="567" spans="12:12">
      <c r="L567"/>
    </row>
    <row r="568" spans="12:12">
      <c r="L568"/>
    </row>
    <row r="569" spans="12:12">
      <c r="L569"/>
    </row>
    <row r="570" spans="12:12">
      <c r="L570"/>
    </row>
    <row r="571" spans="12:12">
      <c r="L571"/>
    </row>
    <row r="572" spans="12:12">
      <c r="L572"/>
    </row>
    <row r="573" spans="12:12">
      <c r="L573"/>
    </row>
    <row r="574" spans="12:12">
      <c r="L574"/>
    </row>
    <row r="575" spans="12:12">
      <c r="L575"/>
    </row>
    <row r="576" spans="12:12">
      <c r="L576"/>
    </row>
    <row r="577" spans="12:12">
      <c r="L577"/>
    </row>
    <row r="578" spans="12:12">
      <c r="L578"/>
    </row>
    <row r="579" spans="12:12">
      <c r="L579"/>
    </row>
    <row r="580" spans="12:12">
      <c r="L580"/>
    </row>
    <row r="581" spans="12:12">
      <c r="L581"/>
    </row>
    <row r="582" spans="12:12">
      <c r="L582"/>
    </row>
    <row r="583" spans="12:12">
      <c r="L583"/>
    </row>
    <row r="584" spans="12:12">
      <c r="L584"/>
    </row>
    <row r="585" spans="12:12">
      <c r="L585"/>
    </row>
    <row r="586" spans="12:12">
      <c r="L586"/>
    </row>
    <row r="587" spans="12:12">
      <c r="L587"/>
    </row>
    <row r="588" spans="12:12">
      <c r="L588"/>
    </row>
    <row r="589" spans="12:12">
      <c r="L589"/>
    </row>
    <row r="590" spans="12:12">
      <c r="L590"/>
    </row>
    <row r="591" spans="12:12">
      <c r="L591"/>
    </row>
    <row r="592" spans="12:12">
      <c r="L592"/>
    </row>
    <row r="593" spans="12:12">
      <c r="L593"/>
    </row>
    <row r="594" spans="12:12">
      <c r="L594"/>
    </row>
    <row r="595" spans="12:12">
      <c r="L595"/>
    </row>
    <row r="596" spans="12:12">
      <c r="L596"/>
    </row>
    <row r="597" spans="12:12">
      <c r="L597"/>
    </row>
    <row r="598" spans="12:12">
      <c r="L598"/>
    </row>
    <row r="599" spans="12:12">
      <c r="L599"/>
    </row>
    <row r="600" spans="12:12">
      <c r="L600"/>
    </row>
    <row r="601" spans="12:12">
      <c r="L601"/>
    </row>
    <row r="602" spans="12:12">
      <c r="L602"/>
    </row>
    <row r="603" spans="12:12">
      <c r="L603"/>
    </row>
    <row r="604" spans="12:12">
      <c r="L604"/>
    </row>
    <row r="605" spans="12:12">
      <c r="L605"/>
    </row>
    <row r="606" spans="12:12">
      <c r="L606"/>
    </row>
    <row r="607" spans="12:12">
      <c r="L607"/>
    </row>
    <row r="608" spans="12:12">
      <c r="L608"/>
    </row>
    <row r="609" spans="12:12">
      <c r="L609"/>
    </row>
    <row r="610" spans="12:12">
      <c r="L610"/>
    </row>
    <row r="611" spans="12:12">
      <c r="L611"/>
    </row>
    <row r="612" spans="12:12">
      <c r="L612"/>
    </row>
    <row r="613" spans="12:12">
      <c r="L613"/>
    </row>
    <row r="614" spans="12:12">
      <c r="L614"/>
    </row>
    <row r="615" spans="12:12">
      <c r="L615"/>
    </row>
    <row r="616" spans="12:12">
      <c r="L616"/>
    </row>
    <row r="617" spans="12:12">
      <c r="L617"/>
    </row>
    <row r="618" spans="12:12">
      <c r="L618"/>
    </row>
    <row r="619" spans="12:12">
      <c r="L619"/>
    </row>
    <row r="620" spans="12:12">
      <c r="L620"/>
    </row>
    <row r="621" spans="12:12">
      <c r="L621"/>
    </row>
    <row r="622" spans="12:12">
      <c r="L622"/>
    </row>
    <row r="623" spans="12:12">
      <c r="L623"/>
    </row>
    <row r="624" spans="12:12">
      <c r="L624"/>
    </row>
    <row r="625" spans="12:12">
      <c r="L625"/>
    </row>
    <row r="626" spans="12:12">
      <c r="L626"/>
    </row>
    <row r="627" spans="12:12">
      <c r="L627"/>
    </row>
    <row r="628" spans="12:12">
      <c r="L628"/>
    </row>
    <row r="629" spans="12:12">
      <c r="L629"/>
    </row>
    <row r="630" spans="12:12">
      <c r="L630"/>
    </row>
    <row r="631" spans="12:12">
      <c r="L631"/>
    </row>
    <row r="632" spans="12:12">
      <c r="L632"/>
    </row>
    <row r="633" spans="12:12">
      <c r="L633"/>
    </row>
    <row r="634" spans="12:12">
      <c r="L634"/>
    </row>
    <row r="635" spans="12:12">
      <c r="L635"/>
    </row>
    <row r="636" spans="12:12">
      <c r="L636"/>
    </row>
    <row r="637" spans="12:12">
      <c r="L637"/>
    </row>
    <row r="638" spans="12:12">
      <c r="L638"/>
    </row>
    <row r="639" spans="12:12">
      <c r="L639"/>
    </row>
    <row r="640" spans="12:12">
      <c r="L640"/>
    </row>
    <row r="641" spans="12:12">
      <c r="L641"/>
    </row>
    <row r="642" spans="12:12">
      <c r="L642"/>
    </row>
    <row r="643" spans="12:12">
      <c r="L643"/>
    </row>
    <row r="644" spans="12:12">
      <c r="L644"/>
    </row>
    <row r="645" spans="12:12">
      <c r="L645"/>
    </row>
    <row r="646" spans="12:12">
      <c r="L646"/>
    </row>
    <row r="647" spans="12:12">
      <c r="L647"/>
    </row>
    <row r="648" spans="12:12">
      <c r="L648"/>
    </row>
    <row r="649" spans="12:12">
      <c r="L649"/>
    </row>
    <row r="650" spans="12:12">
      <c r="L650"/>
    </row>
    <row r="651" spans="12:12">
      <c r="L651"/>
    </row>
    <row r="652" spans="12:12">
      <c r="L652"/>
    </row>
    <row r="653" spans="12:12">
      <c r="L653"/>
    </row>
    <row r="654" spans="12:12">
      <c r="L654"/>
    </row>
    <row r="655" spans="12:12">
      <c r="L655"/>
    </row>
    <row r="656" spans="12:12">
      <c r="L656"/>
    </row>
    <row r="657" spans="12:12">
      <c r="L657"/>
    </row>
    <row r="658" spans="12:12">
      <c r="L658"/>
    </row>
    <row r="659" spans="12:12">
      <c r="L659"/>
    </row>
    <row r="660" spans="12:12">
      <c r="L660"/>
    </row>
    <row r="661" spans="12:12">
      <c r="L661"/>
    </row>
    <row r="662" spans="12:12">
      <c r="L662"/>
    </row>
    <row r="663" spans="12:12">
      <c r="L663"/>
    </row>
    <row r="664" spans="12:12">
      <c r="L664"/>
    </row>
    <row r="665" spans="12:12">
      <c r="L665"/>
    </row>
    <row r="666" spans="12:12">
      <c r="L666"/>
    </row>
    <row r="667" spans="12:12">
      <c r="L667"/>
    </row>
    <row r="668" spans="12:12">
      <c r="L668"/>
    </row>
    <row r="669" spans="12:12">
      <c r="L669"/>
    </row>
    <row r="670" spans="12:12">
      <c r="L670"/>
    </row>
    <row r="671" spans="12:12">
      <c r="L671"/>
    </row>
    <row r="672" spans="12:12">
      <c r="L672"/>
    </row>
    <row r="673" spans="12:12">
      <c r="L673"/>
    </row>
    <row r="674" spans="12:12">
      <c r="L674"/>
    </row>
    <row r="675" spans="12:12">
      <c r="L675"/>
    </row>
    <row r="676" spans="12:12">
      <c r="L676"/>
    </row>
    <row r="677" spans="12:12">
      <c r="L677"/>
    </row>
    <row r="678" spans="12:12">
      <c r="L678"/>
    </row>
    <row r="679" spans="12:12">
      <c r="L679"/>
    </row>
    <row r="680" spans="12:12">
      <c r="L680"/>
    </row>
    <row r="681" spans="12:12">
      <c r="L681"/>
    </row>
    <row r="682" spans="12:12">
      <c r="L682"/>
    </row>
    <row r="683" spans="12:12">
      <c r="L683"/>
    </row>
    <row r="684" spans="12:12">
      <c r="L684"/>
    </row>
    <row r="685" spans="12:12">
      <c r="L685"/>
    </row>
    <row r="686" spans="12:12">
      <c r="L686"/>
    </row>
    <row r="687" spans="12:12">
      <c r="L687"/>
    </row>
    <row r="688" spans="12:12">
      <c r="L688"/>
    </row>
    <row r="689" spans="12:12">
      <c r="L689"/>
    </row>
    <row r="690" spans="12:12">
      <c r="L690"/>
    </row>
    <row r="691" spans="12:12">
      <c r="L691"/>
    </row>
    <row r="692" spans="12:12">
      <c r="L692"/>
    </row>
    <row r="693" spans="12:12">
      <c r="L693"/>
    </row>
    <row r="694" spans="12:12">
      <c r="L694"/>
    </row>
    <row r="695" spans="12:12">
      <c r="L695"/>
    </row>
    <row r="696" spans="12:12">
      <c r="L696"/>
    </row>
    <row r="697" spans="12:12">
      <c r="L697"/>
    </row>
    <row r="698" spans="12:12">
      <c r="L698"/>
    </row>
    <row r="699" spans="12:12">
      <c r="L699"/>
    </row>
    <row r="700" spans="12:12">
      <c r="L700"/>
    </row>
    <row r="701" spans="12:12">
      <c r="L701"/>
    </row>
    <row r="702" spans="12:12">
      <c r="L702"/>
    </row>
    <row r="703" spans="12:12">
      <c r="L703"/>
    </row>
    <row r="704" spans="12:12">
      <c r="L704"/>
    </row>
    <row r="705" spans="12:12">
      <c r="L705"/>
    </row>
    <row r="706" spans="12:12">
      <c r="L706"/>
    </row>
    <row r="707" spans="12:12">
      <c r="L707"/>
    </row>
    <row r="708" spans="12:12">
      <c r="L708"/>
    </row>
    <row r="709" spans="12:12">
      <c r="L709"/>
    </row>
    <row r="710" spans="12:12">
      <c r="L710"/>
    </row>
    <row r="711" spans="12:12">
      <c r="L711"/>
    </row>
    <row r="712" spans="12:12">
      <c r="L712"/>
    </row>
    <row r="713" spans="12:12">
      <c r="L713"/>
    </row>
    <row r="714" spans="12:12">
      <c r="L714"/>
    </row>
    <row r="715" spans="12:12">
      <c r="L715"/>
    </row>
    <row r="716" spans="12:12">
      <c r="L716"/>
    </row>
    <row r="717" spans="12:12">
      <c r="L717"/>
    </row>
    <row r="718" spans="12:12">
      <c r="L718"/>
    </row>
    <row r="719" spans="12:12">
      <c r="L719"/>
    </row>
    <row r="720" spans="12:12">
      <c r="L720"/>
    </row>
    <row r="721" spans="12:12">
      <c r="L721"/>
    </row>
    <row r="722" spans="12:12">
      <c r="L722"/>
    </row>
    <row r="723" spans="12:12">
      <c r="L723"/>
    </row>
    <row r="724" spans="12:12">
      <c r="L724"/>
    </row>
    <row r="725" spans="12:12">
      <c r="L725"/>
    </row>
    <row r="726" spans="12:12">
      <c r="L726"/>
    </row>
    <row r="727" spans="12:12">
      <c r="L727"/>
    </row>
    <row r="728" spans="12:12">
      <c r="L728"/>
    </row>
    <row r="729" spans="12:12">
      <c r="L729"/>
    </row>
    <row r="730" spans="12:12">
      <c r="L730"/>
    </row>
    <row r="731" spans="12:12">
      <c r="L731"/>
    </row>
    <row r="732" spans="12:12">
      <c r="L732"/>
    </row>
    <row r="733" spans="12:12">
      <c r="L733"/>
    </row>
    <row r="734" spans="12:12">
      <c r="L734"/>
    </row>
    <row r="735" spans="12:12">
      <c r="L735"/>
    </row>
    <row r="736" spans="12:12">
      <c r="L736"/>
    </row>
    <row r="737" spans="12:12">
      <c r="L737"/>
    </row>
    <row r="738" spans="12:12">
      <c r="L738"/>
    </row>
    <row r="739" spans="12:12">
      <c r="L739"/>
    </row>
    <row r="740" spans="12:12">
      <c r="L740"/>
    </row>
    <row r="741" spans="12:12">
      <c r="L741"/>
    </row>
    <row r="742" spans="12:12">
      <c r="L742"/>
    </row>
    <row r="743" spans="12:12">
      <c r="L743"/>
    </row>
    <row r="744" spans="12:12">
      <c r="L744"/>
    </row>
    <row r="745" spans="12:12">
      <c r="L745"/>
    </row>
    <row r="746" spans="12:12">
      <c r="L746"/>
    </row>
    <row r="747" spans="12:12">
      <c r="L747"/>
    </row>
    <row r="748" spans="12:12">
      <c r="L748"/>
    </row>
    <row r="749" spans="12:12">
      <c r="L749"/>
    </row>
    <row r="750" spans="12:12">
      <c r="L750"/>
    </row>
    <row r="751" spans="12:12">
      <c r="L751"/>
    </row>
    <row r="752" spans="12:12">
      <c r="L752"/>
    </row>
    <row r="753" spans="12:12">
      <c r="L753"/>
    </row>
    <row r="754" spans="12:12">
      <c r="L754"/>
    </row>
    <row r="755" spans="12:12">
      <c r="L755"/>
    </row>
    <row r="756" spans="12:12">
      <c r="L756"/>
    </row>
    <row r="757" spans="12:12">
      <c r="L757"/>
    </row>
    <row r="758" spans="12:12">
      <c r="L758"/>
    </row>
    <row r="759" spans="12:12">
      <c r="L759"/>
    </row>
    <row r="760" spans="12:12">
      <c r="L760"/>
    </row>
    <row r="761" spans="12:12">
      <c r="L761"/>
    </row>
    <row r="762" spans="12:12">
      <c r="L762"/>
    </row>
    <row r="763" spans="12:12">
      <c r="L763"/>
    </row>
    <row r="764" spans="12:12">
      <c r="L764"/>
    </row>
    <row r="765" spans="12:12">
      <c r="L765"/>
    </row>
    <row r="766" spans="12:12">
      <c r="L766"/>
    </row>
    <row r="767" spans="12:12">
      <c r="L767"/>
    </row>
    <row r="768" spans="12:12">
      <c r="L768"/>
    </row>
    <row r="769" spans="12:12">
      <c r="L769"/>
    </row>
    <row r="770" spans="12:12">
      <c r="L770"/>
    </row>
    <row r="771" spans="12:12">
      <c r="L771"/>
    </row>
    <row r="772" spans="12:12">
      <c r="L772"/>
    </row>
    <row r="773" spans="12:12">
      <c r="L773"/>
    </row>
    <row r="774" spans="12:12">
      <c r="L774"/>
    </row>
    <row r="775" spans="12:12">
      <c r="L775"/>
    </row>
    <row r="776" spans="12:12">
      <c r="L776"/>
    </row>
    <row r="777" spans="12:12">
      <c r="L777"/>
    </row>
    <row r="778" spans="12:12">
      <c r="L778"/>
    </row>
    <row r="779" spans="12:12">
      <c r="L779"/>
    </row>
    <row r="780" spans="12:12">
      <c r="L780"/>
    </row>
    <row r="781" spans="12:12">
      <c r="L781"/>
    </row>
    <row r="782" spans="12:12">
      <c r="L782"/>
    </row>
    <row r="783" spans="12:12">
      <c r="L783"/>
    </row>
    <row r="784" spans="12:12">
      <c r="L784"/>
    </row>
    <row r="785" spans="12:12">
      <c r="L785"/>
    </row>
    <row r="786" spans="12:12">
      <c r="L786"/>
    </row>
    <row r="787" spans="12:12">
      <c r="L787"/>
    </row>
    <row r="788" spans="12:12">
      <c r="L788"/>
    </row>
    <row r="789" spans="12:12">
      <c r="L789"/>
    </row>
    <row r="790" spans="12:12">
      <c r="L790"/>
    </row>
    <row r="791" spans="12:12">
      <c r="L791"/>
    </row>
    <row r="792" spans="12:12">
      <c r="L792"/>
    </row>
    <row r="793" spans="12:12">
      <c r="L793"/>
    </row>
    <row r="794" spans="12:12">
      <c r="L794"/>
    </row>
    <row r="795" spans="12:12">
      <c r="L795"/>
    </row>
    <row r="796" spans="12:12">
      <c r="L796"/>
    </row>
    <row r="797" spans="12:12">
      <c r="L797"/>
    </row>
    <row r="798" spans="12:12">
      <c r="L798"/>
    </row>
    <row r="799" spans="12:12">
      <c r="L799"/>
    </row>
    <row r="800" spans="12:12">
      <c r="L800"/>
    </row>
    <row r="801" spans="12:12">
      <c r="L801"/>
    </row>
    <row r="802" spans="12:12">
      <c r="L802"/>
    </row>
    <row r="803" spans="12:12">
      <c r="L803"/>
    </row>
    <row r="804" spans="12:12">
      <c r="L804"/>
    </row>
    <row r="805" spans="12:12">
      <c r="L805"/>
    </row>
    <row r="806" spans="12:12">
      <c r="L806"/>
    </row>
    <row r="807" spans="12:12">
      <c r="L807"/>
    </row>
    <row r="808" spans="12:12">
      <c r="L808"/>
    </row>
    <row r="809" spans="12:12">
      <c r="L809"/>
    </row>
    <row r="810" spans="12:12">
      <c r="L810"/>
    </row>
    <row r="811" spans="12:12">
      <c r="L811"/>
    </row>
    <row r="812" spans="12:12">
      <c r="L812"/>
    </row>
    <row r="813" spans="12:12">
      <c r="L813"/>
    </row>
    <row r="814" spans="12:12">
      <c r="L814"/>
    </row>
    <row r="815" spans="12:12">
      <c r="L815"/>
    </row>
    <row r="816" spans="12:12">
      <c r="L816"/>
    </row>
    <row r="817" spans="12:12">
      <c r="L817"/>
    </row>
    <row r="818" spans="12:12">
      <c r="L818"/>
    </row>
    <row r="819" spans="12:12">
      <c r="L819"/>
    </row>
    <row r="820" spans="12:12">
      <c r="L820"/>
    </row>
    <row r="821" spans="12:12">
      <c r="L821"/>
    </row>
    <row r="822" spans="12:12">
      <c r="L822"/>
    </row>
    <row r="823" spans="12:12">
      <c r="L823"/>
    </row>
    <row r="824" spans="12:12">
      <c r="L824"/>
    </row>
    <row r="825" spans="12:12">
      <c r="L825"/>
    </row>
    <row r="826" spans="12:12">
      <c r="L826"/>
    </row>
    <row r="827" spans="12:12">
      <c r="L827"/>
    </row>
    <row r="828" spans="12:12">
      <c r="L828"/>
    </row>
    <row r="829" spans="12:12">
      <c r="L829"/>
    </row>
    <row r="830" spans="12:12">
      <c r="L830"/>
    </row>
    <row r="831" spans="12:12">
      <c r="L831"/>
    </row>
    <row r="832" spans="12:12">
      <c r="L832"/>
    </row>
    <row r="833" spans="12:12">
      <c r="L833"/>
    </row>
    <row r="834" spans="12:12">
      <c r="L834"/>
    </row>
    <row r="835" spans="12:12">
      <c r="L835"/>
    </row>
    <row r="836" spans="12:12">
      <c r="L836"/>
    </row>
    <row r="837" spans="12:12">
      <c r="L837"/>
    </row>
    <row r="838" spans="12:12">
      <c r="L838"/>
    </row>
    <row r="839" spans="12:12">
      <c r="L839"/>
    </row>
    <row r="840" spans="12:12">
      <c r="L840"/>
    </row>
    <row r="841" spans="12:12">
      <c r="L841"/>
    </row>
    <row r="842" spans="12:12">
      <c r="L842"/>
    </row>
    <row r="843" spans="12:12">
      <c r="L843"/>
    </row>
    <row r="844" spans="12:12">
      <c r="L844"/>
    </row>
    <row r="845" spans="12:12">
      <c r="L845"/>
    </row>
    <row r="846" spans="12:12">
      <c r="L846"/>
    </row>
    <row r="847" spans="12:12">
      <c r="L847"/>
    </row>
    <row r="848" spans="12:12">
      <c r="L848"/>
    </row>
    <row r="849" spans="12:12">
      <c r="L849"/>
    </row>
    <row r="850" spans="12:12">
      <c r="L850"/>
    </row>
    <row r="851" spans="12:12">
      <c r="L851"/>
    </row>
    <row r="852" spans="12:12">
      <c r="L852"/>
    </row>
    <row r="853" spans="12:12">
      <c r="L853"/>
    </row>
    <row r="854" spans="12:12">
      <c r="L854"/>
    </row>
    <row r="855" spans="12:12">
      <c r="L855"/>
    </row>
    <row r="856" spans="12:12">
      <c r="L856"/>
    </row>
    <row r="857" spans="12:12">
      <c r="L857"/>
    </row>
    <row r="858" spans="12:12">
      <c r="L858"/>
    </row>
    <row r="859" spans="12:12">
      <c r="L859"/>
    </row>
    <row r="860" spans="12:12">
      <c r="L860"/>
    </row>
    <row r="861" spans="12:12">
      <c r="L861"/>
    </row>
    <row r="862" spans="12:12">
      <c r="L862"/>
    </row>
    <row r="863" spans="12:12">
      <c r="L863"/>
    </row>
    <row r="864" spans="12:12">
      <c r="L864"/>
    </row>
    <row r="865" spans="12:12">
      <c r="L865"/>
    </row>
    <row r="866" spans="12:12">
      <c r="L866"/>
    </row>
    <row r="867" spans="12:12">
      <c r="L867"/>
    </row>
    <row r="868" spans="12:12">
      <c r="L868"/>
    </row>
    <row r="869" spans="12:12">
      <c r="L869"/>
    </row>
    <row r="870" spans="12:12">
      <c r="L870"/>
    </row>
    <row r="871" spans="12:12">
      <c r="L871"/>
    </row>
    <row r="872" spans="12:12">
      <c r="L872"/>
    </row>
    <row r="873" spans="12:12">
      <c r="L873"/>
    </row>
    <row r="874" spans="12:12">
      <c r="L874"/>
    </row>
    <row r="875" spans="12:12">
      <c r="L875"/>
    </row>
    <row r="876" spans="12:12">
      <c r="L876"/>
    </row>
    <row r="877" spans="12:12">
      <c r="L877"/>
    </row>
    <row r="878" spans="12:12">
      <c r="L878"/>
    </row>
    <row r="879" spans="12:12">
      <c r="L879"/>
    </row>
    <row r="880" spans="12:12">
      <c r="L880"/>
    </row>
    <row r="881" spans="12:12">
      <c r="L881"/>
    </row>
    <row r="882" spans="12:12">
      <c r="L882"/>
    </row>
    <row r="883" spans="12:12">
      <c r="L883"/>
    </row>
    <row r="884" spans="12:12">
      <c r="L884"/>
    </row>
    <row r="885" spans="12:12">
      <c r="L885"/>
    </row>
    <row r="886" spans="12:12">
      <c r="L886"/>
    </row>
    <row r="887" spans="12:12">
      <c r="L887"/>
    </row>
    <row r="888" spans="12:12">
      <c r="L888"/>
    </row>
    <row r="889" spans="12:12">
      <c r="L889"/>
    </row>
    <row r="890" spans="12:12">
      <c r="L890"/>
    </row>
    <row r="891" spans="12:12">
      <c r="L891"/>
    </row>
    <row r="892" spans="12:12">
      <c r="L892"/>
    </row>
    <row r="893" spans="12:12">
      <c r="L893"/>
    </row>
    <row r="894" spans="12:12">
      <c r="L894"/>
    </row>
    <row r="895" spans="12:12">
      <c r="L895"/>
    </row>
    <row r="896" spans="12:12">
      <c r="L896"/>
    </row>
    <row r="897" spans="12:12">
      <c r="L897"/>
    </row>
    <row r="898" spans="12:12">
      <c r="L898"/>
    </row>
    <row r="899" spans="12:12">
      <c r="L899"/>
    </row>
    <row r="900" spans="12:12">
      <c r="L900"/>
    </row>
    <row r="901" spans="12:12">
      <c r="L901"/>
    </row>
    <row r="902" spans="12:12">
      <c r="L902"/>
    </row>
    <row r="903" spans="12:12">
      <c r="L903"/>
    </row>
    <row r="904" spans="12:12">
      <c r="L904"/>
    </row>
    <row r="905" spans="12:12">
      <c r="L905"/>
    </row>
    <row r="906" spans="12:12">
      <c r="L906"/>
    </row>
    <row r="907" spans="12:12">
      <c r="L907"/>
    </row>
    <row r="908" spans="12:12">
      <c r="L908"/>
    </row>
    <row r="909" spans="12:12">
      <c r="L909"/>
    </row>
    <row r="910" spans="12:12">
      <c r="L910"/>
    </row>
    <row r="911" spans="12:12">
      <c r="L911"/>
    </row>
    <row r="912" spans="12:12">
      <c r="L912"/>
    </row>
    <row r="913" spans="12:12">
      <c r="L913"/>
    </row>
    <row r="914" spans="12:12">
      <c r="L914"/>
    </row>
    <row r="915" spans="12:12">
      <c r="L915"/>
    </row>
    <row r="916" spans="12:12">
      <c r="L916"/>
    </row>
    <row r="917" spans="12:12">
      <c r="L917"/>
    </row>
    <row r="918" spans="12:12">
      <c r="L918"/>
    </row>
    <row r="919" spans="12:12">
      <c r="L919"/>
    </row>
    <row r="920" spans="12:12">
      <c r="L920"/>
    </row>
    <row r="921" spans="12:12">
      <c r="L921"/>
    </row>
    <row r="922" spans="12:12">
      <c r="L922"/>
    </row>
    <row r="923" spans="12:12">
      <c r="L923"/>
    </row>
    <row r="924" spans="12:12">
      <c r="L924"/>
    </row>
    <row r="925" spans="12:12">
      <c r="L925"/>
    </row>
    <row r="926" spans="12:12">
      <c r="L926"/>
    </row>
    <row r="927" spans="12:12">
      <c r="L927"/>
    </row>
    <row r="928" spans="12:12">
      <c r="L928"/>
    </row>
    <row r="929" spans="12:12">
      <c r="L929"/>
    </row>
    <row r="930" spans="12:12">
      <c r="L930"/>
    </row>
    <row r="931" spans="12:12">
      <c r="L931"/>
    </row>
    <row r="932" spans="12:12">
      <c r="L932"/>
    </row>
    <row r="933" spans="12:12">
      <c r="L933"/>
    </row>
    <row r="934" spans="12:12">
      <c r="L934"/>
    </row>
    <row r="935" spans="12:12">
      <c r="L935"/>
    </row>
    <row r="936" spans="12:12">
      <c r="L936"/>
    </row>
    <row r="937" spans="12:12">
      <c r="L937"/>
    </row>
    <row r="938" spans="12:12">
      <c r="L938"/>
    </row>
    <row r="939" spans="12:12">
      <c r="L939"/>
    </row>
    <row r="940" spans="12:12">
      <c r="L940"/>
    </row>
    <row r="941" spans="12:12">
      <c r="L941"/>
    </row>
    <row r="942" spans="12:12">
      <c r="L942"/>
    </row>
    <row r="943" spans="12:12">
      <c r="L943"/>
    </row>
    <row r="944" spans="12:12">
      <c r="L944"/>
    </row>
    <row r="945" spans="12:12">
      <c r="L945"/>
    </row>
    <row r="946" spans="12:12">
      <c r="L946"/>
    </row>
    <row r="947" spans="12:12">
      <c r="L947"/>
    </row>
    <row r="948" spans="12:12">
      <c r="L948"/>
    </row>
    <row r="949" spans="12:12">
      <c r="L949"/>
    </row>
    <row r="950" spans="12:12">
      <c r="L950"/>
    </row>
    <row r="951" spans="12:12">
      <c r="L951"/>
    </row>
    <row r="952" spans="12:12">
      <c r="L952"/>
    </row>
    <row r="953" spans="12:12">
      <c r="L953"/>
    </row>
    <row r="954" spans="12:12">
      <c r="L954"/>
    </row>
    <row r="955" spans="12:12">
      <c r="L955"/>
    </row>
    <row r="956" spans="12:12">
      <c r="L956"/>
    </row>
    <row r="957" spans="12:12">
      <c r="L957"/>
    </row>
    <row r="958" spans="12:12">
      <c r="L958"/>
    </row>
    <row r="959" spans="12:12">
      <c r="L959"/>
    </row>
    <row r="960" spans="12:12">
      <c r="L960"/>
    </row>
    <row r="961" spans="12:12">
      <c r="L961"/>
    </row>
    <row r="962" spans="12:12">
      <c r="L962"/>
    </row>
    <row r="963" spans="12:12">
      <c r="L963"/>
    </row>
    <row r="964" spans="12:12">
      <c r="L964"/>
    </row>
    <row r="965" spans="12:12">
      <c r="L965"/>
    </row>
    <row r="966" spans="12:12">
      <c r="L966"/>
    </row>
    <row r="967" spans="12:12">
      <c r="L967"/>
    </row>
    <row r="968" spans="12:12">
      <c r="L968"/>
    </row>
    <row r="969" spans="12:12">
      <c r="L969"/>
    </row>
    <row r="970" spans="12:12">
      <c r="L970"/>
    </row>
    <row r="971" spans="12:12">
      <c r="L971"/>
    </row>
    <row r="972" spans="12:12">
      <c r="L972"/>
    </row>
    <row r="973" spans="12:12">
      <c r="L973"/>
    </row>
    <row r="974" spans="12:12">
      <c r="L974"/>
    </row>
    <row r="975" spans="12:12">
      <c r="L975"/>
    </row>
    <row r="976" spans="12:12">
      <c r="L976"/>
    </row>
    <row r="977" spans="12:12">
      <c r="L977"/>
    </row>
    <row r="978" spans="12:12">
      <c r="L978"/>
    </row>
    <row r="979" spans="12:12">
      <c r="L979"/>
    </row>
    <row r="980" spans="12:12">
      <c r="L980"/>
    </row>
    <row r="981" spans="12:12">
      <c r="L981"/>
    </row>
    <row r="982" spans="12:12">
      <c r="L982"/>
    </row>
    <row r="983" spans="12:12">
      <c r="L983"/>
    </row>
    <row r="984" spans="12:12">
      <c r="L984"/>
    </row>
    <row r="985" spans="12:12">
      <c r="L985"/>
    </row>
    <row r="986" spans="12:12">
      <c r="L986"/>
    </row>
    <row r="987" spans="12:12">
      <c r="L987"/>
    </row>
    <row r="988" spans="12:12">
      <c r="L988"/>
    </row>
    <row r="989" spans="12:12">
      <c r="L989"/>
    </row>
    <row r="990" spans="12:12">
      <c r="L990"/>
    </row>
    <row r="991" spans="12:12">
      <c r="L991"/>
    </row>
    <row r="992" spans="12:12">
      <c r="L992"/>
    </row>
    <row r="993" spans="12:12">
      <c r="L993"/>
    </row>
    <row r="994" spans="12:12">
      <c r="L994"/>
    </row>
    <row r="995" spans="12:12">
      <c r="L995"/>
    </row>
    <row r="996" spans="12:12">
      <c r="L996"/>
    </row>
    <row r="997" spans="12:12">
      <c r="L997"/>
    </row>
    <row r="998" spans="12:12">
      <c r="L998"/>
    </row>
    <row r="999" spans="12:12">
      <c r="L999"/>
    </row>
    <row r="1000" spans="12:12">
      <c r="L1000"/>
    </row>
    <row r="1001" spans="12:12">
      <c r="L1001"/>
    </row>
    <row r="1002" spans="12:12">
      <c r="L1002"/>
    </row>
    <row r="1003" spans="12:12">
      <c r="L1003"/>
    </row>
    <row r="1004" spans="12:12">
      <c r="L1004"/>
    </row>
    <row r="1005" spans="12:12">
      <c r="L1005"/>
    </row>
    <row r="1006" spans="12:12">
      <c r="L1006"/>
    </row>
    <row r="1007" spans="12:12">
      <c r="L1007"/>
    </row>
    <row r="1008" spans="12:12">
      <c r="L1008"/>
    </row>
    <row r="1009" spans="12:12">
      <c r="L1009"/>
    </row>
    <row r="1010" spans="12:12">
      <c r="L1010"/>
    </row>
    <row r="1011" spans="12:12">
      <c r="L1011"/>
    </row>
    <row r="1012" spans="12:12">
      <c r="L1012"/>
    </row>
    <row r="1013" spans="12:12">
      <c r="L1013"/>
    </row>
    <row r="1014" spans="12:12">
      <c r="L1014"/>
    </row>
    <row r="1015" spans="12:12">
      <c r="L1015"/>
    </row>
    <row r="1016" spans="12:12">
      <c r="L1016"/>
    </row>
    <row r="1017" spans="12:12">
      <c r="L1017"/>
    </row>
    <row r="1018" spans="12:12">
      <c r="L1018"/>
    </row>
    <row r="1019" spans="12:12">
      <c r="L1019"/>
    </row>
    <row r="1020" spans="12:12">
      <c r="L1020"/>
    </row>
    <row r="1021" spans="12:12">
      <c r="L1021"/>
    </row>
    <row r="1022" spans="12:12">
      <c r="L1022"/>
    </row>
    <row r="1023" spans="12:12">
      <c r="L1023"/>
    </row>
    <row r="1024" spans="12:12">
      <c r="L1024"/>
    </row>
    <row r="1025" spans="12:12">
      <c r="L1025"/>
    </row>
    <row r="1026" spans="12:12">
      <c r="L1026"/>
    </row>
    <row r="1027" spans="12:12">
      <c r="L1027"/>
    </row>
    <row r="1028" spans="12:12">
      <c r="L1028"/>
    </row>
    <row r="1029" spans="12:12">
      <c r="L1029"/>
    </row>
    <row r="1030" spans="12:12">
      <c r="L1030"/>
    </row>
    <row r="1031" spans="12:12">
      <c r="L1031"/>
    </row>
    <row r="1032" spans="12:12">
      <c r="L1032"/>
    </row>
    <row r="1033" spans="12:12">
      <c r="L1033"/>
    </row>
    <row r="1034" spans="12:12">
      <c r="L1034"/>
    </row>
    <row r="1035" spans="12:12">
      <c r="L1035"/>
    </row>
    <row r="1036" spans="12:12">
      <c r="L1036"/>
    </row>
    <row r="1037" spans="12:12">
      <c r="L1037"/>
    </row>
    <row r="1038" spans="12:12">
      <c r="L1038"/>
    </row>
    <row r="1039" spans="12:12">
      <c r="L1039"/>
    </row>
    <row r="1040" spans="12:12">
      <c r="L1040"/>
    </row>
    <row r="1041" spans="12:12">
      <c r="L1041"/>
    </row>
    <row r="1042" spans="12:12">
      <c r="L1042"/>
    </row>
    <row r="1043" spans="12:12">
      <c r="L1043"/>
    </row>
    <row r="1044" spans="12:12">
      <c r="L1044"/>
    </row>
    <row r="1045" spans="12:12">
      <c r="L1045"/>
    </row>
    <row r="1046" spans="12:12">
      <c r="L1046"/>
    </row>
    <row r="1047" spans="12:12">
      <c r="L1047"/>
    </row>
    <row r="1048" spans="12:12">
      <c r="L1048"/>
    </row>
    <row r="1049" spans="12:12">
      <c r="L1049"/>
    </row>
    <row r="1050" spans="12:12">
      <c r="L1050"/>
    </row>
    <row r="1051" spans="12:12">
      <c r="L1051"/>
    </row>
    <row r="1052" spans="12:12">
      <c r="L1052"/>
    </row>
    <row r="1053" spans="12:12">
      <c r="L1053"/>
    </row>
    <row r="1054" spans="12:12">
      <c r="L1054"/>
    </row>
    <row r="1055" spans="12:12">
      <c r="L1055"/>
    </row>
    <row r="1056" spans="12:12">
      <c r="L1056"/>
    </row>
    <row r="1057" spans="12:12">
      <c r="L1057"/>
    </row>
    <row r="1058" spans="12:12">
      <c r="L1058"/>
    </row>
    <row r="1059" spans="12:12">
      <c r="L1059"/>
    </row>
    <row r="1060" spans="12:12">
      <c r="L1060"/>
    </row>
    <row r="1061" spans="12:12">
      <c r="L1061"/>
    </row>
    <row r="1062" spans="12:12">
      <c r="L1062"/>
    </row>
    <row r="1063" spans="12:12">
      <c r="L1063"/>
    </row>
    <row r="1064" spans="12:12">
      <c r="L1064"/>
    </row>
    <row r="1065" spans="12:12">
      <c r="L1065"/>
    </row>
    <row r="1066" spans="12:12">
      <c r="L1066"/>
    </row>
    <row r="1067" spans="12:12">
      <c r="L1067"/>
    </row>
    <row r="1068" spans="12:12">
      <c r="L1068"/>
    </row>
    <row r="1069" spans="12:12">
      <c r="L1069"/>
    </row>
    <row r="1070" spans="12:12">
      <c r="L1070"/>
    </row>
    <row r="1071" spans="12:12">
      <c r="L1071"/>
    </row>
    <row r="1072" spans="12:12">
      <c r="L1072"/>
    </row>
    <row r="1073" spans="12:12">
      <c r="L1073"/>
    </row>
    <row r="1074" spans="12:12">
      <c r="L1074"/>
    </row>
    <row r="1075" spans="12:12">
      <c r="L1075"/>
    </row>
    <row r="1076" spans="12:12">
      <c r="L1076"/>
    </row>
    <row r="1077" spans="12:12">
      <c r="L1077"/>
    </row>
    <row r="1078" spans="12:12">
      <c r="L1078"/>
    </row>
    <row r="1079" spans="12:12">
      <c r="L1079"/>
    </row>
    <row r="1080" spans="12:12">
      <c r="L1080"/>
    </row>
    <row r="1081" spans="12:12">
      <c r="L1081"/>
    </row>
    <row r="1082" spans="12:12">
      <c r="L1082"/>
    </row>
    <row r="1083" spans="12:12">
      <c r="L1083"/>
    </row>
    <row r="1084" spans="12:12">
      <c r="L1084"/>
    </row>
    <row r="1085" spans="12:12">
      <c r="L1085"/>
    </row>
    <row r="1086" spans="12:12">
      <c r="L1086"/>
    </row>
    <row r="1087" spans="12:12">
      <c r="L1087"/>
    </row>
    <row r="1088" spans="12:12">
      <c r="L1088"/>
    </row>
    <row r="1089" spans="12:12">
      <c r="L1089"/>
    </row>
    <row r="1090" spans="12:12">
      <c r="L1090"/>
    </row>
    <row r="1091" spans="12:12">
      <c r="L1091"/>
    </row>
    <row r="1092" spans="12:12">
      <c r="L1092"/>
    </row>
    <row r="1093" spans="12:12">
      <c r="L1093"/>
    </row>
    <row r="1094" spans="12:12">
      <c r="L1094"/>
    </row>
    <row r="1095" spans="12:12">
      <c r="L1095"/>
    </row>
    <row r="1096" spans="12:12">
      <c r="L1096"/>
    </row>
    <row r="1097" spans="12:12">
      <c r="L1097"/>
    </row>
    <row r="1098" spans="12:12">
      <c r="L1098"/>
    </row>
    <row r="1099" spans="12:12">
      <c r="L1099"/>
    </row>
    <row r="1100" spans="12:12">
      <c r="L1100"/>
    </row>
    <row r="1101" spans="12:12">
      <c r="L1101"/>
    </row>
    <row r="1102" spans="12:12">
      <c r="L1102"/>
    </row>
    <row r="1103" spans="12:12">
      <c r="L1103"/>
    </row>
    <row r="1104" spans="12:12">
      <c r="L1104"/>
    </row>
    <row r="1105" spans="12:12">
      <c r="L1105"/>
    </row>
    <row r="1106" spans="12:12">
      <c r="L1106"/>
    </row>
    <row r="1107" spans="12:12">
      <c r="L1107"/>
    </row>
    <row r="1108" spans="12:12">
      <c r="L1108"/>
    </row>
    <row r="1109" spans="12:12">
      <c r="L1109"/>
    </row>
    <row r="1110" spans="12:12">
      <c r="L1110"/>
    </row>
    <row r="1111" spans="12:12">
      <c r="L1111"/>
    </row>
    <row r="1112" spans="12:12">
      <c r="L1112"/>
    </row>
    <row r="1113" spans="12:12">
      <c r="L1113"/>
    </row>
    <row r="1114" spans="12:12">
      <c r="L1114"/>
    </row>
    <row r="1115" spans="12:12">
      <c r="L1115"/>
    </row>
    <row r="1116" spans="12:12">
      <c r="L1116"/>
    </row>
    <row r="1117" spans="12:12">
      <c r="L1117"/>
    </row>
    <row r="1118" spans="12:12">
      <c r="L1118"/>
    </row>
    <row r="1119" spans="12:12">
      <c r="L1119"/>
    </row>
    <row r="1120" spans="12:12">
      <c r="L1120"/>
    </row>
    <row r="1121" spans="12:12">
      <c r="L1121"/>
    </row>
    <row r="1122" spans="12:12">
      <c r="L1122"/>
    </row>
    <row r="1123" spans="12:12">
      <c r="L1123"/>
    </row>
    <row r="1124" spans="12:12">
      <c r="L1124"/>
    </row>
    <row r="1125" spans="12:12">
      <c r="L1125"/>
    </row>
    <row r="1126" spans="12:12">
      <c r="L1126"/>
    </row>
    <row r="1127" spans="12:12">
      <c r="L1127"/>
    </row>
    <row r="1128" spans="12:12">
      <c r="L1128"/>
    </row>
    <row r="1129" spans="12:12">
      <c r="L1129"/>
    </row>
    <row r="1130" spans="12:12">
      <c r="L1130"/>
    </row>
    <row r="1131" spans="12:12">
      <c r="L1131"/>
    </row>
    <row r="1132" spans="12:12">
      <c r="L1132"/>
    </row>
    <row r="1133" spans="12:12">
      <c r="L1133"/>
    </row>
    <row r="1134" spans="12:12">
      <c r="L1134"/>
    </row>
    <row r="1135" spans="12:12">
      <c r="L1135"/>
    </row>
    <row r="1136" spans="12:12">
      <c r="L1136"/>
    </row>
    <row r="1137" spans="12:12">
      <c r="L1137"/>
    </row>
    <row r="1138" spans="12:12">
      <c r="L1138"/>
    </row>
    <row r="1139" spans="12:12">
      <c r="L1139"/>
    </row>
    <row r="1140" spans="12:12">
      <c r="L1140"/>
    </row>
    <row r="1141" spans="12:12">
      <c r="L1141"/>
    </row>
    <row r="1142" spans="12:12">
      <c r="L1142"/>
    </row>
    <row r="1143" spans="12:12">
      <c r="L1143"/>
    </row>
    <row r="1144" spans="12:12">
      <c r="L1144"/>
    </row>
    <row r="1145" spans="12:12">
      <c r="L1145"/>
    </row>
    <row r="1146" spans="12:12">
      <c r="L1146"/>
    </row>
    <row r="1147" spans="12:12">
      <c r="L1147"/>
    </row>
    <row r="1148" spans="12:12">
      <c r="L1148"/>
    </row>
    <row r="1149" spans="12:12">
      <c r="L1149"/>
    </row>
    <row r="1150" spans="12:12">
      <c r="L1150"/>
    </row>
    <row r="1151" spans="12:12">
      <c r="L1151"/>
    </row>
    <row r="1152" spans="12:12">
      <c r="L1152"/>
    </row>
    <row r="1153" spans="12:12">
      <c r="L1153"/>
    </row>
    <row r="1154" spans="12:12">
      <c r="L1154"/>
    </row>
    <row r="1155" spans="12:12">
      <c r="L1155"/>
    </row>
    <row r="1156" spans="12:12">
      <c r="L1156"/>
    </row>
    <row r="1157" spans="12:12">
      <c r="L1157"/>
    </row>
    <row r="1158" spans="12:12">
      <c r="L1158"/>
    </row>
    <row r="1159" spans="12:12">
      <c r="L1159"/>
    </row>
    <row r="1160" spans="12:12">
      <c r="L1160"/>
    </row>
    <row r="1161" spans="12:12">
      <c r="L1161"/>
    </row>
    <row r="1162" spans="12:12">
      <c r="L1162"/>
    </row>
    <row r="1163" spans="12:12">
      <c r="L1163"/>
    </row>
    <row r="1164" spans="12:12">
      <c r="L1164"/>
    </row>
    <row r="1165" spans="12:12">
      <c r="L1165"/>
    </row>
    <row r="1166" spans="12:12">
      <c r="L1166"/>
    </row>
    <row r="1167" spans="12:12">
      <c r="L1167"/>
    </row>
    <row r="1168" spans="12:12">
      <c r="L1168"/>
    </row>
    <row r="1169" spans="12:12">
      <c r="L1169"/>
    </row>
    <row r="1170" spans="12:12">
      <c r="L1170"/>
    </row>
    <row r="1171" spans="12:12">
      <c r="L1171"/>
    </row>
    <row r="1172" spans="12:12">
      <c r="L1172"/>
    </row>
    <row r="1173" spans="12:12">
      <c r="L1173"/>
    </row>
    <row r="1174" spans="12:12">
      <c r="L1174"/>
    </row>
    <row r="1175" spans="12:12">
      <c r="L1175"/>
    </row>
    <row r="1176" spans="12:12">
      <c r="L1176"/>
    </row>
    <row r="1177" spans="12:12">
      <c r="L1177"/>
    </row>
    <row r="1178" spans="12:12">
      <c r="L1178"/>
    </row>
    <row r="1179" spans="12:12">
      <c r="L1179"/>
    </row>
    <row r="1180" spans="12:12">
      <c r="L1180"/>
    </row>
    <row r="1181" spans="12:12">
      <c r="L1181"/>
    </row>
    <row r="1182" spans="12:12">
      <c r="L1182"/>
    </row>
    <row r="1183" spans="12:12">
      <c r="L1183"/>
    </row>
    <row r="1184" spans="12:12">
      <c r="L1184"/>
    </row>
    <row r="1185" spans="12:12">
      <c r="L1185"/>
    </row>
    <row r="1186" spans="12:12">
      <c r="L1186"/>
    </row>
    <row r="1187" spans="12:12">
      <c r="L1187"/>
    </row>
    <row r="1188" spans="12:12">
      <c r="L1188"/>
    </row>
    <row r="1189" spans="12:12">
      <c r="L1189"/>
    </row>
    <row r="1190" spans="12:12">
      <c r="L1190"/>
    </row>
    <row r="1191" spans="12:12">
      <c r="L1191"/>
    </row>
    <row r="1192" spans="12:12">
      <c r="L1192"/>
    </row>
    <row r="1193" spans="12:12">
      <c r="L1193"/>
    </row>
    <row r="1194" spans="12:12">
      <c r="L1194"/>
    </row>
    <row r="1195" spans="12:12">
      <c r="L1195"/>
    </row>
    <row r="1196" spans="12:12">
      <c r="L1196"/>
    </row>
    <row r="1197" spans="12:12">
      <c r="L1197"/>
    </row>
    <row r="1198" spans="12:12">
      <c r="L1198"/>
    </row>
    <row r="1199" spans="12:12">
      <c r="L1199"/>
    </row>
    <row r="1200" spans="12:12">
      <c r="L1200"/>
    </row>
    <row r="1201" spans="12:12">
      <c r="L1201"/>
    </row>
    <row r="1202" spans="12:12">
      <c r="L1202"/>
    </row>
    <row r="1203" spans="12:12">
      <c r="L1203"/>
    </row>
    <row r="1204" spans="12:12">
      <c r="L1204"/>
    </row>
    <row r="1205" spans="12:12">
      <c r="L1205"/>
    </row>
    <row r="1206" spans="12:12">
      <c r="L1206"/>
    </row>
    <row r="1207" spans="12:12">
      <c r="L1207"/>
    </row>
    <row r="1208" spans="12:12">
      <c r="L1208"/>
    </row>
    <row r="1209" spans="12:12">
      <c r="L1209"/>
    </row>
    <row r="1210" spans="12:12">
      <c r="L1210"/>
    </row>
    <row r="1211" spans="12:12">
      <c r="L1211"/>
    </row>
    <row r="1212" spans="12:12">
      <c r="L1212"/>
    </row>
    <row r="1213" spans="12:12">
      <c r="L1213"/>
    </row>
    <row r="1214" spans="12:12">
      <c r="L1214"/>
    </row>
    <row r="1215" spans="12:12">
      <c r="L1215"/>
    </row>
    <row r="1216" spans="12:12">
      <c r="L1216"/>
    </row>
    <row r="1217" spans="12:12">
      <c r="L1217"/>
    </row>
    <row r="1218" spans="12:12">
      <c r="L1218"/>
    </row>
    <row r="1219" spans="12:12">
      <c r="L1219"/>
    </row>
    <row r="1220" spans="12:12">
      <c r="L1220"/>
    </row>
    <row r="1221" spans="12:12">
      <c r="L1221"/>
    </row>
    <row r="1222" spans="12:12">
      <c r="L1222"/>
    </row>
    <row r="1223" spans="12:12">
      <c r="L1223"/>
    </row>
    <row r="1224" spans="12:12">
      <c r="L1224"/>
    </row>
    <row r="1225" spans="12:12">
      <c r="L1225"/>
    </row>
    <row r="1226" spans="12:12">
      <c r="L1226"/>
    </row>
    <row r="1227" spans="12:12">
      <c r="L1227"/>
    </row>
    <row r="1228" spans="12:12">
      <c r="L1228"/>
    </row>
    <row r="1229" spans="12:12">
      <c r="L1229"/>
    </row>
    <row r="1230" spans="12:12">
      <c r="L1230"/>
    </row>
    <row r="1231" spans="12:12">
      <c r="L1231"/>
    </row>
    <row r="1232" spans="12:12">
      <c r="L1232"/>
    </row>
    <row r="1233" spans="12:12">
      <c r="L1233"/>
    </row>
    <row r="1234" spans="12:12">
      <c r="L1234"/>
    </row>
    <row r="1235" spans="12:12">
      <c r="L1235"/>
    </row>
    <row r="1236" spans="12:12">
      <c r="L1236"/>
    </row>
    <row r="1237" spans="12:12">
      <c r="L1237"/>
    </row>
    <row r="1238" spans="12:12">
      <c r="L1238"/>
    </row>
    <row r="1239" spans="12:12">
      <c r="L1239"/>
    </row>
    <row r="1240" spans="12:12">
      <c r="L1240"/>
    </row>
    <row r="1241" spans="12:12">
      <c r="L1241"/>
    </row>
    <row r="1242" spans="12:12">
      <c r="L1242"/>
    </row>
    <row r="1243" spans="12:12">
      <c r="L1243"/>
    </row>
    <row r="1244" spans="12:12">
      <c r="L1244"/>
    </row>
    <row r="1245" spans="12:12">
      <c r="L1245"/>
    </row>
    <row r="1246" spans="12:12">
      <c r="L1246"/>
    </row>
    <row r="1247" spans="12:12">
      <c r="L1247"/>
    </row>
    <row r="1248" spans="12:12">
      <c r="L1248"/>
    </row>
    <row r="1249" spans="12:12">
      <c r="L1249"/>
    </row>
    <row r="1250" spans="12:12">
      <c r="L1250"/>
    </row>
    <row r="1251" spans="12:12">
      <c r="L1251"/>
    </row>
    <row r="1252" spans="12:12">
      <c r="L1252"/>
    </row>
    <row r="1253" spans="12:12">
      <c r="L1253"/>
    </row>
    <row r="1254" spans="12:12">
      <c r="L1254"/>
    </row>
    <row r="1255" spans="12:12">
      <c r="L1255"/>
    </row>
    <row r="1256" spans="12:12">
      <c r="L1256"/>
    </row>
    <row r="1257" spans="12:12">
      <c r="L1257"/>
    </row>
    <row r="1258" spans="12:12">
      <c r="L1258"/>
    </row>
    <row r="1259" spans="12:12">
      <c r="L1259"/>
    </row>
    <row r="1260" spans="12:12">
      <c r="L1260"/>
    </row>
    <row r="1261" spans="12:12">
      <c r="L1261"/>
    </row>
    <row r="1262" spans="12:12">
      <c r="L1262"/>
    </row>
    <row r="1263" spans="12:12">
      <c r="L1263"/>
    </row>
    <row r="1264" spans="12:12">
      <c r="L1264"/>
    </row>
    <row r="1265" spans="12:12">
      <c r="L1265"/>
    </row>
    <row r="1266" spans="12:12">
      <c r="L1266"/>
    </row>
    <row r="1267" spans="12:12">
      <c r="L1267"/>
    </row>
    <row r="1268" spans="12:12">
      <c r="L1268"/>
    </row>
    <row r="1269" spans="12:12">
      <c r="L1269"/>
    </row>
    <row r="1270" spans="12:12">
      <c r="L1270"/>
    </row>
    <row r="1271" spans="12:12">
      <c r="L1271"/>
    </row>
    <row r="1272" spans="12:12">
      <c r="L1272"/>
    </row>
    <row r="1273" spans="12:12">
      <c r="L1273"/>
    </row>
    <row r="1274" spans="12:12">
      <c r="L1274"/>
    </row>
    <row r="1275" spans="12:12">
      <c r="L1275"/>
    </row>
    <row r="1276" spans="12:12">
      <c r="L1276"/>
    </row>
    <row r="1277" spans="12:12">
      <c r="L1277"/>
    </row>
    <row r="1278" spans="12:12">
      <c r="L1278"/>
    </row>
    <row r="1279" spans="12:12">
      <c r="L1279"/>
    </row>
    <row r="1280" spans="12:12">
      <c r="L1280"/>
    </row>
    <row r="1281" spans="12:12">
      <c r="L1281"/>
    </row>
    <row r="1282" spans="12:12">
      <c r="L1282"/>
    </row>
    <row r="1283" spans="12:12">
      <c r="L1283"/>
    </row>
    <row r="1284" spans="12:12">
      <c r="L1284"/>
    </row>
    <row r="1285" spans="12:12">
      <c r="L1285"/>
    </row>
    <row r="1286" spans="12:12">
      <c r="L1286"/>
    </row>
    <row r="1287" spans="12:12">
      <c r="L1287"/>
    </row>
    <row r="1288" spans="12:12">
      <c r="L1288"/>
    </row>
    <row r="1289" spans="12:12">
      <c r="L1289"/>
    </row>
    <row r="1290" spans="12:12">
      <c r="L1290"/>
    </row>
    <row r="1291" spans="12:12">
      <c r="L1291"/>
    </row>
    <row r="1292" spans="12:12">
      <c r="L1292"/>
    </row>
    <row r="1293" spans="12:12">
      <c r="L1293"/>
    </row>
    <row r="1294" spans="12:12">
      <c r="L1294"/>
    </row>
    <row r="1295" spans="12:12">
      <c r="L1295"/>
    </row>
    <row r="1296" spans="12:12">
      <c r="L1296"/>
    </row>
    <row r="1297" spans="12:12">
      <c r="L1297"/>
    </row>
    <row r="1298" spans="12:12">
      <c r="L1298"/>
    </row>
    <row r="1299" spans="12:12">
      <c r="L1299"/>
    </row>
    <row r="1300" spans="12:12">
      <c r="L1300"/>
    </row>
    <row r="1301" spans="12:12">
      <c r="L1301"/>
    </row>
    <row r="1302" spans="12:12">
      <c r="L1302"/>
    </row>
    <row r="1303" spans="12:12">
      <c r="L1303"/>
    </row>
    <row r="1304" spans="12:12">
      <c r="L1304"/>
    </row>
    <row r="1305" spans="12:12">
      <c r="L1305"/>
    </row>
    <row r="1306" spans="12:12">
      <c r="L1306"/>
    </row>
    <row r="1307" spans="12:12">
      <c r="L1307"/>
    </row>
    <row r="1308" spans="12:12">
      <c r="L1308"/>
    </row>
    <row r="1309" spans="12:12">
      <c r="L1309"/>
    </row>
    <row r="1310" spans="12:12">
      <c r="L1310"/>
    </row>
    <row r="1311" spans="12:12">
      <c r="L1311"/>
    </row>
    <row r="1312" spans="12:12">
      <c r="L1312"/>
    </row>
    <row r="1313" spans="12:12">
      <c r="L1313"/>
    </row>
    <row r="1314" spans="12:12">
      <c r="L1314"/>
    </row>
    <row r="1315" spans="12:12">
      <c r="L1315"/>
    </row>
    <row r="1316" spans="12:12">
      <c r="L1316"/>
    </row>
    <row r="1317" spans="12:12">
      <c r="L1317"/>
    </row>
    <row r="1318" spans="12:12">
      <c r="L1318"/>
    </row>
    <row r="1319" spans="12:12">
      <c r="L1319"/>
    </row>
    <row r="1320" spans="12:12">
      <c r="L1320"/>
    </row>
    <row r="1321" spans="12:12">
      <c r="L1321"/>
    </row>
    <row r="1322" spans="12:12">
      <c r="L1322"/>
    </row>
    <row r="1323" spans="12:12">
      <c r="L1323"/>
    </row>
    <row r="1324" spans="12:12">
      <c r="L1324"/>
    </row>
    <row r="1325" spans="12:12">
      <c r="L1325"/>
    </row>
    <row r="1326" spans="12:12">
      <c r="L1326"/>
    </row>
    <row r="1327" spans="12:12">
      <c r="L1327"/>
    </row>
    <row r="1328" spans="12:12">
      <c r="L1328"/>
    </row>
    <row r="1329" spans="12:12">
      <c r="L1329"/>
    </row>
    <row r="1330" spans="12:12">
      <c r="L1330"/>
    </row>
    <row r="1331" spans="12:12">
      <c r="L1331"/>
    </row>
    <row r="1332" spans="12:12">
      <c r="L1332"/>
    </row>
    <row r="1333" spans="12:12">
      <c r="L1333"/>
    </row>
    <row r="1334" spans="12:12">
      <c r="L1334"/>
    </row>
    <row r="1335" spans="12:12">
      <c r="L1335"/>
    </row>
    <row r="1336" spans="12:12">
      <c r="L1336"/>
    </row>
    <row r="1337" spans="12:12">
      <c r="L1337"/>
    </row>
    <row r="1338" spans="12:12">
      <c r="L1338"/>
    </row>
    <row r="1339" spans="12:12">
      <c r="L1339"/>
    </row>
    <row r="1340" spans="12:12">
      <c r="L1340"/>
    </row>
    <row r="1341" spans="12:12">
      <c r="L1341"/>
    </row>
    <row r="1342" spans="12:12">
      <c r="L1342"/>
    </row>
    <row r="1343" spans="12:12">
      <c r="L1343"/>
    </row>
    <row r="1344" spans="12:12">
      <c r="L1344"/>
    </row>
    <row r="1345" spans="12:12">
      <c r="L1345"/>
    </row>
    <row r="1346" spans="12:12">
      <c r="L1346"/>
    </row>
    <row r="1347" spans="12:12">
      <c r="L1347"/>
    </row>
    <row r="1348" spans="12:12">
      <c r="L1348"/>
    </row>
    <row r="1349" spans="12:12">
      <c r="L1349"/>
    </row>
    <row r="1350" spans="12:12">
      <c r="L1350"/>
    </row>
    <row r="1351" spans="12:12">
      <c r="L1351"/>
    </row>
    <row r="1352" spans="12:12">
      <c r="L1352"/>
    </row>
    <row r="1353" spans="12:12">
      <c r="L1353"/>
    </row>
    <row r="1354" spans="12:12">
      <c r="L1354"/>
    </row>
    <row r="1355" spans="12:12">
      <c r="L1355"/>
    </row>
    <row r="1356" spans="12:12">
      <c r="L1356"/>
    </row>
    <row r="1357" spans="12:12">
      <c r="L1357"/>
    </row>
    <row r="1358" spans="12:12">
      <c r="L1358"/>
    </row>
    <row r="1359" spans="12:12">
      <c r="L1359"/>
    </row>
    <row r="1360" spans="12:12">
      <c r="L1360"/>
    </row>
    <row r="1361" spans="12:12">
      <c r="L1361"/>
    </row>
    <row r="1362" spans="12:12">
      <c r="L1362"/>
    </row>
    <row r="1363" spans="12:12">
      <c r="L1363"/>
    </row>
    <row r="1364" spans="12:12">
      <c r="L1364"/>
    </row>
    <row r="1365" spans="12:12">
      <c r="L1365"/>
    </row>
    <row r="1366" spans="12:12">
      <c r="L1366"/>
    </row>
    <row r="1367" spans="12:12">
      <c r="L1367"/>
    </row>
    <row r="1368" spans="12:12">
      <c r="L1368"/>
    </row>
    <row r="1369" spans="12:12">
      <c r="L1369"/>
    </row>
    <row r="1370" spans="12:12">
      <c r="L1370"/>
    </row>
    <row r="1371" spans="12:12">
      <c r="L1371"/>
    </row>
    <row r="1372" spans="12:12">
      <c r="L1372"/>
    </row>
    <row r="1373" spans="12:12">
      <c r="L1373"/>
    </row>
    <row r="1374" spans="12:12">
      <c r="L1374"/>
    </row>
    <row r="1375" spans="12:12">
      <c r="L1375"/>
    </row>
    <row r="1376" spans="12:12">
      <c r="L1376"/>
    </row>
    <row r="1377" spans="12:12">
      <c r="L1377"/>
    </row>
    <row r="1378" spans="12:12">
      <c r="L1378"/>
    </row>
    <row r="1379" spans="12:12">
      <c r="L1379"/>
    </row>
    <row r="1380" spans="12:12">
      <c r="L1380"/>
    </row>
    <row r="1381" spans="12:12">
      <c r="L1381"/>
    </row>
    <row r="1382" spans="12:12">
      <c r="L1382"/>
    </row>
    <row r="1383" spans="12:12">
      <c r="L1383"/>
    </row>
    <row r="1384" spans="12:12">
      <c r="L1384"/>
    </row>
    <row r="1385" spans="12:12">
      <c r="L1385"/>
    </row>
    <row r="1386" spans="12:12">
      <c r="L1386"/>
    </row>
    <row r="1387" spans="12:12">
      <c r="L1387"/>
    </row>
    <row r="1388" spans="12:12">
      <c r="L1388"/>
    </row>
    <row r="1389" spans="12:12">
      <c r="L1389"/>
    </row>
    <row r="1390" spans="12:12">
      <c r="L1390"/>
    </row>
    <row r="1391" spans="12:12">
      <c r="L1391"/>
    </row>
    <row r="1392" spans="12:12">
      <c r="L1392"/>
    </row>
    <row r="1393" spans="12:12">
      <c r="L1393"/>
    </row>
    <row r="1394" spans="12:12">
      <c r="L1394"/>
    </row>
    <row r="1395" spans="12:12">
      <c r="L1395"/>
    </row>
    <row r="1396" spans="12:12">
      <c r="L1396"/>
    </row>
    <row r="1397" spans="12:12">
      <c r="L1397"/>
    </row>
    <row r="1398" spans="12:12">
      <c r="L1398"/>
    </row>
    <row r="1399" spans="12:12">
      <c r="L1399"/>
    </row>
    <row r="1400" spans="12:12">
      <c r="L1400"/>
    </row>
    <row r="1401" spans="12:12">
      <c r="L1401"/>
    </row>
    <row r="1402" spans="12:12">
      <c r="L1402"/>
    </row>
    <row r="1403" spans="12:12">
      <c r="L1403"/>
    </row>
    <row r="1404" spans="12:12">
      <c r="L1404"/>
    </row>
    <row r="1405" spans="12:12">
      <c r="L1405"/>
    </row>
    <row r="1406" spans="12:12">
      <c r="L1406"/>
    </row>
    <row r="1407" spans="12:12">
      <c r="L1407"/>
    </row>
    <row r="1408" spans="12:12">
      <c r="L1408"/>
    </row>
    <row r="1409" spans="12:12">
      <c r="L1409"/>
    </row>
    <row r="1410" spans="12:12">
      <c r="L1410"/>
    </row>
    <row r="1411" spans="12:12">
      <c r="L1411"/>
    </row>
    <row r="1412" spans="12:12">
      <c r="L1412"/>
    </row>
    <row r="1413" spans="12:12">
      <c r="L1413"/>
    </row>
    <row r="1414" spans="12:12">
      <c r="L1414"/>
    </row>
    <row r="1415" spans="12:12">
      <c r="L1415"/>
    </row>
    <row r="1416" spans="12:12">
      <c r="L1416"/>
    </row>
    <row r="1417" spans="12:12">
      <c r="L1417"/>
    </row>
    <row r="1418" spans="12:12">
      <c r="L1418"/>
    </row>
    <row r="1419" spans="12:12">
      <c r="L1419"/>
    </row>
    <row r="1420" spans="12:12">
      <c r="L1420"/>
    </row>
    <row r="1421" spans="12:12">
      <c r="L1421"/>
    </row>
    <row r="1422" spans="12:12">
      <c r="L1422"/>
    </row>
    <row r="1423" spans="12:12">
      <c r="L1423"/>
    </row>
    <row r="1424" spans="12:12">
      <c r="L1424"/>
    </row>
    <row r="1425" spans="12:12">
      <c r="L1425"/>
    </row>
    <row r="1426" spans="12:12">
      <c r="L1426"/>
    </row>
    <row r="1427" spans="12:12">
      <c r="L1427"/>
    </row>
    <row r="1428" spans="12:12">
      <c r="L1428"/>
    </row>
    <row r="1429" spans="12:12">
      <c r="L1429"/>
    </row>
    <row r="1430" spans="12:12">
      <c r="L1430"/>
    </row>
    <row r="1431" spans="12:12">
      <c r="L1431"/>
    </row>
    <row r="1432" spans="12:12">
      <c r="L1432"/>
    </row>
    <row r="1433" spans="12:12">
      <c r="L1433"/>
    </row>
    <row r="1434" spans="12:12">
      <c r="L1434"/>
    </row>
    <row r="1435" spans="12:12">
      <c r="L1435"/>
    </row>
    <row r="1436" spans="12:12">
      <c r="L1436"/>
    </row>
    <row r="1437" spans="12:12">
      <c r="L1437"/>
    </row>
    <row r="1438" spans="12:12">
      <c r="L1438"/>
    </row>
    <row r="1439" spans="12:12">
      <c r="L1439"/>
    </row>
    <row r="1440" spans="12:12">
      <c r="L1440"/>
    </row>
    <row r="1441" spans="12:12">
      <c r="L1441"/>
    </row>
    <row r="1442" spans="12:12">
      <c r="L1442"/>
    </row>
    <row r="1443" spans="12:12">
      <c r="L1443"/>
    </row>
    <row r="1444" spans="12:12">
      <c r="L1444"/>
    </row>
    <row r="1445" spans="12:12">
      <c r="L1445"/>
    </row>
    <row r="1446" spans="12:12">
      <c r="L1446"/>
    </row>
    <row r="1447" spans="12:12">
      <c r="L1447"/>
    </row>
    <row r="1448" spans="12:12">
      <c r="L1448"/>
    </row>
    <row r="1449" spans="12:12">
      <c r="L1449"/>
    </row>
    <row r="1450" spans="12:12">
      <c r="L1450"/>
    </row>
    <row r="1451" spans="12:12">
      <c r="L1451"/>
    </row>
    <row r="1452" spans="12:12">
      <c r="L1452"/>
    </row>
    <row r="1453" spans="12:12">
      <c r="L1453"/>
    </row>
    <row r="1454" spans="12:12">
      <c r="L1454"/>
    </row>
    <row r="1455" spans="12:12">
      <c r="L1455"/>
    </row>
    <row r="1456" spans="12:12">
      <c r="L1456"/>
    </row>
    <row r="1457" spans="12:12">
      <c r="L1457"/>
    </row>
    <row r="1458" spans="12:12">
      <c r="L1458"/>
    </row>
    <row r="1459" spans="12:12">
      <c r="L1459"/>
    </row>
    <row r="1460" spans="12:12">
      <c r="L1460"/>
    </row>
    <row r="1461" spans="12:12">
      <c r="L1461"/>
    </row>
    <row r="1462" spans="12:12">
      <c r="L1462"/>
    </row>
    <row r="1463" spans="12:12">
      <c r="L1463"/>
    </row>
    <row r="1464" spans="12:12">
      <c r="L1464"/>
    </row>
    <row r="1465" spans="12:12">
      <c r="L1465"/>
    </row>
    <row r="1466" spans="12:12">
      <c r="L1466"/>
    </row>
    <row r="1467" spans="12:12">
      <c r="L1467"/>
    </row>
    <row r="1468" spans="12:12">
      <c r="L1468"/>
    </row>
    <row r="1469" spans="12:12">
      <c r="L1469"/>
    </row>
    <row r="1470" spans="12:12">
      <c r="L1470"/>
    </row>
    <row r="1471" spans="12:12">
      <c r="L1471"/>
    </row>
    <row r="1472" spans="12:12">
      <c r="L1472"/>
    </row>
    <row r="1473" spans="12:12">
      <c r="L1473"/>
    </row>
    <row r="1474" spans="12:12">
      <c r="L1474"/>
    </row>
    <row r="1475" spans="12:12">
      <c r="L1475"/>
    </row>
    <row r="1476" spans="12:12">
      <c r="L1476"/>
    </row>
    <row r="1477" spans="12:12">
      <c r="L1477"/>
    </row>
    <row r="1478" spans="12:12">
      <c r="L1478"/>
    </row>
    <row r="1479" spans="12:12">
      <c r="L1479"/>
    </row>
    <row r="1480" spans="12:12">
      <c r="L1480"/>
    </row>
    <row r="1481" spans="12:12">
      <c r="L1481"/>
    </row>
    <row r="1482" spans="12:12">
      <c r="L1482"/>
    </row>
    <row r="1483" spans="12:12">
      <c r="L1483"/>
    </row>
    <row r="1484" spans="12:12">
      <c r="L1484"/>
    </row>
    <row r="1485" spans="12:12">
      <c r="L1485"/>
    </row>
    <row r="1486" spans="12:12">
      <c r="L1486"/>
    </row>
    <row r="1487" spans="12:12">
      <c r="L1487"/>
    </row>
    <row r="1488" spans="12:12">
      <c r="L1488"/>
    </row>
    <row r="1489" spans="12:12">
      <c r="L1489"/>
    </row>
    <row r="1490" spans="12:12">
      <c r="L1490"/>
    </row>
    <row r="1491" spans="12:12">
      <c r="L1491"/>
    </row>
    <row r="1492" spans="12:12">
      <c r="L1492"/>
    </row>
    <row r="1493" spans="12:12">
      <c r="L1493"/>
    </row>
    <row r="1494" spans="12:12">
      <c r="L1494"/>
    </row>
    <row r="1495" spans="12:12">
      <c r="L1495"/>
    </row>
    <row r="1496" spans="12:12">
      <c r="L1496"/>
    </row>
    <row r="1497" spans="12:12">
      <c r="L1497"/>
    </row>
    <row r="1498" spans="12:12">
      <c r="L1498"/>
    </row>
    <row r="1499" spans="12:12">
      <c r="L1499"/>
    </row>
    <row r="1500" spans="12:12">
      <c r="L1500"/>
    </row>
    <row r="1501" spans="12:12">
      <c r="L1501"/>
    </row>
    <row r="1502" spans="12:12">
      <c r="L1502"/>
    </row>
    <row r="1503" spans="12:12">
      <c r="L1503"/>
    </row>
    <row r="1504" spans="12:12">
      <c r="L1504"/>
    </row>
    <row r="1505" spans="12:12">
      <c r="L1505"/>
    </row>
    <row r="1506" spans="12:12">
      <c r="L1506"/>
    </row>
    <row r="1507" spans="12:12">
      <c r="L1507"/>
    </row>
    <row r="1508" spans="12:12">
      <c r="L1508"/>
    </row>
    <row r="1509" spans="12:12">
      <c r="L1509"/>
    </row>
    <row r="1510" spans="12:12">
      <c r="L1510"/>
    </row>
    <row r="1511" spans="12:12">
      <c r="L1511"/>
    </row>
    <row r="1512" spans="12:12">
      <c r="L1512"/>
    </row>
    <row r="1513" spans="12:12">
      <c r="L1513"/>
    </row>
    <row r="1514" spans="12:12">
      <c r="L1514"/>
    </row>
    <row r="1515" spans="12:12">
      <c r="L1515"/>
    </row>
    <row r="1516" spans="12:12">
      <c r="L1516"/>
    </row>
    <row r="1517" spans="12:12">
      <c r="L1517"/>
    </row>
    <row r="1518" spans="12:12">
      <c r="L1518"/>
    </row>
    <row r="1519" spans="12:12">
      <c r="L1519"/>
    </row>
    <row r="1520" spans="12:12">
      <c r="L1520"/>
    </row>
    <row r="1521" spans="12:12">
      <c r="L1521"/>
    </row>
    <row r="1522" spans="12:12">
      <c r="L1522"/>
    </row>
    <row r="1523" spans="12:12">
      <c r="L1523"/>
    </row>
    <row r="1524" spans="12:12">
      <c r="L1524"/>
    </row>
    <row r="1525" spans="12:12">
      <c r="L1525"/>
    </row>
    <row r="1526" spans="12:12">
      <c r="L1526"/>
    </row>
    <row r="1527" spans="12:12">
      <c r="L1527"/>
    </row>
    <row r="1528" spans="12:12">
      <c r="L1528"/>
    </row>
    <row r="1529" spans="12:12">
      <c r="L1529"/>
    </row>
    <row r="1530" spans="12:12">
      <c r="L1530"/>
    </row>
    <row r="1531" spans="12:12">
      <c r="L1531"/>
    </row>
    <row r="1532" spans="12:12">
      <c r="L1532"/>
    </row>
    <row r="1533" spans="12:12">
      <c r="L1533"/>
    </row>
    <row r="1534" spans="12:12">
      <c r="L1534"/>
    </row>
    <row r="1535" spans="12:12">
      <c r="L1535"/>
    </row>
    <row r="1536" spans="12:12">
      <c r="L1536"/>
    </row>
    <row r="1537" spans="12:12">
      <c r="L1537"/>
    </row>
    <row r="1538" spans="12:12">
      <c r="L1538"/>
    </row>
    <row r="1539" spans="12:12">
      <c r="L1539"/>
    </row>
    <row r="1540" spans="12:12">
      <c r="L1540"/>
    </row>
    <row r="1541" spans="12:12">
      <c r="L1541"/>
    </row>
    <row r="1542" spans="12:12">
      <c r="L1542"/>
    </row>
    <row r="1543" spans="12:12">
      <c r="L1543"/>
    </row>
    <row r="1544" spans="12:12">
      <c r="L1544"/>
    </row>
    <row r="1545" spans="12:12">
      <c r="L1545"/>
    </row>
    <row r="1546" spans="12:12">
      <c r="L1546"/>
    </row>
    <row r="1547" spans="12:12">
      <c r="L1547"/>
    </row>
    <row r="1548" spans="12:12">
      <c r="L1548"/>
    </row>
    <row r="1549" spans="12:12">
      <c r="L1549"/>
    </row>
    <row r="1550" spans="12:12">
      <c r="L1550"/>
    </row>
    <row r="1551" spans="12:12">
      <c r="L1551"/>
    </row>
    <row r="1552" spans="12:12">
      <c r="L1552"/>
    </row>
    <row r="1553" spans="12:12">
      <c r="L1553"/>
    </row>
    <row r="1554" spans="12:12">
      <c r="L1554"/>
    </row>
    <row r="1555" spans="12:12">
      <c r="L1555"/>
    </row>
    <row r="1556" spans="12:12">
      <c r="L1556"/>
    </row>
    <row r="1557" spans="12:12">
      <c r="L1557"/>
    </row>
    <row r="1558" spans="12:12">
      <c r="L1558"/>
    </row>
    <row r="1559" spans="12:12">
      <c r="L1559"/>
    </row>
    <row r="1560" spans="12:12">
      <c r="L1560"/>
    </row>
    <row r="1561" spans="12:12">
      <c r="L1561"/>
    </row>
    <row r="1562" spans="12:12">
      <c r="L1562"/>
    </row>
    <row r="1563" spans="12:12">
      <c r="L1563"/>
    </row>
    <row r="1564" spans="12:12">
      <c r="L1564"/>
    </row>
    <row r="1565" spans="12:12">
      <c r="L1565"/>
    </row>
    <row r="1566" spans="12:12">
      <c r="L1566"/>
    </row>
    <row r="1567" spans="12:12">
      <c r="L1567"/>
    </row>
    <row r="1568" spans="12:12">
      <c r="L1568"/>
    </row>
    <row r="1569" spans="12:12">
      <c r="L1569"/>
    </row>
    <row r="1570" spans="12:12">
      <c r="L1570"/>
    </row>
    <row r="1571" spans="12:12">
      <c r="L1571"/>
    </row>
    <row r="1572" spans="12:12">
      <c r="L1572"/>
    </row>
    <row r="1573" spans="12:12">
      <c r="L1573"/>
    </row>
    <row r="1574" spans="12:12">
      <c r="L1574"/>
    </row>
    <row r="1575" spans="12:12">
      <c r="L1575"/>
    </row>
    <row r="1576" spans="12:12">
      <c r="L1576"/>
    </row>
  </sheetData>
  <mergeCells count="1">
    <mergeCell ref="Q11:Z12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Denso</vt:lpstr>
      <vt:lpstr>TestDenso</vt:lpstr>
      <vt:lpstr>Linear</vt:lpstr>
    </vt:vector>
  </TitlesOfParts>
  <Company>PCC Structurals,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MSI GL65</cp:lastModifiedBy>
  <dcterms:created xsi:type="dcterms:W3CDTF">2016-12-01T18:45:41Z</dcterms:created>
  <dcterms:modified xsi:type="dcterms:W3CDTF">2024-05-11T07:19:51Z</dcterms:modified>
</cp:coreProperties>
</file>