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 defaultThemeVersion="124226"/>
  <xr:revisionPtr revIDLastSave="0" documentId="13_ncr:1_{F20565CA-521B-4164-82FA-59621A82D553}" xr6:coauthVersionLast="47" xr6:coauthVersionMax="47" xr10:uidLastSave="{00000000-0000-0000-0000-000000000000}"/>
  <bookViews>
    <workbookView xWindow="-120" yWindow="-120" windowWidth="24240" windowHeight="13290" tabRatio="832" firstSheet="1" activeTab="1" xr2:uid="{00000000-000D-0000-FFFF-FFFF00000000}"/>
  </bookViews>
  <sheets>
    <sheet name="Sheet1" sheetId="45" state="hidden" r:id="rId1"/>
    <sheet name="BM.TCNV.03.TT" sheetId="72" r:id="rId2"/>
    <sheet name="B4-tam ung doi ung 2" sheetId="51" state="hidden" r:id="rId3"/>
    <sheet name="Sheet2" sheetId="29" state="hidden" r:id="rId4"/>
  </sheets>
  <definedNames>
    <definedName name="_xlnm._FilterDatabase" localSheetId="1" hidden="1">'BM.TCNV.03.TT'!$A$11:$H$12</definedName>
    <definedName name="_xlnm._FilterDatabase" localSheetId="3" hidden="1">Sheet2!$A$6:$Q$946</definedName>
    <definedName name="_xlnm.Print_Area" localSheetId="2">'B4-tam ung doi ung 2'!$A$1:$F$51</definedName>
    <definedName name="_xlnm.Print_Titles" localSheetId="2">'B4-tam ung doi ung 2'!$8:$9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51" l="1"/>
  <c r="E11" i="51"/>
  <c r="J25" i="51"/>
  <c r="J24" i="51"/>
  <c r="J47" i="51"/>
  <c r="J45" i="51"/>
  <c r="J27" i="51"/>
  <c r="J23" i="51"/>
  <c r="A2" i="51"/>
  <c r="J29" i="51"/>
  <c r="J30" i="51" s="1"/>
  <c r="P945" i="29"/>
  <c r="Q945" i="29"/>
  <c r="M754" i="29"/>
  <c r="M755" i="29" s="1"/>
  <c r="M737" i="29"/>
  <c r="M736" i="29" s="1"/>
  <c r="L736" i="29"/>
  <c r="L224" i="29"/>
  <c r="M223" i="29"/>
  <c r="M224" i="29" s="1"/>
  <c r="M112" i="29"/>
  <c r="M111" i="29" s="1"/>
  <c r="L111" i="29"/>
  <c r="M110" i="29"/>
  <c r="M109" i="29" s="1"/>
  <c r="L109" i="29"/>
  <c r="A63" i="29"/>
  <c r="K155" i="29"/>
  <c r="K154" i="29"/>
  <c r="A154" i="29"/>
  <c r="A156" i="29" s="1"/>
  <c r="A157" i="29" s="1"/>
  <c r="A158" i="29" s="1"/>
  <c r="A159" i="29" s="1"/>
  <c r="M868" i="29"/>
  <c r="M869" i="29"/>
  <c r="M419" i="29"/>
  <c r="M418" i="29" s="1"/>
  <c r="L418" i="29"/>
  <c r="J16" i="29"/>
  <c r="J17" i="29" s="1"/>
  <c r="L491" i="29"/>
  <c r="M490" i="29"/>
  <c r="M491" i="29" s="1"/>
  <c r="M93" i="29"/>
  <c r="M94" i="29" s="1"/>
  <c r="K13" i="29"/>
  <c r="K14" i="29" s="1"/>
  <c r="A14" i="29"/>
  <c r="L312" i="29"/>
  <c r="M312" i="29" s="1"/>
  <c r="M313" i="29" s="1"/>
  <c r="L549" i="29"/>
  <c r="M549" i="29" s="1"/>
  <c r="M550" i="29" s="1"/>
  <c r="M656" i="29"/>
  <c r="M655" i="29"/>
  <c r="K653" i="29"/>
  <c r="A522" i="29"/>
  <c r="A523" i="29" s="1"/>
  <c r="A524" i="29" s="1"/>
  <c r="A525" i="29" s="1"/>
  <c r="A526" i="29" s="1"/>
  <c r="A527" i="29" s="1"/>
  <c r="A528" i="29" s="1"/>
  <c r="A21" i="29"/>
  <c r="A320" i="29"/>
  <c r="A321" i="29" s="1"/>
  <c r="A322" i="29" s="1"/>
  <c r="A323" i="29" s="1"/>
  <c r="A324" i="29" s="1"/>
  <c r="A325" i="29" s="1"/>
  <c r="A326" i="29" s="1"/>
  <c r="A327" i="29" s="1"/>
  <c r="A328" i="29" s="1"/>
  <c r="A329" i="29" s="1"/>
  <c r="A330" i="29" s="1"/>
  <c r="A825" i="29"/>
  <c r="A826" i="29" s="1"/>
  <c r="A827" i="29" s="1"/>
  <c r="A828" i="29" s="1"/>
  <c r="A829" i="29" s="1"/>
  <c r="A830" i="29" s="1"/>
  <c r="A831" i="29" s="1"/>
  <c r="A832" i="29" s="1"/>
  <c r="A833" i="29" s="1"/>
  <c r="A834" i="29" s="1"/>
  <c r="A835" i="29" s="1"/>
  <c r="A836" i="29" s="1"/>
  <c r="A837" i="29" s="1"/>
  <c r="A838" i="29" s="1"/>
  <c r="A839" i="29" s="1"/>
  <c r="A840" i="29" s="1"/>
  <c r="A841" i="29" s="1"/>
  <c r="A842" i="29" s="1"/>
  <c r="A843" i="29" s="1"/>
  <c r="A844" i="29" s="1"/>
  <c r="A845" i="29" s="1"/>
  <c r="A846" i="29" s="1"/>
  <c r="A847" i="29" s="1"/>
  <c r="A848" i="29" s="1"/>
  <c r="A849" i="29" s="1"/>
  <c r="A850" i="29" s="1"/>
  <c r="A851" i="29" s="1"/>
  <c r="A852" i="29" s="1"/>
  <c r="A853" i="29" s="1"/>
  <c r="A854" i="29" s="1"/>
  <c r="A855" i="29" s="1"/>
  <c r="A856" i="29" s="1"/>
  <c r="A857" i="29" s="1"/>
  <c r="A858" i="29" s="1"/>
  <c r="A859" i="29" s="1"/>
  <c r="A860" i="29" s="1"/>
  <c r="A861" i="29" s="1"/>
  <c r="A862" i="29" s="1"/>
  <c r="A863" i="29" s="1"/>
  <c r="A864" i="29" s="1"/>
  <c r="A865" i="29" s="1"/>
  <c r="A866" i="29" s="1"/>
  <c r="A867" i="29" s="1"/>
  <c r="A869" i="29" s="1"/>
  <c r="A870" i="29" s="1"/>
  <c r="A871" i="29" s="1"/>
  <c r="A872" i="29" s="1"/>
  <c r="A873" i="29" s="1"/>
  <c r="A874" i="29" s="1"/>
  <c r="A875" i="29" s="1"/>
  <c r="A876" i="29" s="1"/>
  <c r="A877" i="29" s="1"/>
  <c r="A878" i="29" s="1"/>
  <c r="A879" i="29" s="1"/>
  <c r="A880" i="29" s="1"/>
  <c r="A881" i="29" s="1"/>
  <c r="A882" i="29" s="1"/>
  <c r="A883" i="29" s="1"/>
  <c r="L634" i="29"/>
  <c r="M633" i="29"/>
  <c r="M634" i="29" s="1"/>
  <c r="M632" i="29"/>
  <c r="M631" i="29" s="1"/>
  <c r="L631" i="29"/>
  <c r="J131" i="29"/>
  <c r="K131" i="29" s="1"/>
  <c r="K132" i="29" s="1"/>
  <c r="L628" i="29"/>
  <c r="M627" i="29"/>
  <c r="M628" i="29"/>
  <c r="L515" i="29"/>
  <c r="M514" i="29"/>
  <c r="M515" i="29" s="1"/>
  <c r="M214" i="29"/>
  <c r="M213" i="29" s="1"/>
  <c r="L213" i="29"/>
  <c r="A10" i="29"/>
  <c r="M330" i="29"/>
  <c r="M331" i="29" s="1"/>
  <c r="A241" i="29"/>
  <c r="A242" i="29" s="1"/>
  <c r="A243" i="29" s="1"/>
  <c r="A122" i="29"/>
  <c r="A123" i="29" s="1"/>
  <c r="K27" i="29"/>
  <c r="K26" i="29"/>
  <c r="A909" i="29"/>
  <c r="A910" i="29" s="1"/>
  <c r="A911" i="29" s="1"/>
  <c r="A912" i="29" s="1"/>
  <c r="A913" i="29" s="1"/>
  <c r="A914" i="29" s="1"/>
  <c r="A915" i="29" s="1"/>
  <c r="A916" i="29" s="1"/>
  <c r="A917" i="29" s="1"/>
  <c r="L381" i="29"/>
  <c r="A127" i="29"/>
  <c r="A128" i="29" s="1"/>
  <c r="A129" i="29" s="1"/>
  <c r="A130" i="29" s="1"/>
  <c r="A131" i="29"/>
  <c r="A133" i="29" s="1"/>
  <c r="A215" i="29"/>
  <c r="A382" i="29"/>
  <c r="A383" i="29" s="1"/>
  <c r="A384" i="29" s="1"/>
  <c r="A385" i="29" s="1"/>
  <c r="A386" i="29" s="1"/>
  <c r="A387" i="29" s="1"/>
  <c r="A388" i="29" s="1"/>
  <c r="A389" i="29" s="1"/>
  <c r="A390" i="29" s="1"/>
  <c r="A391" i="29" s="1"/>
  <c r="A392" i="29" s="1"/>
  <c r="A393" i="29" s="1"/>
  <c r="A394" i="29" s="1"/>
  <c r="A395" i="29" s="1"/>
  <c r="A396" i="29" s="1"/>
  <c r="A397" i="29" s="1"/>
  <c r="A398" i="29" s="1"/>
  <c r="A399" i="29" s="1"/>
  <c r="A400" i="29" s="1"/>
  <c r="A401" i="29" s="1"/>
  <c r="A402" i="29" s="1"/>
  <c r="A403" i="29" s="1"/>
  <c r="A404" i="29" s="1"/>
  <c r="A405" i="29" s="1"/>
  <c r="A406" i="29" s="1"/>
  <c r="A407" i="29" s="1"/>
  <c r="A408" i="29" s="1"/>
  <c r="A409" i="29" s="1"/>
  <c r="A410" i="29" s="1"/>
  <c r="A411" i="29" s="1"/>
  <c r="A412" i="29" s="1"/>
  <c r="A413" i="29" s="1"/>
  <c r="A414" i="29" s="1"/>
  <c r="A415" i="29" s="1"/>
  <c r="A416" i="29" s="1"/>
  <c r="A417" i="29" s="1"/>
  <c r="A418" i="29" s="1"/>
  <c r="A443" i="29"/>
  <c r="A444" i="29" s="1"/>
  <c r="A445" i="29" s="1"/>
  <c r="A446" i="29" s="1"/>
  <c r="A447" i="29" s="1"/>
  <c r="A448" i="29" s="1"/>
  <c r="A449" i="29" s="1"/>
  <c r="A492" i="29"/>
  <c r="A493" i="29" s="1"/>
  <c r="A494" i="29" s="1"/>
  <c r="A495" i="29" s="1"/>
  <c r="A496" i="29" s="1"/>
  <c r="A497" i="29" s="1"/>
  <c r="A498" i="29" s="1"/>
  <c r="A499" i="29" s="1"/>
  <c r="A500" i="29" s="1"/>
  <c r="A501" i="29" s="1"/>
  <c r="A502" i="29" s="1"/>
  <c r="A503" i="29" s="1"/>
  <c r="A504" i="29" s="1"/>
  <c r="A505" i="29" s="1"/>
  <c r="A506" i="29" s="1"/>
  <c r="A507" i="29" s="1"/>
  <c r="A508" i="29" s="1"/>
  <c r="A509" i="29" s="1"/>
  <c r="A510" i="29" s="1"/>
  <c r="A511" i="29" s="1"/>
  <c r="A512" i="29" s="1"/>
  <c r="A513" i="29" s="1"/>
  <c r="A515" i="29" s="1"/>
  <c r="A516" i="29" s="1"/>
  <c r="A517" i="29" s="1"/>
  <c r="A518" i="29" s="1"/>
  <c r="A519" i="29" s="1"/>
  <c r="A520" i="29" s="1"/>
  <c r="A521" i="29" s="1"/>
  <c r="A629" i="29"/>
  <c r="A630" i="29" s="1"/>
  <c r="A631" i="29" s="1"/>
  <c r="A634" i="29" s="1"/>
  <c r="A635" i="29" s="1"/>
  <c r="A636" i="29" s="1"/>
  <c r="A637" i="29" s="1"/>
  <c r="A638" i="29" s="1"/>
  <c r="A639" i="29" s="1"/>
  <c r="A756" i="29"/>
  <c r="A757" i="29" s="1"/>
  <c r="A758" i="29" s="1"/>
  <c r="A759" i="29" s="1"/>
  <c r="A760" i="29" s="1"/>
  <c r="A761" i="29" s="1"/>
  <c r="A762" i="29" s="1"/>
  <c r="A763" i="29" s="1"/>
  <c r="A764" i="29" s="1"/>
  <c r="A765" i="29" s="1"/>
  <c r="A766" i="29" s="1"/>
  <c r="A926" i="29"/>
  <c r="A927" i="29" s="1"/>
  <c r="A928" i="29" s="1"/>
  <c r="A929" i="29" s="1"/>
  <c r="A930" i="29" s="1"/>
  <c r="A932" i="29" s="1"/>
  <c r="A933" i="29" s="1"/>
  <c r="A76" i="29"/>
  <c r="A294" i="29"/>
  <c r="A295" i="29"/>
  <c r="A296" i="29" s="1"/>
  <c r="A297" i="29" s="1"/>
  <c r="A298" i="29" s="1"/>
  <c r="A299" i="29" s="1"/>
  <c r="A300" i="29" s="1"/>
  <c r="A301" i="29" s="1"/>
  <c r="A302" i="29" s="1"/>
  <c r="A303" i="29" s="1"/>
  <c r="A304" i="29" s="1"/>
  <c r="A305" i="29"/>
  <c r="A306" i="29" s="1"/>
  <c r="A307" i="29" s="1"/>
  <c r="A308" i="29" s="1"/>
  <c r="A309" i="29" s="1"/>
  <c r="A310" i="29" s="1"/>
  <c r="A311" i="29" s="1"/>
  <c r="A312" i="29" s="1"/>
  <c r="A332" i="29"/>
  <c r="A333" i="29" s="1"/>
  <c r="A334" i="29" s="1"/>
  <c r="A335" i="29" s="1"/>
  <c r="A336" i="29" s="1"/>
  <c r="A337" i="29" s="1"/>
  <c r="A338" i="29" s="1"/>
  <c r="A339" i="29" s="1"/>
  <c r="A340" i="29" s="1"/>
  <c r="A341" i="29" s="1"/>
  <c r="A738" i="29"/>
  <c r="A739" i="29" s="1"/>
  <c r="A740" i="29" s="1"/>
  <c r="A741" i="29" s="1"/>
  <c r="A742" i="29" s="1"/>
  <c r="A743" i="29" s="1"/>
  <c r="A744" i="29" s="1"/>
  <c r="A745" i="29" s="1"/>
  <c r="A746" i="29" s="1"/>
  <c r="A747" i="29" s="1"/>
  <c r="A748" i="29" s="1"/>
  <c r="A749" i="29" s="1"/>
  <c r="A750" i="29" s="1"/>
  <c r="A751" i="29" s="1"/>
  <c r="A752" i="29" s="1"/>
  <c r="A753" i="29" s="1"/>
  <c r="A754" i="29" s="1"/>
  <c r="A577" i="29"/>
  <c r="A578" i="29" s="1"/>
  <c r="A579" i="29" s="1"/>
  <c r="A580" i="29" s="1"/>
  <c r="A581" i="29" s="1"/>
  <c r="A582" i="29" s="1"/>
  <c r="A583" i="29" s="1"/>
  <c r="A584" i="29" s="1"/>
  <c r="A585" i="29" s="1"/>
  <c r="A586" i="29" s="1"/>
  <c r="A587" i="29" s="1"/>
  <c r="A588" i="29" s="1"/>
  <c r="A589" i="29" s="1"/>
  <c r="A590" i="29" s="1"/>
  <c r="A591" i="29" s="1"/>
  <c r="A592" i="29" s="1"/>
  <c r="A593" i="29" s="1"/>
  <c r="A594" i="29" s="1"/>
  <c r="A595" i="29" s="1"/>
  <c r="A596" i="29" s="1"/>
  <c r="A597" i="29" s="1"/>
  <c r="A598" i="29" s="1"/>
  <c r="A599" i="29" s="1"/>
  <c r="A600" i="29" s="1"/>
  <c r="A601" i="29" s="1"/>
  <c r="A602" i="29" s="1"/>
  <c r="A603" i="29" s="1"/>
  <c r="A604" i="29" s="1"/>
  <c r="A605" i="29" s="1"/>
  <c r="A606" i="29" s="1"/>
  <c r="A607" i="29" s="1"/>
  <c r="A608" i="29" s="1"/>
  <c r="A609" i="29" s="1"/>
  <c r="A610" i="29" s="1"/>
  <c r="A611" i="29" s="1"/>
  <c r="A612" i="29" s="1"/>
  <c r="A613" i="29" s="1"/>
  <c r="A614" i="29" s="1"/>
  <c r="A615" i="29" s="1"/>
  <c r="A616" i="29" s="1"/>
  <c r="A617" i="29" s="1"/>
  <c r="A618" i="29" s="1"/>
  <c r="A619" i="29" s="1"/>
  <c r="A620" i="29" s="1"/>
  <c r="A621" i="29" s="1"/>
  <c r="A622" i="29" s="1"/>
  <c r="A623" i="29" s="1"/>
  <c r="A624" i="29" s="1"/>
  <c r="A625" i="29" s="1"/>
  <c r="A626" i="29" s="1"/>
  <c r="A627" i="29" s="1"/>
  <c r="A628" i="29" s="1"/>
  <c r="A77" i="29"/>
  <c r="A78" i="29" s="1"/>
  <c r="A79" i="29" s="1"/>
  <c r="A113" i="29"/>
  <c r="A114" i="29" s="1"/>
  <c r="A115" i="29" s="1"/>
  <c r="A116" i="29" s="1"/>
  <c r="A162" i="29"/>
  <c r="A163" i="29" s="1"/>
  <c r="A164" i="29" s="1"/>
  <c r="A165" i="29" s="1"/>
  <c r="A166" i="29" s="1"/>
  <c r="A167" i="29" s="1"/>
  <c r="A168" i="29" s="1"/>
  <c r="A169" i="29" s="1"/>
  <c r="A170" i="29" s="1"/>
  <c r="A171" i="29" s="1"/>
  <c r="A172" i="29" s="1"/>
  <c r="A173" i="29" s="1"/>
  <c r="A174" i="29" s="1"/>
  <c r="A175" i="29" s="1"/>
  <c r="A176" i="29" s="1"/>
  <c r="A177" i="29" s="1"/>
  <c r="A178" i="29" s="1"/>
  <c r="A179" i="29" s="1"/>
  <c r="A180" i="29" s="1"/>
  <c r="A181" i="29" s="1"/>
  <c r="A182" i="29" s="1"/>
  <c r="A183" i="29" s="1"/>
  <c r="A184" i="29" s="1"/>
  <c r="A80" i="29"/>
  <c r="A81" i="29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4" i="29" s="1"/>
  <c r="A95" i="29" s="1"/>
  <c r="A96" i="29" s="1"/>
  <c r="A97" i="29" s="1"/>
  <c r="A420" i="29"/>
  <c r="A421" i="29" s="1"/>
  <c r="A422" i="29" s="1"/>
  <c r="A423" i="29" s="1"/>
  <c r="A424" i="29" s="1"/>
  <c r="A425" i="29" s="1"/>
  <c r="A426" i="29" s="1"/>
  <c r="A427" i="29" s="1"/>
  <c r="A428" i="29" s="1"/>
  <c r="A429" i="29" s="1"/>
  <c r="A430" i="29" s="1"/>
  <c r="A431" i="29" s="1"/>
  <c r="A432" i="29" s="1"/>
  <c r="A433" i="29" s="1"/>
  <c r="A434" i="29" s="1"/>
  <c r="A435" i="29" s="1"/>
  <c r="A436" i="29" s="1"/>
  <c r="A437" i="29" s="1"/>
  <c r="A438" i="29" s="1"/>
  <c r="A439" i="29" s="1"/>
  <c r="A440" i="29" s="1"/>
  <c r="A19" i="29"/>
  <c r="A198" i="29"/>
  <c r="A199" i="29" s="1"/>
  <c r="A200" i="29" s="1"/>
  <c r="A201" i="29" s="1"/>
  <c r="A202" i="29" s="1"/>
  <c r="A203" i="29" s="1"/>
  <c r="A204" i="29" s="1"/>
  <c r="A205" i="29" s="1"/>
  <c r="A206" i="29" s="1"/>
  <c r="A207" i="29" s="1"/>
  <c r="A208" i="29" s="1"/>
  <c r="A209" i="29" s="1"/>
  <c r="A244" i="29"/>
  <c r="A245" i="29" s="1"/>
  <c r="A246" i="29" s="1"/>
  <c r="A247" i="29"/>
  <c r="A248" i="29" s="1"/>
  <c r="A249" i="29" s="1"/>
  <c r="A250" i="29" s="1"/>
  <c r="A102" i="29"/>
  <c r="A103" i="29" s="1"/>
  <c r="A104" i="29" s="1"/>
  <c r="A105" i="29" s="1"/>
  <c r="A106" i="29" s="1"/>
  <c r="A107" i="29" s="1"/>
  <c r="A108" i="29" s="1"/>
  <c r="A109" i="29" s="1"/>
  <c r="A111" i="29" s="1"/>
  <c r="A8" i="29"/>
  <c r="A362" i="29"/>
  <c r="A363" i="29" s="1"/>
  <c r="A364" i="29"/>
  <c r="A365" i="29" s="1"/>
  <c r="A366" i="29" s="1"/>
  <c r="A367" i="29" s="1"/>
  <c r="A368" i="29" s="1"/>
  <c r="A369" i="29" s="1"/>
  <c r="A370" i="29" s="1"/>
  <c r="A371" i="29" s="1"/>
  <c r="A372" i="29" s="1"/>
  <c r="A373" i="29" s="1"/>
  <c r="A374" i="29" s="1"/>
  <c r="A375" i="29" s="1"/>
  <c r="A376" i="29" s="1"/>
  <c r="A377" i="29" s="1"/>
  <c r="A378" i="29" s="1"/>
  <c r="A379" i="29" s="1"/>
  <c r="A380" i="29" s="1"/>
  <c r="A9" i="29"/>
  <c r="A124" i="29"/>
  <c r="A564" i="29"/>
  <c r="A565" i="29" s="1"/>
  <c r="A566" i="29" s="1"/>
  <c r="A125" i="29"/>
  <c r="A567" i="29"/>
  <c r="A568" i="29"/>
  <c r="A569" i="29" s="1"/>
  <c r="A570" i="29" s="1"/>
  <c r="A571" i="29" s="1"/>
  <c r="A572" i="29" s="1"/>
  <c r="A573" i="29" s="1"/>
  <c r="A574" i="29" s="1"/>
  <c r="A575" i="29" s="1"/>
  <c r="A576" i="29" s="1"/>
  <c r="A126" i="29"/>
  <c r="A194" i="29"/>
  <c r="A195" i="29" s="1"/>
  <c r="A196" i="29" s="1"/>
  <c r="A197" i="29" s="1"/>
  <c r="A32" i="29"/>
  <c r="A33" i="29" s="1"/>
  <c r="A34" i="29"/>
  <c r="A35" i="29" s="1"/>
  <c r="A210" i="29"/>
  <c r="A211" i="29" s="1"/>
  <c r="A212" i="29" s="1"/>
  <c r="A213" i="29" s="1"/>
  <c r="A225" i="29"/>
  <c r="A226" i="29" s="1"/>
  <c r="A227" i="29" s="1"/>
  <c r="A228" i="29" s="1"/>
  <c r="A229" i="29" s="1"/>
  <c r="A230" i="29" s="1"/>
  <c r="A231" i="29" s="1"/>
  <c r="A232" i="29" s="1"/>
  <c r="A233" i="29" s="1"/>
  <c r="A118" i="29"/>
  <c r="A119" i="29" s="1"/>
  <c r="A120" i="29" s="1"/>
  <c r="A234" i="29"/>
  <c r="A235" i="29" s="1"/>
  <c r="A236" i="29" s="1"/>
  <c r="A237" i="29" s="1"/>
  <c r="A238" i="29" s="1"/>
  <c r="A239" i="29" s="1"/>
  <c r="A240" i="29" s="1"/>
  <c r="A314" i="29"/>
  <c r="A315" i="29" s="1"/>
  <c r="A316" i="29" s="1"/>
  <c r="A317" i="29" s="1"/>
  <c r="A318" i="29" s="1"/>
  <c r="A319" i="29" s="1"/>
  <c r="A29" i="29"/>
  <c r="A121" i="29"/>
  <c r="A7" i="29"/>
  <c r="A30" i="29"/>
  <c r="A31" i="29"/>
  <c r="A64" i="29"/>
  <c r="A65" i="29"/>
  <c r="A708" i="29"/>
  <c r="A709" i="29" s="1"/>
  <c r="A710" i="29" s="1"/>
  <c r="A711" i="29" s="1"/>
  <c r="A712" i="29" s="1"/>
  <c r="A713" i="29" s="1"/>
  <c r="A714" i="29" s="1"/>
  <c r="A715" i="29" s="1"/>
  <c r="A716" i="29" s="1"/>
  <c r="A717" i="29" s="1"/>
  <c r="A718" i="29" s="1"/>
  <c r="A719" i="29" s="1"/>
  <c r="A720" i="29" s="1"/>
  <c r="A721" i="29" s="1"/>
  <c r="A722" i="29" s="1"/>
  <c r="A723" i="29" s="1"/>
  <c r="A724" i="29" s="1"/>
  <c r="A725" i="29" s="1"/>
  <c r="A726" i="29" s="1"/>
  <c r="A727" i="29" s="1"/>
  <c r="A728" i="29" s="1"/>
  <c r="A729" i="29" s="1"/>
  <c r="A730" i="29" s="1"/>
  <c r="A731" i="29" s="1"/>
  <c r="A732" i="29" s="1"/>
  <c r="A733" i="29" s="1"/>
  <c r="A734" i="29" s="1"/>
  <c r="A735" i="29" s="1"/>
  <c r="A736" i="29" s="1"/>
  <c r="A66" i="29"/>
  <c r="A67" i="29"/>
  <c r="A221" i="29"/>
  <c r="A222" i="29" s="1"/>
  <c r="A223" i="29" s="1"/>
  <c r="A68" i="29"/>
  <c r="A190" i="29"/>
  <c r="A191" i="29" s="1"/>
  <c r="A192" i="29" s="1"/>
  <c r="A193" i="29"/>
  <c r="A69" i="29"/>
  <c r="A70" i="29"/>
  <c r="A71" i="29"/>
  <c r="A72" i="29"/>
  <c r="A73" i="29"/>
  <c r="A18" i="29"/>
  <c r="A74" i="29"/>
  <c r="A75" i="29" s="1"/>
  <c r="A919" i="29"/>
  <c r="A920" i="29" s="1"/>
  <c r="A921" i="29" s="1"/>
  <c r="A922" i="29" s="1"/>
  <c r="A923" i="29" s="1"/>
  <c r="A924" i="29" s="1"/>
  <c r="A55" i="29"/>
  <c r="A56" i="29"/>
  <c r="A57" i="29" s="1"/>
  <c r="A58" i="29" s="1"/>
  <c r="A145" i="29"/>
  <c r="A146" i="29" s="1"/>
  <c r="A147" i="29" s="1"/>
  <c r="A148" i="29" s="1"/>
  <c r="A149" i="29" s="1"/>
  <c r="A150" i="29" s="1"/>
  <c r="A59" i="29"/>
  <c r="A151" i="29"/>
  <c r="A152" i="29" s="1"/>
  <c r="A645" i="29"/>
  <c r="A646" i="29" s="1"/>
  <c r="A647" i="29" s="1"/>
  <c r="A648" i="29" s="1"/>
  <c r="A649" i="29" s="1"/>
  <c r="A650" i="29" s="1"/>
  <c r="A651" i="29" s="1"/>
  <c r="A652" i="29" s="1"/>
  <c r="A653" i="29" s="1"/>
  <c r="A654" i="29" s="1"/>
  <c r="A655" i="29" s="1"/>
  <c r="A656" i="29" s="1"/>
  <c r="A20" i="29"/>
  <c r="A62" i="29"/>
  <c r="A219" i="29"/>
  <c r="A220" i="29" s="1"/>
  <c r="A61" i="29"/>
  <c r="A153" i="29"/>
  <c r="A667" i="29"/>
  <c r="A668" i="29" s="1"/>
  <c r="A669" i="29" s="1"/>
  <c r="A670" i="29" s="1"/>
  <c r="A671" i="29" s="1"/>
  <c r="A672" i="29" s="1"/>
  <c r="A673" i="29" s="1"/>
  <c r="A674" i="29" s="1"/>
  <c r="A675" i="29" s="1"/>
  <c r="A676" i="29" s="1"/>
  <c r="A677" i="29" s="1"/>
  <c r="A678" i="29" s="1"/>
  <c r="A679" i="29" s="1"/>
  <c r="A680" i="29" s="1"/>
  <c r="A681" i="29" s="1"/>
  <c r="A682" i="29" s="1"/>
  <c r="A683" i="29" s="1"/>
  <c r="A684" i="29" s="1"/>
  <c r="A685" i="29" s="1"/>
  <c r="A686" i="29" s="1"/>
  <c r="A687" i="29" s="1"/>
  <c r="A688" i="29" s="1"/>
  <c r="A689" i="29" s="1"/>
  <c r="A690" i="29" s="1"/>
  <c r="A691" i="29" s="1"/>
  <c r="A692" i="29" s="1"/>
  <c r="A189" i="29"/>
  <c r="A273" i="29"/>
  <c r="A274" i="29" s="1"/>
  <c r="A47" i="29"/>
  <c r="A275" i="29"/>
  <c r="A276" i="29" s="1"/>
  <c r="A277" i="29" s="1"/>
  <c r="A15" i="29"/>
  <c r="A48" i="29"/>
  <c r="A693" i="29"/>
  <c r="A694" i="29" s="1"/>
  <c r="A695" i="29" s="1"/>
  <c r="A696" i="29" s="1"/>
  <c r="A697" i="29" s="1"/>
  <c r="A698" i="29" s="1"/>
  <c r="A699" i="29" s="1"/>
  <c r="A700" i="29" s="1"/>
  <c r="A701" i="29" s="1"/>
  <c r="A702" i="29" s="1"/>
  <c r="A703" i="29" s="1"/>
  <c r="A704" i="29" s="1"/>
  <c r="A705" i="29" s="1"/>
  <c r="A706" i="29" s="1"/>
  <c r="A278" i="29"/>
  <c r="A279" i="29" s="1"/>
  <c r="A280" i="29" s="1"/>
  <c r="A281" i="29" s="1"/>
  <c r="A282" i="29" s="1"/>
  <c r="A283" i="29" s="1"/>
  <c r="A284" i="29" s="1"/>
  <c r="A285" i="29" s="1"/>
  <c r="A286" i="29" s="1"/>
  <c r="A49" i="29"/>
  <c r="A50" i="29" s="1"/>
  <c r="A51" i="29" s="1"/>
  <c r="A141" i="29"/>
  <c r="A142" i="29" s="1"/>
  <c r="A52" i="29"/>
  <c r="A143" i="29"/>
  <c r="A144" i="29" s="1"/>
  <c r="A16" i="29"/>
  <c r="A287" i="29"/>
  <c r="A288" i="29" s="1"/>
  <c r="A289" i="29" s="1"/>
  <c r="A290" i="29" s="1"/>
  <c r="A291" i="29" s="1"/>
  <c r="A292" i="29" s="1"/>
  <c r="A218" i="29"/>
  <c r="A293" i="29"/>
  <c r="A707" i="29"/>
  <c r="A441" i="29"/>
  <c r="A442" i="29" s="1"/>
  <c r="A53" i="29"/>
  <c r="A54" i="29"/>
  <c r="A135" i="29"/>
  <c r="A136" i="29" s="1"/>
  <c r="A37" i="29"/>
  <c r="A38" i="29"/>
  <c r="A39" i="29"/>
  <c r="A40" i="29" s="1"/>
  <c r="A185" i="29"/>
  <c r="A186" i="29"/>
  <c r="A640" i="29"/>
  <c r="A641" i="29" s="1"/>
  <c r="A642" i="29" s="1"/>
  <c r="A260" i="29"/>
  <c r="A643" i="29"/>
  <c r="A644" i="29"/>
  <c r="A36" i="29"/>
  <c r="A22" i="29"/>
  <c r="A23" i="29"/>
  <c r="A24" i="29"/>
  <c r="A25" i="29"/>
  <c r="A11" i="29"/>
  <c r="A26" i="29"/>
  <c r="A98" i="29"/>
  <c r="A100" i="29" s="1"/>
  <c r="A101" i="29" s="1"/>
  <c r="A117" i="29"/>
  <c r="A28" i="29"/>
  <c r="A60" i="29"/>
  <c r="A261" i="29"/>
  <c r="A262" i="29"/>
  <c r="A263" i="29" s="1"/>
  <c r="A264" i="29" s="1"/>
  <c r="A265" i="29" s="1"/>
  <c r="A266" i="29" s="1"/>
  <c r="A267" i="29" s="1"/>
  <c r="A268" i="29" s="1"/>
  <c r="A269" i="29" s="1"/>
  <c r="A270" i="29" s="1"/>
  <c r="A271" i="29" s="1"/>
  <c r="A272" i="29" s="1"/>
  <c r="A657" i="29"/>
  <c r="A658" i="29" s="1"/>
  <c r="A659" i="29" s="1"/>
  <c r="A660" i="29" s="1"/>
  <c r="A41" i="29"/>
  <c r="A42" i="29"/>
  <c r="A137" i="29"/>
  <c r="A138" i="29" s="1"/>
  <c r="A139" i="29" s="1"/>
  <c r="A140" i="29" s="1"/>
  <c r="A43" i="29"/>
  <c r="A44" i="29"/>
  <c r="A661" i="29"/>
  <c r="A662" i="29"/>
  <c r="A663" i="29" s="1"/>
  <c r="A664" i="29" s="1"/>
  <c r="A187" i="29"/>
  <c r="A188" i="29" s="1"/>
  <c r="A12" i="29"/>
  <c r="A216" i="29"/>
  <c r="A45" i="29"/>
  <c r="A46" i="29" s="1"/>
  <c r="A217" i="29"/>
  <c r="L313" i="29"/>
  <c r="J945" i="29"/>
  <c r="J946" i="29" s="1"/>
  <c r="A134" i="29"/>
  <c r="K16" i="29"/>
  <c r="K17" i="29" s="1"/>
  <c r="A155" i="29" l="1"/>
  <c r="E45" i="51"/>
  <c r="A530" i="29"/>
  <c r="A531" i="29" s="1"/>
  <c r="A532" i="29" s="1"/>
  <c r="A533" i="29" s="1"/>
  <c r="A534" i="29" s="1"/>
  <c r="A535" i="29" s="1"/>
  <c r="A536" i="29" s="1"/>
  <c r="A537" i="29" s="1"/>
  <c r="A538" i="29" s="1"/>
  <c r="A539" i="29" s="1"/>
  <c r="A540" i="29" s="1"/>
  <c r="A541" i="29" s="1"/>
  <c r="A542" i="29" s="1"/>
  <c r="A543" i="29" s="1"/>
  <c r="A544" i="29" s="1"/>
  <c r="A545" i="29" s="1"/>
  <c r="A546" i="29" s="1"/>
  <c r="A547" i="29" s="1"/>
  <c r="A548" i="29" s="1"/>
  <c r="A550" i="29" s="1"/>
  <c r="A551" i="29" s="1"/>
  <c r="A552" i="29" s="1"/>
  <c r="A553" i="29" s="1"/>
  <c r="A554" i="29" s="1"/>
  <c r="A555" i="29" s="1"/>
  <c r="A556" i="29" s="1"/>
  <c r="A557" i="29" s="1"/>
  <c r="A558" i="29" s="1"/>
  <c r="A559" i="29" s="1"/>
  <c r="A560" i="29" s="1"/>
  <c r="A561" i="29" s="1"/>
  <c r="A562" i="29" s="1"/>
  <c r="A529" i="29"/>
  <c r="K945" i="29"/>
  <c r="K946" i="29" s="1"/>
  <c r="A132" i="29"/>
  <c r="E10" i="51"/>
  <c r="E46" i="51" s="1"/>
  <c r="A934" i="29"/>
  <c r="A935" i="29"/>
  <c r="A936" i="29" s="1"/>
  <c r="A937" i="29" s="1"/>
  <c r="A939" i="29" s="1"/>
  <c r="A940" i="29" s="1"/>
  <c r="A941" i="29" s="1"/>
  <c r="J10" i="51"/>
  <c r="A767" i="29"/>
  <c r="A768" i="29"/>
  <c r="A769" i="29" s="1"/>
  <c r="A770" i="29" s="1"/>
  <c r="A771" i="29" s="1"/>
  <c r="A772" i="29" s="1"/>
  <c r="A773" i="29" s="1"/>
  <c r="A774" i="29" s="1"/>
  <c r="A775" i="29" s="1"/>
  <c r="A776" i="29" s="1"/>
  <c r="A777" i="29" s="1"/>
  <c r="A778" i="29" s="1"/>
  <c r="A779" i="29" s="1"/>
  <c r="A780" i="29" s="1"/>
  <c r="A781" i="29" s="1"/>
  <c r="A782" i="29" s="1"/>
  <c r="A783" i="29" s="1"/>
  <c r="A784" i="29" s="1"/>
  <c r="A785" i="29" s="1"/>
  <c r="A786" i="29" s="1"/>
  <c r="A787" i="29" s="1"/>
  <c r="A788" i="29" s="1"/>
  <c r="A789" i="29" s="1"/>
  <c r="A791" i="29" s="1"/>
  <c r="A792" i="29" s="1"/>
  <c r="A793" i="29" s="1"/>
  <c r="A794" i="29" s="1"/>
  <c r="A795" i="29" s="1"/>
  <c r="A796" i="29" s="1"/>
  <c r="A797" i="29" s="1"/>
  <c r="A798" i="29" s="1"/>
  <c r="A799" i="29" s="1"/>
  <c r="A800" i="29" s="1"/>
  <c r="A801" i="29" s="1"/>
  <c r="A802" i="29" s="1"/>
  <c r="A803" i="29" s="1"/>
  <c r="A804" i="29" s="1"/>
  <c r="A805" i="29" s="1"/>
  <c r="A806" i="29" s="1"/>
  <c r="A807" i="29" s="1"/>
  <c r="A808" i="29" s="1"/>
  <c r="A809" i="29" s="1"/>
  <c r="A810" i="29" s="1"/>
  <c r="A811" i="29" s="1"/>
  <c r="A812" i="29" s="1"/>
  <c r="A813" i="29" s="1"/>
  <c r="A814" i="29" s="1"/>
  <c r="A815" i="29" s="1"/>
  <c r="A816" i="29" s="1"/>
  <c r="A817" i="29" s="1"/>
  <c r="A818" i="29" s="1"/>
  <c r="A819" i="29" s="1"/>
  <c r="A820" i="29" s="1"/>
  <c r="A821" i="29" s="1"/>
  <c r="A822" i="29" s="1"/>
  <c r="A823" i="29" s="1"/>
  <c r="A824" i="29" s="1"/>
  <c r="A160" i="29"/>
  <c r="A161" i="29"/>
  <c r="A99" i="29"/>
  <c r="L550" i="29"/>
  <c r="A342" i="29"/>
  <c r="A343" i="29" s="1"/>
  <c r="A344" i="29" s="1"/>
  <c r="A345" i="29" s="1"/>
  <c r="A346" i="29" s="1"/>
  <c r="A347" i="29" s="1"/>
  <c r="A348" i="29" s="1"/>
  <c r="A349" i="29" s="1"/>
  <c r="A350" i="29" s="1"/>
  <c r="A351" i="29" s="1"/>
  <c r="A352" i="29" s="1"/>
  <c r="A353" i="29" s="1"/>
  <c r="A354" i="29" s="1"/>
  <c r="A355" i="29" s="1"/>
  <c r="A356" i="29" s="1"/>
  <c r="A357" i="29" s="1"/>
  <c r="A358" i="29" s="1"/>
  <c r="A359" i="29" s="1"/>
  <c r="A360" i="29" s="1"/>
  <c r="A361" i="29" s="1"/>
  <c r="A938" i="29"/>
  <c r="A884" i="29"/>
  <c r="A885" i="29"/>
  <c r="A886" i="29" s="1"/>
  <c r="A887" i="29" s="1"/>
  <c r="A888" i="29" s="1"/>
  <c r="A889" i="29" s="1"/>
  <c r="A890" i="29" s="1"/>
  <c r="A891" i="29" s="1"/>
  <c r="A892" i="29" s="1"/>
  <c r="A893" i="29" s="1"/>
  <c r="A894" i="29" s="1"/>
  <c r="A895" i="29" s="1"/>
  <c r="A896" i="29" s="1"/>
  <c r="A897" i="29" s="1"/>
  <c r="A898" i="29" s="1"/>
  <c r="A899" i="29" s="1"/>
  <c r="A900" i="29" s="1"/>
  <c r="A901" i="29" s="1"/>
  <c r="A902" i="29" s="1"/>
  <c r="A903" i="29" s="1"/>
  <c r="A904" i="29" s="1"/>
  <c r="A905" i="29" s="1"/>
  <c r="A906" i="29" s="1"/>
  <c r="A907" i="29" s="1"/>
  <c r="A251" i="29"/>
  <c r="A252" i="29" s="1"/>
  <c r="A253" i="29" s="1"/>
  <c r="A254" i="29" s="1"/>
  <c r="A255" i="29" s="1"/>
  <c r="A256" i="29" s="1"/>
  <c r="A257" i="29" s="1"/>
  <c r="A258" i="29" s="1"/>
  <c r="A259" i="29" s="1"/>
  <c r="A665" i="29"/>
  <c r="A666" i="29" s="1"/>
  <c r="A451" i="29"/>
  <c r="A452" i="29" s="1"/>
  <c r="A453" i="29" s="1"/>
  <c r="A454" i="29" s="1"/>
  <c r="A455" i="29" s="1"/>
  <c r="A450" i="29"/>
  <c r="M381" i="29"/>
  <c r="M380" i="29" s="1"/>
  <c r="M945" i="29" s="1"/>
  <c r="M946" i="29" s="1"/>
  <c r="L380" i="29"/>
  <c r="L945" i="29" s="1"/>
  <c r="L946" i="29" s="1"/>
  <c r="A790" i="29" l="1"/>
  <c r="A456" i="29"/>
  <c r="A457" i="29"/>
  <c r="A458" i="29" s="1"/>
  <c r="A459" i="29" s="1"/>
  <c r="A460" i="29" s="1"/>
  <c r="A461" i="29" s="1"/>
  <c r="A462" i="29" s="1"/>
  <c r="A943" i="29"/>
  <c r="A944" i="29" s="1"/>
  <c r="A942" i="29"/>
  <c r="A463" i="29" l="1"/>
  <c r="A464" i="29"/>
  <c r="A465" i="29" s="1"/>
  <c r="A466" i="29" s="1"/>
  <c r="A467" i="29" s="1"/>
  <c r="A468" i="29" s="1"/>
  <c r="A469" i="29" s="1"/>
  <c r="A470" i="29" s="1"/>
  <c r="A471" i="29" s="1"/>
  <c r="A472" i="29" s="1"/>
  <c r="A473" i="29" s="1"/>
  <c r="A474" i="29" s="1"/>
  <c r="A475" i="29" s="1"/>
  <c r="A476" i="29" s="1"/>
  <c r="A477" i="29" s="1"/>
  <c r="A478" i="29" l="1"/>
  <c r="A479" i="29"/>
  <c r="A480" i="29" s="1"/>
  <c r="A481" i="29" s="1"/>
  <c r="A482" i="29" s="1"/>
  <c r="A483" i="29" s="1"/>
  <c r="A484" i="29" s="1"/>
  <c r="A485" i="29" s="1"/>
  <c r="A486" i="29" s="1"/>
  <c r="A487" i="29" s="1"/>
  <c r="A488" i="29" s="1"/>
  <c r="A489" i="29" s="1"/>
  <c r="A490" i="29" s="1"/>
</calcChain>
</file>

<file path=xl/sharedStrings.xml><?xml version="1.0" encoding="utf-8"?>
<sst xmlns="http://schemas.openxmlformats.org/spreadsheetml/2006/main" count="5174" uniqueCount="533">
  <si>
    <t>Nội dung</t>
  </si>
  <si>
    <t>Ghi chú</t>
  </si>
  <si>
    <t>I</t>
  </si>
  <si>
    <t>STT</t>
  </si>
  <si>
    <t>Đơn vị tính: đồng</t>
  </si>
  <si>
    <t>Số tiền</t>
  </si>
  <si>
    <t>Tổng cộng</t>
  </si>
  <si>
    <t>Đến ngày:</t>
  </si>
  <si>
    <t>Cộng nội dung 1</t>
  </si>
  <si>
    <t>Xác nhận của Văn phòng các chương trình</t>
  </si>
  <si>
    <t>Chủ nhiệm</t>
  </si>
  <si>
    <t>(Ký, họ tên)</t>
  </si>
  <si>
    <t xml:space="preserve">       (Ký, họ tên)</t>
  </si>
  <si>
    <t xml:space="preserve">   dự án</t>
  </si>
  <si>
    <t>Số lượng</t>
  </si>
  <si>
    <t>Lập biểu</t>
  </si>
  <si>
    <t>Nguồn vốn:</t>
  </si>
  <si>
    <t>Tổ chức chủ trì dự án/đề tài:</t>
  </si>
  <si>
    <t>chứng từ</t>
  </si>
  <si>
    <t>Nhập</t>
  </si>
  <si>
    <t>Xuất</t>
  </si>
  <si>
    <t>Đơn giá</t>
  </si>
  <si>
    <t>Ttiền</t>
  </si>
  <si>
    <t>cho sản phẩm</t>
  </si>
  <si>
    <t>B4-TU</t>
  </si>
  <si>
    <t>Độc lập - Tự do - Hạnh phúc</t>
  </si>
  <si>
    <t xml:space="preserve">     (NH4)2SO4</t>
  </si>
  <si>
    <t xml:space="preserve">     (NH4)2SO4 Total</t>
  </si>
  <si>
    <t xml:space="preserve">     3- mecaptopropionic</t>
  </si>
  <si>
    <t xml:space="preserve">     3- mecaptopropionic Total</t>
  </si>
  <si>
    <t>BKNK003/10</t>
  </si>
  <si>
    <t xml:space="preserve">     Aceton (HPLC)</t>
  </si>
  <si>
    <t>BKNK005/10</t>
  </si>
  <si>
    <t>BKXK002/11</t>
  </si>
  <si>
    <t>BKXK003/11</t>
  </si>
  <si>
    <t>BKXK001/12</t>
  </si>
  <si>
    <t xml:space="preserve">     Aceton (HPLC) Total</t>
  </si>
  <si>
    <t xml:space="preserve">     Acetonitril (HPLC)</t>
  </si>
  <si>
    <t xml:space="preserve">     Acetonitril (HPLC) Total</t>
  </si>
  <si>
    <t xml:space="preserve">     Acid boric</t>
  </si>
  <si>
    <t xml:space="preserve">     Acid boric Total</t>
  </si>
  <si>
    <t xml:space="preserve">     Acid hydrochloric (AAS)</t>
  </si>
  <si>
    <t xml:space="preserve">     Acid hydrochloric (AAS) Total</t>
  </si>
  <si>
    <t xml:space="preserve">     Acid nitric (AAS)</t>
  </si>
  <si>
    <t>BKXK004/11</t>
  </si>
  <si>
    <t xml:space="preserve">     Acid nitric (AAS) Total</t>
  </si>
  <si>
    <t xml:space="preserve">     Acid sulfuric (H2SO4)</t>
  </si>
  <si>
    <t xml:space="preserve">     Acid sulfuric (H2SO4) Total</t>
  </si>
  <si>
    <t xml:space="preserve">     Acid tricloacetic (TCA)</t>
  </si>
  <si>
    <t xml:space="preserve">     Acid tricloacetic (TCA) Total</t>
  </si>
  <si>
    <t>XDC007B/10</t>
  </si>
  <si>
    <t xml:space="preserve">     Aerosil</t>
  </si>
  <si>
    <t>BKXK005/10</t>
  </si>
  <si>
    <t>BKXK006/11</t>
  </si>
  <si>
    <t xml:space="preserve">     Aerosil Total</t>
  </si>
  <si>
    <t>BKXK003/10</t>
  </si>
  <si>
    <t xml:space="preserve">     Agar</t>
  </si>
  <si>
    <t>BKXK009/10</t>
  </si>
  <si>
    <t xml:space="preserve">     Agar Total</t>
  </si>
  <si>
    <t xml:space="preserve">     Alanine</t>
  </si>
  <si>
    <t xml:space="preserve">     Alanine Total</t>
  </si>
  <si>
    <t xml:space="preserve">     Arpartic</t>
  </si>
  <si>
    <t xml:space="preserve">     Arpartic Total</t>
  </si>
  <si>
    <t>XDC036/10</t>
  </si>
  <si>
    <t>BKXK010/10</t>
  </si>
  <si>
    <t>BKXK001/11</t>
  </si>
  <si>
    <t xml:space="preserve">     Bình định mức 100ml</t>
  </si>
  <si>
    <t xml:space="preserve">     Bình định mức 100ml Total</t>
  </si>
  <si>
    <t xml:space="preserve">     Bình định mức 25ml</t>
  </si>
  <si>
    <t xml:space="preserve">     Bình định mức 25ml Total</t>
  </si>
  <si>
    <t xml:space="preserve">     Bình định mức 500ml</t>
  </si>
  <si>
    <t xml:space="preserve">     Bình định mức 500ml Total</t>
  </si>
  <si>
    <t xml:space="preserve">     Bình định mức 50ml</t>
  </si>
  <si>
    <t xml:space="preserve">     Bình định mức 50ml Total</t>
  </si>
  <si>
    <t>BKXK002/12</t>
  </si>
  <si>
    <t>BKXK002/10</t>
  </si>
  <si>
    <t xml:space="preserve">     Butanol</t>
  </si>
  <si>
    <t xml:space="preserve">     Butanol Total</t>
  </si>
  <si>
    <t xml:space="preserve">     CaCO3</t>
  </si>
  <si>
    <t xml:space="preserve">     CaCO3 Total</t>
  </si>
  <si>
    <t>BKNK002/10</t>
  </si>
  <si>
    <t>BKXK004/10</t>
  </si>
  <si>
    <t xml:space="preserve">     Cao nấm men</t>
  </si>
  <si>
    <t xml:space="preserve">     Cao nấm men Total</t>
  </si>
  <si>
    <t xml:space="preserve">     Cao thịt</t>
  </si>
  <si>
    <t xml:space="preserve">     Cao thịt Total</t>
  </si>
  <si>
    <t>BKXK001/01</t>
  </si>
  <si>
    <t>BKNK004/01</t>
  </si>
  <si>
    <t xml:space="preserve">     Casein</t>
  </si>
  <si>
    <t xml:space="preserve">     Casein Total</t>
  </si>
  <si>
    <t xml:space="preserve">     CH3COOH</t>
  </si>
  <si>
    <t xml:space="preserve">     CH3COOH Total</t>
  </si>
  <si>
    <t xml:space="preserve">     Chuẩn Alpha lipoic acid</t>
  </si>
  <si>
    <t xml:space="preserve">     Chuẩn Alpha lipoic acid Total</t>
  </si>
  <si>
    <t>BKXK001/10</t>
  </si>
  <si>
    <t xml:space="preserve">     Chủng gốc Bacillus coagulans</t>
  </si>
  <si>
    <t>BKNK001/10</t>
  </si>
  <si>
    <t>BKNK001/12</t>
  </si>
  <si>
    <t xml:space="preserve">     Chủng gốc Bacillus coagulans Total</t>
  </si>
  <si>
    <t xml:space="preserve">     Chủng gốc Bacillus subtilis</t>
  </si>
  <si>
    <t xml:space="preserve">     Chủng gốc Bacillus subtilis Total</t>
  </si>
  <si>
    <t xml:space="preserve">     Chủng gốc lactobacillus acidophilus</t>
  </si>
  <si>
    <t xml:space="preserve">     Chủng gốc lactobacillus acidophilus Total</t>
  </si>
  <si>
    <t xml:space="preserve">     Chủng gốc lactobacillus fermentum</t>
  </si>
  <si>
    <t xml:space="preserve">     Chủng gốc lactobacillus fermentum Total</t>
  </si>
  <si>
    <t xml:space="preserve">     Chủng gốc lactobacillus paracasei</t>
  </si>
  <si>
    <t xml:space="preserve">     Chủng gốc lactobacillus paracasei Total</t>
  </si>
  <si>
    <t xml:space="preserve">     Chủng gốc lactobacillus rhamnosus</t>
  </si>
  <si>
    <t xml:space="preserve">     Chủng gốc lactobacillus rhamnosus Total</t>
  </si>
  <si>
    <t>BKXK006/10</t>
  </si>
  <si>
    <t>BKXK007/10</t>
  </si>
  <si>
    <t>BKXK005/11</t>
  </si>
  <si>
    <t>BKXK008/10</t>
  </si>
  <si>
    <t xml:space="preserve">     Cột lọc tiếp tuyến</t>
  </si>
  <si>
    <t>BKNK001/01</t>
  </si>
  <si>
    <t xml:space="preserve">     Cột lọc tiếp tuyến Total</t>
  </si>
  <si>
    <t xml:space="preserve">     Đậu nành</t>
  </si>
  <si>
    <t xml:space="preserve">     Đậu nành Total</t>
  </si>
  <si>
    <t>BKNK004/10</t>
  </si>
  <si>
    <t xml:space="preserve">     đĩa petri</t>
  </si>
  <si>
    <t xml:space="preserve">     đĩa petri Total</t>
  </si>
  <si>
    <t xml:space="preserve">     Đĩa Thạch Huyết</t>
  </si>
  <si>
    <t xml:space="preserve">     Đĩa Thạch Huyết Total</t>
  </si>
  <si>
    <t xml:space="preserve">     Dichlomethan</t>
  </si>
  <si>
    <t xml:space="preserve">     Dichlomethan Total</t>
  </si>
  <si>
    <t>XDC029/12</t>
  </si>
  <si>
    <t xml:space="preserve">     Đường kính</t>
  </si>
  <si>
    <t xml:space="preserve">     Đường kính Total</t>
  </si>
  <si>
    <t xml:space="preserve">     Enzyme Lysozyme</t>
  </si>
  <si>
    <t xml:space="preserve">     Enzyme Lysozyme Total</t>
  </si>
  <si>
    <t xml:space="preserve">     Enzyme Protease</t>
  </si>
  <si>
    <t xml:space="preserve">     Enzyme Protease Total</t>
  </si>
  <si>
    <t xml:space="preserve">     Enzyme Trypsin</t>
  </si>
  <si>
    <t xml:space="preserve">     Enzyme Trypsin Total</t>
  </si>
  <si>
    <t xml:space="preserve">     Ethanol (HPLC)</t>
  </si>
  <si>
    <t xml:space="preserve">     Ethanol (HPLC) Total</t>
  </si>
  <si>
    <t>BKNK002/01</t>
  </si>
  <si>
    <t xml:space="preserve">     Glucosamine</t>
  </si>
  <si>
    <t xml:space="preserve">     Glucosamine Total</t>
  </si>
  <si>
    <t xml:space="preserve">     Glutamic</t>
  </si>
  <si>
    <t xml:space="preserve">     Glutamic Total</t>
  </si>
  <si>
    <t xml:space="preserve">     Glycine</t>
  </si>
  <si>
    <t xml:space="preserve">     Glycine Total</t>
  </si>
  <si>
    <t xml:space="preserve">     H3PO4</t>
  </si>
  <si>
    <t xml:space="preserve">     H3PO4 Total</t>
  </si>
  <si>
    <t xml:space="preserve">     Isopropanol</t>
  </si>
  <si>
    <t xml:space="preserve">     Isopropanol Total</t>
  </si>
  <si>
    <t xml:space="preserve">     K2HPO4</t>
  </si>
  <si>
    <t xml:space="preserve">     K2HPO4 Total</t>
  </si>
  <si>
    <t xml:space="preserve">     KH2PO4</t>
  </si>
  <si>
    <t xml:space="preserve">     KH2PO4 Total</t>
  </si>
  <si>
    <t xml:space="preserve">     Lysine</t>
  </si>
  <si>
    <t xml:space="preserve">     Lysine Total</t>
  </si>
  <si>
    <t xml:space="preserve">     Màng lọc 0,45 ul tiệt trùng</t>
  </si>
  <si>
    <t xml:space="preserve">     Màng lọc 0,45 ul tiệt trùng Total</t>
  </si>
  <si>
    <t xml:space="preserve">     Màng lọc 0,45ul 1,3 cm</t>
  </si>
  <si>
    <t xml:space="preserve">     Màng lọc 0,45ul 1,3 cm Total</t>
  </si>
  <si>
    <t xml:space="preserve">     Methanol (HPLC)</t>
  </si>
  <si>
    <t xml:space="preserve">     Methanol (HPLC) Total</t>
  </si>
  <si>
    <t xml:space="preserve">     Mg.Stearat</t>
  </si>
  <si>
    <t xml:space="preserve">     Mg.Stearat Total</t>
  </si>
  <si>
    <t xml:space="preserve">     MgSO4</t>
  </si>
  <si>
    <t xml:space="preserve">     MgSO4 Total</t>
  </si>
  <si>
    <t xml:space="preserve">     Micropipet 100-1000ml</t>
  </si>
  <si>
    <t xml:space="preserve">     Micropipet 100-1000ml Total</t>
  </si>
  <si>
    <t xml:space="preserve">     MnSO4</t>
  </si>
  <si>
    <t xml:space="preserve">     MnSO4 Total</t>
  </si>
  <si>
    <t xml:space="preserve">     Muramic acid</t>
  </si>
  <si>
    <t xml:space="preserve">     Muramic acid Total</t>
  </si>
  <si>
    <t xml:space="preserve">     Na CMC</t>
  </si>
  <si>
    <t xml:space="preserve">     Na CMC Total</t>
  </si>
  <si>
    <t xml:space="preserve">     NaCl</t>
  </si>
  <si>
    <t xml:space="preserve">     NaCl Total</t>
  </si>
  <si>
    <t xml:space="preserve">     NaOH</t>
  </si>
  <si>
    <t xml:space="preserve">     NaOH Total</t>
  </si>
  <si>
    <t xml:space="preserve">     NH4NO3</t>
  </si>
  <si>
    <t xml:space="preserve">     NH4NO3 Total</t>
  </si>
  <si>
    <t xml:space="preserve">     n-Hexan (HPLC)</t>
  </si>
  <si>
    <t xml:space="preserve">     n-Hexan (HPLC) Total</t>
  </si>
  <si>
    <t xml:space="preserve">     Nondairy cremer</t>
  </si>
  <si>
    <t xml:space="preserve">     Nondairy cremer Total</t>
  </si>
  <si>
    <t xml:space="preserve">     ống corning</t>
  </si>
  <si>
    <t xml:space="preserve">     ống corning Total</t>
  </si>
  <si>
    <t xml:space="preserve">     ống falcon</t>
  </si>
  <si>
    <t xml:space="preserve">     ống falcon Total</t>
  </si>
  <si>
    <t xml:space="preserve">     OPA</t>
  </si>
  <si>
    <t xml:space="preserve">     OPA Total</t>
  </si>
  <si>
    <t xml:space="preserve">     Peptone</t>
  </si>
  <si>
    <t xml:space="preserve">     Peptone Total</t>
  </si>
  <si>
    <t xml:space="preserve">     Sodium acetate</t>
  </si>
  <si>
    <t xml:space="preserve">     Sodium acetate Total</t>
  </si>
  <si>
    <t xml:space="preserve">     Soy Pepton</t>
  </si>
  <si>
    <t xml:space="preserve">     Soy Pepton Total</t>
  </si>
  <si>
    <t xml:space="preserve">     Sữa gầy</t>
  </si>
  <si>
    <t xml:space="preserve">     Sữa gầy Total</t>
  </si>
  <si>
    <t xml:space="preserve">     Sucralose</t>
  </si>
  <si>
    <t xml:space="preserve">     Sucralose Total</t>
  </si>
  <si>
    <t xml:space="preserve">     TInh bột bắp</t>
  </si>
  <si>
    <t xml:space="preserve">     TInh bột bắp Total</t>
  </si>
  <si>
    <t xml:space="preserve">     Triamonium citrate</t>
  </si>
  <si>
    <t xml:space="preserve">     Triamonium citrate Total</t>
  </si>
  <si>
    <t xml:space="preserve">     Trietylamine (TEA)</t>
  </si>
  <si>
    <t xml:space="preserve">     Trietylamine (TEA) Total</t>
  </si>
  <si>
    <t xml:space="preserve">     Tris</t>
  </si>
  <si>
    <t xml:space="preserve">     Tris Total</t>
  </si>
  <si>
    <t xml:space="preserve">     TrisHCl</t>
  </si>
  <si>
    <t xml:space="preserve">     TrisHCl Total</t>
  </si>
  <si>
    <t xml:space="preserve">     Triton X100</t>
  </si>
  <si>
    <t xml:space="preserve">     Triton X100 Total</t>
  </si>
  <si>
    <t xml:space="preserve">     Tryptone</t>
  </si>
  <si>
    <t xml:space="preserve">     Tryptone Total</t>
  </si>
  <si>
    <t xml:space="preserve">     Tween 80</t>
  </si>
  <si>
    <t>BKNK003/02</t>
  </si>
  <si>
    <t>BKNK005/12</t>
  </si>
  <si>
    <t>Nhập vay</t>
  </si>
  <si>
    <t>BKXK005/12</t>
  </si>
  <si>
    <t>BKXK007/12</t>
  </si>
  <si>
    <t>BKXK017/12</t>
  </si>
  <si>
    <t>0000063</t>
  </si>
  <si>
    <t>Xuất trả</t>
  </si>
  <si>
    <t>BKNK005/02</t>
  </si>
  <si>
    <t>BKNK001/11</t>
  </si>
  <si>
    <t>BKXK019/12</t>
  </si>
  <si>
    <t>BKXK022/12</t>
  </si>
  <si>
    <t>0000092</t>
  </si>
  <si>
    <t xml:space="preserve">     Acid ascorbic</t>
  </si>
  <si>
    <t>BKNK002/12</t>
  </si>
  <si>
    <t>BKXK009/12</t>
  </si>
  <si>
    <t>0000066</t>
  </si>
  <si>
    <t>BKNK006/02</t>
  </si>
  <si>
    <t xml:space="preserve">     Acid ascorbic Total</t>
  </si>
  <si>
    <t>BKNK007/12</t>
  </si>
  <si>
    <t>0000057</t>
  </si>
  <si>
    <t>BKXK013/12</t>
  </si>
  <si>
    <t>BKXK016/12</t>
  </si>
  <si>
    <t>BKXK031/12</t>
  </si>
  <si>
    <t xml:space="preserve">     Acid hydrochloric (HCl)</t>
  </si>
  <si>
    <t>BKXK018/12</t>
  </si>
  <si>
    <t xml:space="preserve">     Acid hydrochloric (HCl) Total</t>
  </si>
  <si>
    <t>BKXK014/12</t>
  </si>
  <si>
    <t>BKXK006/12</t>
  </si>
  <si>
    <t>XDC006/02</t>
  </si>
  <si>
    <t>BKNK001A/1</t>
  </si>
  <si>
    <t xml:space="preserve">     Avicel pH101</t>
  </si>
  <si>
    <t xml:space="preserve">     Avicel pH101 Total</t>
  </si>
  <si>
    <t xml:space="preserve">     Bao bì (vỏ hộp + HDSD...)</t>
  </si>
  <si>
    <t>XDC007/02</t>
  </si>
  <si>
    <t xml:space="preserve">     Bao bì (vỏ hộp+ HDSD...)</t>
  </si>
  <si>
    <t xml:space="preserve">     Bao bì (vỏ hộp+ HDSD...) Total</t>
  </si>
  <si>
    <t>BKNK001/03</t>
  </si>
  <si>
    <t xml:space="preserve">     Bình tam giác</t>
  </si>
  <si>
    <t>BKXK003/12</t>
  </si>
  <si>
    <t>0000081</t>
  </si>
  <si>
    <t xml:space="preserve">     Bình tam giác Total</t>
  </si>
  <si>
    <t xml:space="preserve">     Bột café khô</t>
  </si>
  <si>
    <t>BKNK010/12</t>
  </si>
  <si>
    <t>0000065</t>
  </si>
  <si>
    <t xml:space="preserve">     Bột café khô Total</t>
  </si>
  <si>
    <t xml:space="preserve">     Café extract</t>
  </si>
  <si>
    <t xml:space="preserve">     Café extract Total</t>
  </si>
  <si>
    <t>BKNK002/11</t>
  </si>
  <si>
    <t xml:space="preserve">     Cao sâm mỹ</t>
  </si>
  <si>
    <t xml:space="preserve">     Cao sâm mỹ Total</t>
  </si>
  <si>
    <t>BKXK023/12</t>
  </si>
  <si>
    <t>BKXK024/12</t>
  </si>
  <si>
    <t>BKXK025/12</t>
  </si>
  <si>
    <t>BKXK026/12</t>
  </si>
  <si>
    <t>BKXK027/12</t>
  </si>
  <si>
    <t>BKXK028/12</t>
  </si>
  <si>
    <t>BKXK029/12</t>
  </si>
  <si>
    <t>BKXK021/12</t>
  </si>
  <si>
    <t>BKXK015/12</t>
  </si>
  <si>
    <t xml:space="preserve">     chai duran 1l</t>
  </si>
  <si>
    <t>BKXK004/12</t>
  </si>
  <si>
    <t>0000080</t>
  </si>
  <si>
    <t xml:space="preserve">     chai duran 1l Total</t>
  </si>
  <si>
    <t xml:space="preserve">     chai duran 3l</t>
  </si>
  <si>
    <t>BKXK008/12</t>
  </si>
  <si>
    <t xml:space="preserve">     chai duran 3l Total</t>
  </si>
  <si>
    <t xml:space="preserve">     chai duran 5l</t>
  </si>
  <si>
    <t xml:space="preserve">     chai duran 5l Total</t>
  </si>
  <si>
    <t xml:space="preserve">     Chuẩn acid Garnoderic A (linh chi)</t>
  </si>
  <si>
    <t xml:space="preserve">     Chuẩn acid Garnoderic A (linh chi) Total</t>
  </si>
  <si>
    <t xml:space="preserve">     Chuẩn L - Lysine. HCL</t>
  </si>
  <si>
    <t xml:space="preserve">     Chuẩn L - Lysine. HCL Total</t>
  </si>
  <si>
    <t xml:space="preserve">     Chuẩn matrin (Khổ sâm)</t>
  </si>
  <si>
    <t xml:space="preserve">     Chuẩn matrin (Khổ sâm) Total</t>
  </si>
  <si>
    <t xml:space="preserve">     Chuẩn oxymatrin (khổ sâm)</t>
  </si>
  <si>
    <t xml:space="preserve">     Chuẩn oxymatrin (khổ sâm) Total</t>
  </si>
  <si>
    <t>BKNK009/12</t>
  </si>
  <si>
    <t xml:space="preserve">     Cloroform</t>
  </si>
  <si>
    <t xml:space="preserve">     Cloroform Total</t>
  </si>
  <si>
    <t xml:space="preserve">     Cồn 90 độ</t>
  </si>
  <si>
    <t xml:space="preserve">     Cồn 90 độ Total</t>
  </si>
  <si>
    <t>BKNK003/11</t>
  </si>
  <si>
    <t>0000061</t>
  </si>
  <si>
    <t>BKNK004/02</t>
  </si>
  <si>
    <t xml:space="preserve">     Cột sắc ký HPLC</t>
  </si>
  <si>
    <t>0000077</t>
  </si>
  <si>
    <t xml:space="preserve">     Cột sắc ký HPLC Total</t>
  </si>
  <si>
    <t>BKXK010/12</t>
  </si>
  <si>
    <t>BKXK020/12</t>
  </si>
  <si>
    <t xml:space="preserve">     Dược liệu bạch hoa xà thiệt thảo</t>
  </si>
  <si>
    <t xml:space="preserve">     Dược liệu bạch hoa xà thiệt thảo Total</t>
  </si>
  <si>
    <t xml:space="preserve">     Dược liệu bạch thược</t>
  </si>
  <si>
    <t xml:space="preserve">     Dược liệu bạch thược Total</t>
  </si>
  <si>
    <t xml:space="preserve">     Dược liệu Hoàng kỳ</t>
  </si>
  <si>
    <t>BKXK033/12</t>
  </si>
  <si>
    <t>XDC08/02</t>
  </si>
  <si>
    <t xml:space="preserve">     Dược liệu Hoàng kỳ Total</t>
  </si>
  <si>
    <t>BKNK003/12</t>
  </si>
  <si>
    <t xml:space="preserve">     Dược liệu lá chay</t>
  </si>
  <si>
    <t>BKXK012/12</t>
  </si>
  <si>
    <t xml:space="preserve">     Dược liệu lá chay Total</t>
  </si>
  <si>
    <t xml:space="preserve">     Dược liệu Linh chi</t>
  </si>
  <si>
    <t xml:space="preserve">     Dược liệu Linh chi Total</t>
  </si>
  <si>
    <t>BKNK006/12</t>
  </si>
  <si>
    <t>0000064</t>
  </si>
  <si>
    <t xml:space="preserve">     FOS</t>
  </si>
  <si>
    <t xml:space="preserve">     FOS Total</t>
  </si>
  <si>
    <t xml:space="preserve">     Găng tay</t>
  </si>
  <si>
    <t>BKNK001/02</t>
  </si>
  <si>
    <t xml:space="preserve">     Găng tay Total</t>
  </si>
  <si>
    <t>BKXK030/12</t>
  </si>
  <si>
    <t>XDC08B/10</t>
  </si>
  <si>
    <t xml:space="preserve">     KIT API 50 CHL</t>
  </si>
  <si>
    <t xml:space="preserve">     KIT API 50 CHL Total</t>
  </si>
  <si>
    <t xml:space="preserve">     Lactose monohydrat</t>
  </si>
  <si>
    <t xml:space="preserve">     Lactose monohydrat Total</t>
  </si>
  <si>
    <t>BKNK004/12</t>
  </si>
  <si>
    <t>0000062</t>
  </si>
  <si>
    <t xml:space="preserve">     Màng lọc dung môi 0,45ul</t>
  </si>
  <si>
    <t xml:space="preserve">     Màng lọc dung môi 0,45ul Total</t>
  </si>
  <si>
    <t xml:space="preserve">     Màng nhôm định hình</t>
  </si>
  <si>
    <t xml:space="preserve">     Màng nhôm định hình Total</t>
  </si>
  <si>
    <t xml:space="preserve">     Màng nhôm in</t>
  </si>
  <si>
    <t xml:space="preserve">     Màng nhôm in Total</t>
  </si>
  <si>
    <t xml:space="preserve">     Màng Pe đóng gói stick</t>
  </si>
  <si>
    <t xml:space="preserve">     Màng Pe đóng gói stick Total</t>
  </si>
  <si>
    <t xml:space="preserve">     Manitol</t>
  </si>
  <si>
    <t xml:space="preserve">     Manitol Total</t>
  </si>
  <si>
    <t>BKXK032/12</t>
  </si>
  <si>
    <t xml:space="preserve">     Micropipete 0.1ml</t>
  </si>
  <si>
    <t>BKXK001/02</t>
  </si>
  <si>
    <t xml:space="preserve">     Micropipete 0.1ml Total</t>
  </si>
  <si>
    <t xml:space="preserve">     Micropipete 5ml</t>
  </si>
  <si>
    <t xml:space="preserve">     Micropipete 5ml Total</t>
  </si>
  <si>
    <t>BKXK011/12</t>
  </si>
  <si>
    <t xml:space="preserve">     ống nghiệm thủy tinh có nắp</t>
  </si>
  <si>
    <t xml:space="preserve">     ống nghiệm thủy tinh có nắp Total</t>
  </si>
  <si>
    <t xml:space="preserve">     Pipett 20-200ml</t>
  </si>
  <si>
    <t xml:space="preserve">     Pipett 20-200ml Total</t>
  </si>
  <si>
    <t xml:space="preserve">     Pipett 2-20ml</t>
  </si>
  <si>
    <t xml:space="preserve">     Pipett 2-20ml Total</t>
  </si>
  <si>
    <t xml:space="preserve">     PVA</t>
  </si>
  <si>
    <t xml:space="preserve">     PVA Total</t>
  </si>
  <si>
    <t xml:space="preserve">     Selen</t>
  </si>
  <si>
    <t xml:space="preserve">     Selen Total</t>
  </si>
  <si>
    <t>Nhập mua (Đối ứng)</t>
  </si>
  <si>
    <t>BKXK003/02</t>
  </si>
  <si>
    <t>BKXK004/02</t>
  </si>
  <si>
    <t>Xuất kho NVL thực hiện Delta Immune</t>
  </si>
  <si>
    <t>Xuất kho NVL thực hiện SP thực phẩm chức năng từ nguyên liệu Delta Immune</t>
  </si>
  <si>
    <t>BKXK002/01</t>
  </si>
  <si>
    <t>BKXK003/01</t>
  </si>
  <si>
    <t>BKXK004/01</t>
  </si>
  <si>
    <t>Nhập mua (Ngân sách)</t>
  </si>
  <si>
    <t>Xuất NVL thực hiện SP thực phẩm chức năng từ nguyên liệu Immune Gamma</t>
  </si>
  <si>
    <t>BKXK002/03</t>
  </si>
  <si>
    <t>BKNK010/01</t>
  </si>
  <si>
    <t>BKXK006/02</t>
  </si>
  <si>
    <t>BKXK005/03</t>
  </si>
  <si>
    <t>BKNK009/01</t>
  </si>
  <si>
    <t>BKNK011/01</t>
  </si>
  <si>
    <t>BKXK005/01</t>
  </si>
  <si>
    <t>Xuất kho NVL thực hiện L.paracasei</t>
  </si>
  <si>
    <t>BKXK002/02</t>
  </si>
  <si>
    <t>Xuất kho NVL thực hiện B.subtilis</t>
  </si>
  <si>
    <t>BKXK005/02</t>
  </si>
  <si>
    <t>Xuất kho NVL thực hiện B. coagulans</t>
  </si>
  <si>
    <t>BKXK007/02</t>
  </si>
  <si>
    <t>Xuất kho NVL thực hiện Nattokinase</t>
  </si>
  <si>
    <t>BKXK008/02</t>
  </si>
  <si>
    <t>Xuất kho NVL thực hiện L.fermentum</t>
  </si>
  <si>
    <t>BKNK003/01</t>
  </si>
  <si>
    <t>BKNK008/01</t>
  </si>
  <si>
    <t>BKXK006/03</t>
  </si>
  <si>
    <t>Xuất kho NVL thực hiện L.Acidophillus</t>
  </si>
  <si>
    <t>BKNK006/01</t>
  </si>
  <si>
    <t>BKNK007/01</t>
  </si>
  <si>
    <t>BKXK001/03</t>
  </si>
  <si>
    <t>Xuất kho NVL thực hiện SP thực phẩm chức năng từ nguyên liệu Nattokinase dạng viên nén bao phim (Đối ứng)</t>
  </si>
  <si>
    <t xml:space="preserve">     D-Glucose (Glucose)</t>
  </si>
  <si>
    <t xml:space="preserve">     D-Glucose (Glucose) Total</t>
  </si>
  <si>
    <t>Xuất NVL thực hiện SP thực phẩm chức năng từ nguyên liệu Lactobacilus paracaise (Đối ứng)</t>
  </si>
  <si>
    <t>BKNK012/01</t>
  </si>
  <si>
    <t xml:space="preserve">     Glucose (D-Glucose)</t>
  </si>
  <si>
    <t xml:space="preserve">     Glucose (D-Glucose) Total</t>
  </si>
  <si>
    <t>BKNK005/01</t>
  </si>
  <si>
    <t xml:space="preserve">     Ngô</t>
  </si>
  <si>
    <t xml:space="preserve">     Ngô Total</t>
  </si>
  <si>
    <t>BKXK003/03</t>
  </si>
  <si>
    <t>BKXK004/03</t>
  </si>
  <si>
    <t>ok</t>
  </si>
  <si>
    <t>thuốc thử</t>
  </si>
  <si>
    <t>vật tư cho hệ thống lọc tiếp tuyến</t>
  </si>
  <si>
    <t xml:space="preserve">Xuất kho NVL thực hiện Immune Gamma </t>
  </si>
  <si>
    <t>Grand Total</t>
  </si>
  <si>
    <t>Dg</t>
  </si>
  <si>
    <t xml:space="preserve">      Kế toán kiểm soát</t>
  </si>
  <si>
    <t xml:space="preserve"> </t>
  </si>
  <si>
    <t>kg</t>
  </si>
  <si>
    <t>cái</t>
  </si>
  <si>
    <t>500g/lo</t>
  </si>
  <si>
    <t>lọ</t>
  </si>
  <si>
    <t>lít</t>
  </si>
  <si>
    <t>1 lít/lo</t>
  </si>
  <si>
    <t>1l/lọ</t>
  </si>
  <si>
    <t>kg/lọ</t>
  </si>
  <si>
    <t>500g/lọ</t>
  </si>
  <si>
    <t>200mg/lo</t>
  </si>
  <si>
    <t>500ml/lo</t>
  </si>
  <si>
    <t>10mg/ong</t>
  </si>
  <si>
    <t>200mg/og</t>
  </si>
  <si>
    <t>20mg/lo</t>
  </si>
  <si>
    <t>cột</t>
  </si>
  <si>
    <t>50g/lo</t>
  </si>
  <si>
    <t>5g/lo</t>
  </si>
  <si>
    <t>100g/lo</t>
  </si>
  <si>
    <t>2.5l/lọ</t>
  </si>
  <si>
    <t>hộp</t>
  </si>
  <si>
    <t>bộ</t>
  </si>
  <si>
    <t>5mg/lo</t>
  </si>
  <si>
    <t>10g/lọ</t>
  </si>
  <si>
    <t>g</t>
  </si>
  <si>
    <t>BKNK002/02</t>
  </si>
  <si>
    <t xml:space="preserve">     Avicel (PH102) Total</t>
  </si>
  <si>
    <t xml:space="preserve">     CPC( Complex protective coating)</t>
  </si>
  <si>
    <t xml:space="preserve">     CPC( Complex protective coating) Total</t>
  </si>
  <si>
    <t xml:space="preserve">     Hương cafe</t>
  </si>
  <si>
    <t xml:space="preserve">     Hương cafe Total</t>
  </si>
  <si>
    <t xml:space="preserve">     Maltosextrin (Maltodextrin)</t>
  </si>
  <si>
    <t xml:space="preserve">     Maltosextrin (Maltodextrin) Total</t>
  </si>
  <si>
    <t xml:space="preserve">     Micropipete 1-10ml</t>
  </si>
  <si>
    <t xml:space="preserve">     Micropipete 1-10ml Total</t>
  </si>
  <si>
    <t>BKDX001/02</t>
  </si>
  <si>
    <t>BKDX001/03</t>
  </si>
  <si>
    <t>XDC08A/02</t>
  </si>
  <si>
    <t>XDC002/01</t>
  </si>
  <si>
    <t>Nhập lại</t>
  </si>
  <si>
    <t>Nhập vay kho</t>
  </si>
  <si>
    <t xml:space="preserve">     CaCO4</t>
  </si>
  <si>
    <t xml:space="preserve">     CaCO5</t>
  </si>
  <si>
    <t xml:space="preserve">     CaCO6</t>
  </si>
  <si>
    <t xml:space="preserve">     H3PO5</t>
  </si>
  <si>
    <t xml:space="preserve">     H3PO6</t>
  </si>
  <si>
    <t xml:space="preserve">     H3PO7</t>
  </si>
  <si>
    <t xml:space="preserve">     H3PO8</t>
  </si>
  <si>
    <t xml:space="preserve">     NH4NO4</t>
  </si>
  <si>
    <t>BKDN001/03</t>
  </si>
  <si>
    <t>BKDN001/02</t>
  </si>
  <si>
    <t>Nhập vay(Đối ứng)</t>
  </si>
  <si>
    <t xml:space="preserve">Nhập vay </t>
  </si>
  <si>
    <t>DU</t>
  </si>
  <si>
    <t>NS</t>
  </si>
  <si>
    <t>VAY</t>
  </si>
  <si>
    <t>TRẢ</t>
  </si>
  <si>
    <t xml:space="preserve">     Avicel </t>
  </si>
  <si>
    <t xml:space="preserve">Xuất kho NVL thực hiện Lactobacillus rhamnosus </t>
  </si>
  <si>
    <t xml:space="preserve">9.2: Theo dõi quá trình bảo quản chủng Lactobacillus rhamnosus </t>
  </si>
  <si>
    <t xml:space="preserve">11.2. Nghiên cứu, chuẩn hóa qui trình sản xuất trên trên nồi lên men 80 lít chủng L. rhamnosus </t>
  </si>
  <si>
    <t>12.1. Cô đặc dịch lên men bằng phương pháp lọc tiếp tuyến chủng L. rhamnosus</t>
  </si>
  <si>
    <t>129.2. Nghiên cứu công thức và phương pháp bào chế (500 – 1000 gói/mẻ</t>
  </si>
  <si>
    <t>129.3Nghiên cứu công thức bào chế qui mô phòng thí nghiệm (5000 gói /lô)</t>
  </si>
  <si>
    <t>Nội dung 130. Nghiên cứu, lựa chọn bao bì đóng gói cấp 1</t>
  </si>
  <si>
    <t>17.2. Theo dõi quá trình bảo quản chủng Lactobacillus paracasei</t>
  </si>
  <si>
    <t xml:space="preserve">25.2. Theo dõi quá trình bảo quản chủng Lactobacillus fermentum </t>
  </si>
  <si>
    <t xml:space="preserve">26.2.Nghiên cứu điều kiện nhiệt độ thích hợp của chủng Lactobacillus fermentum: </t>
  </si>
  <si>
    <t xml:space="preserve">26.3. Nghiên cứu điều kiện pH thích hợp cho sự phát triển của chủng Lactobacillus fermentum: </t>
  </si>
  <si>
    <t xml:space="preserve">33.2. Theo dõi quá trình bảo quản chủng B. coagulans </t>
  </si>
  <si>
    <t xml:space="preserve">41.2. Theo dõi quá trình bảo quản chủng B. subtilis </t>
  </si>
  <si>
    <t xml:space="preserve">42.2.  Nghiên cứu điều kiện nhiệt độ thích hợp cho chủng B. subtilis: </t>
  </si>
  <si>
    <t xml:space="preserve">42.3. Nghiên cứu điều kiện pH thích hợp cho sự phát triển của chủng B. subtilis: </t>
  </si>
  <si>
    <t xml:space="preserve">42.1. Nghiên cứu chọn lọc môi trường nuôi cấy thích hợp cho chủng B. subtilis: </t>
  </si>
  <si>
    <t xml:space="preserve">67.2. Theo dõi quá trình bảo quản chủng Bacillus subtilis </t>
  </si>
  <si>
    <t xml:space="preserve">1.3.  Nghiên cứu định danh chủng Lactobacillus acidophilus </t>
  </si>
  <si>
    <t>10.2. Nghiên cứu điều kiện nhiệt độ thích hợp của chủng Lactobacillus rhamnosus</t>
  </si>
  <si>
    <t>126.1. Khảo sát, lựa chọn bột café khô phù hợp</t>
  </si>
  <si>
    <t>129.1. Xây dựng tiền công thức nghiên cứu</t>
  </si>
  <si>
    <t>17.3. Nghiên cứu định danh chủng Lactobacillus paracasei</t>
  </si>
  <si>
    <t xml:space="preserve">25.3. Nghiên cứu định danh chủng Lactobacillus fermentum </t>
  </si>
  <si>
    <t xml:space="preserve">26.1. Nghiên cứu chọn lọc môi trường nuôi cấy thích hợp của chủng Lactobacillus fermentum: </t>
  </si>
  <si>
    <t>33.3. Nghiên cứu định danh chủng B. Coagulans</t>
  </si>
  <si>
    <t xml:space="preserve">41.3. Nghiên cứu định danh chủng B. subtilis </t>
  </si>
  <si>
    <t>49.1. Nghiên cứu quy trình phá vách tế bào L. rhamnosus bằng công nghệ siêu âm.</t>
  </si>
  <si>
    <t>49.3. Nghiên cứu quá trình kết hợp giữa siêu âm và phá vách tế bào L. rhamnosus bằng công nghệ  enzyme:</t>
  </si>
  <si>
    <t>58.1. Nghiên cứu quy trình phá vách tế bào L. fermentum bằng công nghệ, siêu âm</t>
  </si>
  <si>
    <t>58.3. Nghiên cứu quá trình kết hợp giữa siêu âm và phá vách tế bào L. fermentum bằng công nghệ  enzyme:</t>
  </si>
  <si>
    <t>9.3: Nghiên cứu định danh chủng Lactobacillus rhamnosus</t>
  </si>
  <si>
    <t xml:space="preserve">     Hương café</t>
  </si>
  <si>
    <t>Chi phí kiểm nghiệm theo HĐ 20131011.01/HĐTN/IMC-VIDS; HĐ 0000845 ngày 30/11/2013 và HĐ 0000846 ngày 16/12/2013</t>
  </si>
  <si>
    <t>HCl</t>
  </si>
  <si>
    <t>HCl total</t>
  </si>
  <si>
    <t>(blank)</t>
  </si>
  <si>
    <t xml:space="preserve">                        Cơ quan chủ trì dự án</t>
  </si>
  <si>
    <r>
      <t xml:space="preserve">CỘNG HÒA XÃ HỘI CHỦ NGHĨA VIỆT NAM
</t>
    </r>
    <r>
      <rPr>
        <i/>
        <sz val="14"/>
        <color theme="1"/>
        <rFont val="Times New Roman"/>
        <family val="1"/>
      </rPr>
      <t xml:space="preserve"> Độc lập - Tự do - Hạnh Phúc</t>
    </r>
  </si>
  <si>
    <t>BÁO CÁO CHI TIẾT SỐ DƯ TẠM ỨNG CHO CÁC NỘI DUNG CÔNG VIỆC CỦA ĐỀ TÀI ĐỢT I</t>
  </si>
  <si>
    <t xml:space="preserve">                       Lập biểu               Kế toán trưởng           Thủ trưởng đơn vị</t>
  </si>
  <si>
    <t xml:space="preserve">                    (Ký, họ tên)              (Ký, họ tên)               (Ký, họ tên, đóng dấu)</t>
  </si>
  <si>
    <t>Hà Nội, ngày            tháng           năm</t>
  </si>
  <si>
    <t>Vốn đối ứng - chi tiết tiền kiểm nghiệm</t>
  </si>
  <si>
    <t>Nội dung 1: Phí kiểm nghiệm</t>
  </si>
  <si>
    <t>MB024/02-25/2/2014</t>
  </si>
  <si>
    <t>68. 1. Nghiên cứu chọn lọc chủng B. subtilis cho hoạt tính Natokinase cao nhất</t>
  </si>
  <si>
    <t xml:space="preserve">68. 2. Nghiên cứu chọn lọc môi trường nuôi cấy </t>
  </si>
  <si>
    <t>Chi tiết phí kiểm nghiệm tăng so dự toán</t>
  </si>
  <si>
    <t>Chi tiết phí kiểm nghiệm có phát sinh cho những chuyên đề chưa hoàn thành</t>
  </si>
  <si>
    <t>…….</t>
  </si>
  <si>
    <t>BÁO CÁO TÌNH HÌNH SỬ DỤNG NGUYÊN VẬT LIỆU, CÔNG CỤ DỤNG CỤ</t>
  </si>
  <si>
    <t>Thành tiền</t>
  </si>
  <si>
    <t>Đơn vị tính</t>
  </si>
  <si>
    <t>Nguồn vốn Ngân sách Nhà nước</t>
  </si>
  <si>
    <t>CỘNG HÒA XÃ HỘI CHỦ NGHĨA ViỆT NAM</t>
  </si>
  <si>
    <t>Chủ nhiệm nhiệm vụ</t>
  </si>
  <si>
    <t>Tổ chức chủ trì nhiệm vụ</t>
  </si>
  <si>
    <t>BM.TCNV.03.TT</t>
  </si>
  <si>
    <t>Mã nhiệm vụ:</t>
  </si>
  <si>
    <t xml:space="preserve">Tên nhiệm vụ: </t>
  </si>
  <si>
    <t>Mục đích xuất dùng</t>
  </si>
  <si>
    <t>Nguyên vật liệu</t>
  </si>
  <si>
    <t xml:space="preserve">….., ngày ….. tháng …..năm 20... </t>
  </si>
  <si>
    <t>Phụ trách kế toán</t>
  </si>
  <si>
    <t>Thủ trưởng đơn vị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</si>
</sst>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  <numFmt numFmtId="167" formatCode="_-* #,##0.000_-;\-* #,##0.000_-;_-* &quot;-&quot;??_-;_-@_-"/>
    <numFmt numFmtId="168" formatCode="_-* #,##0.000_-;\-* #,##0.000_-;_-* &quot;-&quot;???_-;_-@_-"/>
  </numFmts>
  <fonts count="3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name val="Arial"/>
      <family val="2"/>
    </font>
    <font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i/>
      <sz val="14"/>
      <color theme="1"/>
      <name val="Times New Roman"/>
      <family val="1"/>
    </font>
    <font>
      <i/>
      <sz val="11"/>
      <color theme="0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  <charset val="163"/>
    </font>
    <font>
      <b/>
      <i/>
      <u/>
      <sz val="11"/>
      <color theme="1"/>
      <name val="Times New Roman"/>
      <family val="1"/>
    </font>
    <font>
      <sz val="10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sz val="11"/>
      <color theme="1"/>
      <name val="Arial"/>
      <family val="2"/>
      <charset val="163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164" fontId="13" fillId="0" borderId="0" applyFont="0" applyFill="0" applyBorder="0" applyAlignment="0" applyProtection="0"/>
    <xf numFmtId="0" fontId="6" fillId="0" borderId="0"/>
    <xf numFmtId="0" fontId="10" fillId="0" borderId="0"/>
    <xf numFmtId="0" fontId="6" fillId="0" borderId="0"/>
    <xf numFmtId="0" fontId="7" fillId="0" borderId="0"/>
    <xf numFmtId="0" fontId="6" fillId="0" borderId="0"/>
    <xf numFmtId="0" fontId="5" fillId="0" borderId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13" fillId="0" borderId="0"/>
    <xf numFmtId="0" fontId="1" fillId="0" borderId="0"/>
    <xf numFmtId="164" fontId="1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30" fillId="0" borderId="0"/>
    <xf numFmtId="0" fontId="31" fillId="0" borderId="0"/>
    <xf numFmtId="0" fontId="32" fillId="0" borderId="0"/>
    <xf numFmtId="0" fontId="33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156">
    <xf numFmtId="0" fontId="0" fillId="0" borderId="0" xfId="0"/>
    <xf numFmtId="0" fontId="14" fillId="0" borderId="0" xfId="0" applyFont="1" applyFill="1"/>
    <xf numFmtId="0" fontId="15" fillId="0" borderId="0" xfId="0" applyFont="1" applyFill="1"/>
    <xf numFmtId="0" fontId="9" fillId="0" borderId="1" xfId="3" applyFont="1" applyFill="1" applyBorder="1" applyAlignment="1">
      <alignment vertical="center" wrapText="1"/>
    </xf>
    <xf numFmtId="0" fontId="19" fillId="0" borderId="0" xfId="0" applyFont="1" applyFill="1"/>
    <xf numFmtId="0" fontId="15" fillId="0" borderId="5" xfId="0" applyFont="1" applyFill="1" applyBorder="1"/>
    <xf numFmtId="0" fontId="15" fillId="0" borderId="7" xfId="0" applyFont="1" applyFill="1" applyBorder="1"/>
    <xf numFmtId="0" fontId="15" fillId="0" borderId="3" xfId="0" applyFont="1" applyFill="1" applyBorder="1"/>
    <xf numFmtId="0" fontId="15" fillId="0" borderId="8" xfId="0" applyFont="1" applyFill="1" applyBorder="1"/>
    <xf numFmtId="0" fontId="15" fillId="0" borderId="3" xfId="0" applyFont="1" applyFill="1" applyBorder="1" applyAlignment="1">
      <alignment horizontal="center" wrapText="1"/>
    </xf>
    <xf numFmtId="165" fontId="15" fillId="0" borderId="3" xfId="1" applyNumberFormat="1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165" fontId="15" fillId="0" borderId="8" xfId="1" applyNumberFormat="1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165" fontId="15" fillId="0" borderId="2" xfId="1" applyNumberFormat="1" applyFont="1" applyFill="1" applyBorder="1" applyAlignment="1">
      <alignment horizontal="center"/>
    </xf>
    <xf numFmtId="0" fontId="14" fillId="0" borderId="10" xfId="0" applyFont="1" applyFill="1" applyBorder="1"/>
    <xf numFmtId="14" fontId="14" fillId="0" borderId="10" xfId="0" applyNumberFormat="1" applyFont="1" applyFill="1" applyBorder="1"/>
    <xf numFmtId="3" fontId="9" fillId="0" borderId="10" xfId="0" applyNumberFormat="1" applyFont="1" applyFill="1" applyBorder="1"/>
    <xf numFmtId="164" fontId="14" fillId="0" borderId="10" xfId="1" applyNumberFormat="1" applyFont="1" applyFill="1" applyBorder="1"/>
    <xf numFmtId="0" fontId="14" fillId="0" borderId="1" xfId="0" applyFont="1" applyFill="1" applyBorder="1"/>
    <xf numFmtId="4" fontId="9" fillId="0" borderId="1" xfId="0" applyNumberFormat="1" applyFont="1" applyFill="1" applyBorder="1"/>
    <xf numFmtId="3" fontId="9" fillId="0" borderId="1" xfId="0" applyNumberFormat="1" applyFont="1" applyFill="1" applyBorder="1"/>
    <xf numFmtId="164" fontId="15" fillId="0" borderId="1" xfId="1" applyNumberFormat="1" applyFont="1" applyFill="1" applyBorder="1"/>
    <xf numFmtId="164" fontId="14" fillId="0" borderId="1" xfId="1" applyNumberFormat="1" applyFont="1" applyFill="1" applyBorder="1"/>
    <xf numFmtId="3" fontId="8" fillId="0" borderId="1" xfId="0" applyNumberFormat="1" applyFont="1" applyFill="1" applyBorder="1"/>
    <xf numFmtId="3" fontId="9" fillId="0" borderId="13" xfId="0" applyNumberFormat="1" applyFont="1" applyFill="1" applyBorder="1"/>
    <xf numFmtId="164" fontId="15" fillId="0" borderId="13" xfId="1" applyNumberFormat="1" applyFont="1" applyFill="1" applyBorder="1"/>
    <xf numFmtId="0" fontId="14" fillId="0" borderId="5" xfId="0" applyFont="1" applyFill="1" applyBorder="1"/>
    <xf numFmtId="3" fontId="9" fillId="0" borderId="5" xfId="0" applyNumberFormat="1" applyFont="1" applyFill="1" applyBorder="1"/>
    <xf numFmtId="164" fontId="15" fillId="0" borderId="5" xfId="1" applyNumberFormat="1" applyFont="1" applyFill="1" applyBorder="1"/>
    <xf numFmtId="0" fontId="14" fillId="0" borderId="6" xfId="0" applyFont="1" applyFill="1" applyBorder="1"/>
    <xf numFmtId="0" fontId="15" fillId="0" borderId="6" xfId="0" applyFont="1" applyFill="1" applyBorder="1"/>
    <xf numFmtId="0" fontId="18" fillId="0" borderId="0" xfId="0" applyFont="1" applyFill="1"/>
    <xf numFmtId="167" fontId="14" fillId="0" borderId="1" xfId="1" applyNumberFormat="1" applyFont="1" applyFill="1" applyBorder="1"/>
    <xf numFmtId="14" fontId="15" fillId="0" borderId="5" xfId="0" applyNumberFormat="1" applyFont="1" applyFill="1" applyBorder="1"/>
    <xf numFmtId="14" fontId="14" fillId="0" borderId="19" xfId="0" applyNumberFormat="1" applyFont="1" applyFill="1" applyBorder="1"/>
    <xf numFmtId="0" fontId="14" fillId="0" borderId="19" xfId="0" applyFont="1" applyFill="1" applyBorder="1"/>
    <xf numFmtId="166" fontId="9" fillId="0" borderId="19" xfId="1" applyNumberFormat="1" applyFont="1" applyFill="1" applyBorder="1"/>
    <xf numFmtId="164" fontId="9" fillId="0" borderId="23" xfId="1" applyNumberFormat="1" applyFont="1" applyFill="1" applyBorder="1"/>
    <xf numFmtId="166" fontId="9" fillId="0" borderId="23" xfId="1" applyNumberFormat="1" applyFont="1" applyFill="1" applyBorder="1"/>
    <xf numFmtId="166" fontId="9" fillId="0" borderId="24" xfId="1" applyNumberFormat="1" applyFont="1" applyFill="1" applyBorder="1"/>
    <xf numFmtId="0" fontId="14" fillId="0" borderId="20" xfId="0" applyFont="1" applyFill="1" applyBorder="1"/>
    <xf numFmtId="0" fontId="15" fillId="0" borderId="21" xfId="0" applyFont="1" applyFill="1" applyBorder="1"/>
    <xf numFmtId="0" fontId="15" fillId="0" borderId="22" xfId="0" applyFont="1" applyFill="1" applyBorder="1"/>
    <xf numFmtId="166" fontId="8" fillId="0" borderId="21" xfId="1" applyNumberFormat="1" applyFont="1" applyFill="1" applyBorder="1"/>
    <xf numFmtId="167" fontId="8" fillId="0" borderId="25" xfId="1" applyNumberFormat="1" applyFont="1" applyFill="1" applyBorder="1"/>
    <xf numFmtId="14" fontId="23" fillId="0" borderId="19" xfId="0" applyNumberFormat="1" applyFont="1" applyFill="1" applyBorder="1"/>
    <xf numFmtId="0" fontId="23" fillId="0" borderId="19" xfId="0" applyFont="1" applyFill="1" applyBorder="1"/>
    <xf numFmtId="166" fontId="23" fillId="0" borderId="19" xfId="1" applyNumberFormat="1" applyFont="1" applyFill="1" applyBorder="1"/>
    <xf numFmtId="164" fontId="23" fillId="0" borderId="23" xfId="1" applyNumberFormat="1" applyFont="1" applyFill="1" applyBorder="1"/>
    <xf numFmtId="166" fontId="23" fillId="0" borderId="23" xfId="1" applyNumberFormat="1" applyFont="1" applyFill="1" applyBorder="1"/>
    <xf numFmtId="166" fontId="23" fillId="0" borderId="24" xfId="1" applyNumberFormat="1" applyFont="1" applyFill="1" applyBorder="1"/>
    <xf numFmtId="164" fontId="23" fillId="0" borderId="1" xfId="1" applyNumberFormat="1" applyFont="1" applyFill="1" applyBorder="1"/>
    <xf numFmtId="3" fontId="23" fillId="0" borderId="1" xfId="0" applyNumberFormat="1" applyFont="1" applyFill="1" applyBorder="1"/>
    <xf numFmtId="14" fontId="14" fillId="0" borderId="23" xfId="0" applyNumberFormat="1" applyFont="1" applyFill="1" applyBorder="1"/>
    <xf numFmtId="0" fontId="14" fillId="0" borderId="23" xfId="0" applyFont="1" applyFill="1" applyBorder="1"/>
    <xf numFmtId="167" fontId="9" fillId="0" borderId="23" xfId="1" applyNumberFormat="1" applyFont="1" applyFill="1" applyBorder="1"/>
    <xf numFmtId="0" fontId="14" fillId="2" borderId="10" xfId="0" applyFont="1" applyFill="1" applyBorder="1"/>
    <xf numFmtId="14" fontId="14" fillId="2" borderId="19" xfId="0" applyNumberFormat="1" applyFont="1" applyFill="1" applyBorder="1"/>
    <xf numFmtId="0" fontId="14" fillId="2" borderId="19" xfId="0" applyFont="1" applyFill="1" applyBorder="1"/>
    <xf numFmtId="166" fontId="9" fillId="2" borderId="19" xfId="1" applyNumberFormat="1" applyFont="1" applyFill="1" applyBorder="1"/>
    <xf numFmtId="164" fontId="9" fillId="2" borderId="23" xfId="1" applyNumberFormat="1" applyFont="1" applyFill="1" applyBorder="1"/>
    <xf numFmtId="166" fontId="9" fillId="2" borderId="23" xfId="1" applyNumberFormat="1" applyFont="1" applyFill="1" applyBorder="1"/>
    <xf numFmtId="166" fontId="9" fillId="2" borderId="24" xfId="1" applyNumberFormat="1" applyFont="1" applyFill="1" applyBorder="1"/>
    <xf numFmtId="164" fontId="14" fillId="2" borderId="1" xfId="1" applyNumberFormat="1" applyFont="1" applyFill="1" applyBorder="1"/>
    <xf numFmtId="3" fontId="9" fillId="2" borderId="1" xfId="0" applyNumberFormat="1" applyFont="1" applyFill="1" applyBorder="1"/>
    <xf numFmtId="168" fontId="0" fillId="0" borderId="0" xfId="0" applyNumberFormat="1"/>
    <xf numFmtId="3" fontId="9" fillId="0" borderId="19" xfId="0" applyNumberFormat="1" applyFont="1" applyFill="1" applyBorder="1"/>
    <xf numFmtId="164" fontId="14" fillId="0" borderId="5" xfId="1" applyNumberFormat="1" applyFont="1" applyFill="1" applyBorder="1"/>
    <xf numFmtId="164" fontId="15" fillId="0" borderId="0" xfId="1" applyNumberFormat="1" applyFont="1" applyFill="1" applyBorder="1"/>
    <xf numFmtId="3" fontId="8" fillId="0" borderId="0" xfId="0" applyNumberFormat="1" applyFont="1" applyFill="1" applyBorder="1"/>
    <xf numFmtId="0" fontId="0" fillId="0" borderId="0" xfId="0" pivotButton="1"/>
    <xf numFmtId="164" fontId="0" fillId="0" borderId="0" xfId="1" applyFont="1"/>
    <xf numFmtId="164" fontId="0" fillId="0" borderId="0" xfId="0" pivotButton="1" applyNumberFormat="1"/>
    <xf numFmtId="164" fontId="0" fillId="0" borderId="0" xfId="0" applyNumberFormat="1"/>
    <xf numFmtId="3" fontId="18" fillId="0" borderId="0" xfId="0" applyNumberFormat="1" applyFont="1" applyFill="1"/>
    <xf numFmtId="0" fontId="8" fillId="0" borderId="0" xfId="0" applyFont="1" applyFill="1" applyAlignment="1"/>
    <xf numFmtId="0" fontId="14" fillId="0" borderId="0" xfId="0" applyFont="1" applyFill="1" applyAlignment="1">
      <alignment horizontal="right"/>
    </xf>
    <xf numFmtId="0" fontId="15" fillId="0" borderId="0" xfId="0" applyFont="1" applyFill="1" applyAlignment="1">
      <alignment horizontal="right"/>
    </xf>
    <xf numFmtId="14" fontId="14" fillId="0" borderId="0" xfId="0" applyNumberFormat="1" applyFont="1" applyFill="1" applyAlignment="1">
      <alignment horizontal="left"/>
    </xf>
    <xf numFmtId="0" fontId="22" fillId="0" borderId="0" xfId="0" applyFont="1" applyFill="1"/>
    <xf numFmtId="0" fontId="15" fillId="0" borderId="26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 vertical="center"/>
    </xf>
    <xf numFmtId="165" fontId="19" fillId="0" borderId="0" xfId="0" applyNumberFormat="1" applyFont="1" applyFill="1"/>
    <xf numFmtId="0" fontId="21" fillId="0" borderId="0" xfId="0" applyFont="1" applyFill="1"/>
    <xf numFmtId="0" fontId="12" fillId="0" borderId="1" xfId="3" applyFont="1" applyFill="1" applyBorder="1" applyAlignment="1">
      <alignment vertical="center" wrapText="1"/>
    </xf>
    <xf numFmtId="0" fontId="14" fillId="0" borderId="0" xfId="0" applyFont="1" applyFill="1" applyAlignment="1"/>
    <xf numFmtId="0" fontId="15" fillId="0" borderId="1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165" fontId="18" fillId="0" borderId="0" xfId="0" applyNumberFormat="1" applyFont="1" applyFill="1"/>
    <xf numFmtId="0" fontId="15" fillId="0" borderId="1" xfId="0" applyFont="1" applyFill="1" applyBorder="1" applyAlignment="1">
      <alignment horizontal="center"/>
    </xf>
    <xf numFmtId="0" fontId="17" fillId="0" borderId="16" xfId="0" applyFont="1" applyFill="1" applyBorder="1"/>
    <xf numFmtId="0" fontId="25" fillId="0" borderId="0" xfId="0" applyFont="1" applyFill="1"/>
    <xf numFmtId="0" fontId="15" fillId="0" borderId="7" xfId="0" applyFont="1" applyFill="1" applyBorder="1" applyAlignment="1">
      <alignment horizontal="center" vertical="center"/>
    </xf>
    <xf numFmtId="165" fontId="15" fillId="0" borderId="9" xfId="1" applyNumberFormat="1" applyFont="1" applyFill="1" applyBorder="1"/>
    <xf numFmtId="0" fontId="20" fillId="0" borderId="0" xfId="0" applyFont="1" applyFill="1" applyAlignment="1"/>
    <xf numFmtId="0" fontId="15" fillId="0" borderId="28" xfId="0" applyFont="1" applyFill="1" applyBorder="1" applyAlignment="1">
      <alignment horizontal="center"/>
    </xf>
    <xf numFmtId="0" fontId="15" fillId="0" borderId="4" xfId="0" applyFont="1" applyFill="1" applyBorder="1"/>
    <xf numFmtId="165" fontId="14" fillId="0" borderId="18" xfId="1" applyNumberFormat="1" applyFont="1" applyFill="1" applyBorder="1"/>
    <xf numFmtId="0" fontId="9" fillId="0" borderId="10" xfId="3" applyFont="1" applyFill="1" applyBorder="1" applyAlignment="1">
      <alignment vertical="center" wrapText="1"/>
    </xf>
    <xf numFmtId="0" fontId="15" fillId="0" borderId="6" xfId="0" applyFont="1" applyFill="1" applyBorder="1" applyAlignment="1">
      <alignment horizontal="center"/>
    </xf>
    <xf numFmtId="0" fontId="15" fillId="0" borderId="14" xfId="0" applyFont="1" applyFill="1" applyBorder="1"/>
    <xf numFmtId="165" fontId="15" fillId="0" borderId="15" xfId="1" applyNumberFormat="1" applyFont="1" applyFill="1" applyBorder="1"/>
    <xf numFmtId="0" fontId="14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1" xfId="0" applyFont="1" applyFill="1" applyBorder="1" applyAlignment="1">
      <alignment horizontal="center"/>
    </xf>
    <xf numFmtId="0" fontId="8" fillId="0" borderId="10" xfId="3" applyFont="1" applyFill="1" applyBorder="1" applyAlignment="1">
      <alignment vertical="center" wrapText="1"/>
    </xf>
    <xf numFmtId="0" fontId="15" fillId="0" borderId="11" xfId="0" quotePrefix="1" applyFont="1" applyFill="1" applyBorder="1"/>
    <xf numFmtId="0" fontId="17" fillId="0" borderId="16" xfId="0" quotePrefix="1" applyFont="1" applyFill="1" applyBorder="1"/>
    <xf numFmtId="0" fontId="22" fillId="0" borderId="16" xfId="0" quotePrefix="1" applyFont="1" applyFill="1" applyBorder="1"/>
    <xf numFmtId="0" fontId="11" fillId="0" borderId="16" xfId="3" quotePrefix="1" applyFont="1" applyFill="1" applyBorder="1" applyAlignment="1">
      <alignment vertical="center" wrapText="1"/>
    </xf>
    <xf numFmtId="0" fontId="12" fillId="0" borderId="16" xfId="3" quotePrefix="1" applyFont="1" applyFill="1" applyBorder="1" applyAlignment="1">
      <alignment vertical="center" wrapText="1"/>
    </xf>
    <xf numFmtId="0" fontId="12" fillId="0" borderId="16" xfId="4" quotePrefix="1" applyFont="1" applyFill="1" applyBorder="1" applyAlignment="1">
      <alignment vertical="center" wrapText="1"/>
    </xf>
    <xf numFmtId="165" fontId="15" fillId="0" borderId="12" xfId="1" applyNumberFormat="1" applyFont="1" applyFill="1" applyBorder="1" applyAlignment="1"/>
    <xf numFmtId="166" fontId="17" fillId="0" borderId="17" xfId="1" applyNumberFormat="1" applyFont="1" applyBorder="1"/>
    <xf numFmtId="166" fontId="14" fillId="0" borderId="17" xfId="1" applyNumberFormat="1" applyFont="1" applyBorder="1"/>
    <xf numFmtId="166" fontId="14" fillId="0" borderId="17" xfId="0" applyNumberFormat="1" applyFont="1" applyBorder="1"/>
    <xf numFmtId="0" fontId="15" fillId="0" borderId="0" xfId="0" applyFont="1"/>
    <xf numFmtId="0" fontId="14" fillId="0" borderId="0" xfId="0" applyFont="1"/>
    <xf numFmtId="0" fontId="17" fillId="0" borderId="0" xfId="0" applyFont="1"/>
    <xf numFmtId="0" fontId="14" fillId="0" borderId="29" xfId="0" applyFont="1" applyBorder="1" applyAlignment="1">
      <alignment horizontal="center" vertical="center"/>
    </xf>
    <xf numFmtId="0" fontId="9" fillId="0" borderId="29" xfId="2" applyFont="1" applyBorder="1" applyAlignment="1">
      <alignment vertical="center" wrapText="1"/>
    </xf>
    <xf numFmtId="166" fontId="14" fillId="0" borderId="29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8" xfId="2" applyFont="1" applyFill="1" applyBorder="1" applyAlignment="1">
      <alignment horizontal="center" vertical="center"/>
    </xf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8" fillId="0" borderId="29" xfId="0" applyFont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9" fillId="0" borderId="29" xfId="0" applyFont="1" applyBorder="1" applyAlignment="1">
      <alignment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8" fillId="0" borderId="29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6" fillId="0" borderId="0" xfId="0" applyFont="1" applyFill="1" applyAlignment="1">
      <alignment horizontal="left"/>
    </xf>
    <xf numFmtId="0" fontId="16" fillId="0" borderId="0" xfId="0" applyFont="1" applyAlignment="1">
      <alignment horizontal="center" vertical="center"/>
    </xf>
    <xf numFmtId="0" fontId="26" fillId="0" borderId="0" xfId="0" applyFont="1" applyFill="1" applyAlignment="1">
      <alignment horizontal="center"/>
    </xf>
    <xf numFmtId="0" fontId="26" fillId="0" borderId="0" xfId="2" applyFont="1" applyFill="1" applyAlignment="1">
      <alignment horizontal="left"/>
    </xf>
    <xf numFmtId="0" fontId="16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4" fontId="28" fillId="0" borderId="29" xfId="0" quotePrefix="1" applyNumberFormat="1" applyFont="1" applyBorder="1" applyAlignment="1">
      <alignment horizontal="left" vertical="center" wrapText="1"/>
    </xf>
    <xf numFmtId="0" fontId="15" fillId="0" borderId="0" xfId="0" applyFont="1" applyAlignment="1">
      <alignment horizontal="left"/>
    </xf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32">
    <cellStyle name="Comma" xfId="1" builtinId="3"/>
    <cellStyle name="Comma 2" xfId="9" xr:uid="{00000000-0005-0000-0000-000001000000}"/>
    <cellStyle name="Comma 2 2" xfId="20" xr:uid="{00000000-0005-0000-0000-000002000000}"/>
    <cellStyle name="Comma 3" xfId="12" xr:uid="{00000000-0005-0000-0000-000003000000}"/>
    <cellStyle name="Comma 3 2" xfId="28" xr:uid="{AF9F3840-89D6-4918-BE5D-A7574D93215D}"/>
    <cellStyle name="Comma 4" xfId="15" xr:uid="{00000000-0005-0000-0000-000004000000}"/>
    <cellStyle name="Comma 4 2" xfId="31" xr:uid="{2063A31F-8B0D-4CE2-97D4-5295476655EA}"/>
    <cellStyle name="Comma 5" xfId="18" xr:uid="{00000000-0005-0000-0000-000005000000}"/>
    <cellStyle name="Ledger 17 x 11 in" xfId="6" xr:uid="{00000000-0005-0000-0000-000006000000}"/>
    <cellStyle name="Normal" xfId="0" builtinId="0"/>
    <cellStyle name="Normal 10" xfId="21" xr:uid="{00000000-0005-0000-0000-000008000000}"/>
    <cellStyle name="Normal 11" xfId="22" xr:uid="{00000000-0005-0000-0000-000009000000}"/>
    <cellStyle name="Normal 12" xfId="23" xr:uid="{00000000-0005-0000-0000-00000A000000}"/>
    <cellStyle name="Normal 13" xfId="24" xr:uid="{00000000-0005-0000-0000-00000B000000}"/>
    <cellStyle name="Normal 2" xfId="2" xr:uid="{00000000-0005-0000-0000-00000C000000}"/>
    <cellStyle name="Normal 2 2 2" xfId="7" xr:uid="{00000000-0005-0000-0000-00000D000000}"/>
    <cellStyle name="Normal 2 2 2 2" xfId="25" xr:uid="{37CE52AD-E4A4-49CF-914F-3D1AAB5D0D52}"/>
    <cellStyle name="Normal 2 2 2 3 2" xfId="14" xr:uid="{00000000-0005-0000-0000-00000E000000}"/>
    <cellStyle name="Normal 2 2 2 3 2 2" xfId="30" xr:uid="{005B2A18-3D19-4EC8-B1E1-FFCA8E72CDDB}"/>
    <cellStyle name="Normal 3" xfId="3" xr:uid="{00000000-0005-0000-0000-00000F000000}"/>
    <cellStyle name="Normal 3 2" xfId="4" xr:uid="{00000000-0005-0000-0000-000010000000}"/>
    <cellStyle name="Normal 4" xfId="5" xr:uid="{00000000-0005-0000-0000-000011000000}"/>
    <cellStyle name="Normal 5" xfId="8" xr:uid="{00000000-0005-0000-0000-000012000000}"/>
    <cellStyle name="Normal 5 2" xfId="11" xr:uid="{00000000-0005-0000-0000-000013000000}"/>
    <cellStyle name="Normal 5 2 2" xfId="27" xr:uid="{613BACC2-8FB5-4F06-B67C-71982197491F}"/>
    <cellStyle name="Normal 5 3" xfId="19" xr:uid="{00000000-0005-0000-0000-000014000000}"/>
    <cellStyle name="Normal 6" xfId="10" xr:uid="{00000000-0005-0000-0000-000015000000}"/>
    <cellStyle name="Normal 6 2" xfId="26" xr:uid="{ABC13DA0-78B7-49A7-9D68-B33B13B21F2F}"/>
    <cellStyle name="Normal 7" xfId="13" xr:uid="{00000000-0005-0000-0000-000016000000}"/>
    <cellStyle name="Normal 7 2" xfId="29" xr:uid="{451F1EED-57C3-4ED0-AE0A-EE3E39236B8B}"/>
    <cellStyle name="Normal 8" xfId="16" xr:uid="{00000000-0005-0000-0000-000017000000}"/>
    <cellStyle name="Normal 9" xfId="17" xr:uid="{00000000-0005-0000-0000-000018000000}"/>
  </cellStyles>
  <dxfs count="255"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goc\AppData\Local\Microsoft\Windows\Temporary%20Internet%20Files\Content.IE5\DB5M852E\Users\phuong.nguyenthu\Desktop\20140602%20Mauktrataichinh-thuoc%20von%20nam%202013-Y%20DUOC%20fina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1792.806327430553" createdVersion="5" refreshedVersion="5" minRefreshableVersion="3" recordCount="1086" xr:uid="{00000000-000A-0000-FFFF-FFFF05000000}">
  <cacheSource type="worksheet">
    <worksheetSource ref="E10:H1097" sheet="B3-nguyen vat lieu" r:id="rId2"/>
  </cacheSource>
  <cacheFields count="4">
    <cacheField name="Nội dung" numFmtId="0">
      <sharedItems count="253">
        <s v="     (NH4)2SO4"/>
        <s v="     (NH4)2SO4 Total"/>
        <s v="     3- mecaptopropionic"/>
        <s v="     3- mecaptopropionic Total"/>
        <s v="     Aceton (HPLC)"/>
        <s v="     Aceton (HPLC) Total"/>
        <s v="     Acetonitril (HPLC)"/>
        <s v="     Acetonitril (HPLC) Total"/>
        <s v="     Acid ascorbic"/>
        <s v="     Acid ascorbic Total"/>
        <s v="     Acid boric"/>
        <s v="     Acid boric Total"/>
        <s v="     Acid hydrochloric (AAS)"/>
        <s v="     Acid hydrochloric (AAS) Total"/>
        <s v="HCl"/>
        <s v="HCl total"/>
        <s v="     Acid hydrochloric (HCl)"/>
        <s v="     Acid hydrochloric (HCl) Total"/>
        <s v="     Acid nitric (AAS)"/>
        <s v="     Acid nitric (AAS) Total"/>
        <s v="     Acid sulfuric (H2SO4)"/>
        <s v="     Acid sulfuric (H2SO4) Total"/>
        <s v="     Acid tricloacetic (TCA)"/>
        <s v="     Acid tricloacetic (TCA) Total"/>
        <s v="     Aerosil"/>
        <s v="     Aerosil Total"/>
        <s v="     Agar"/>
        <s v="     Agar Total"/>
        <s v="     Alanine"/>
        <s v="     Alanine Total"/>
        <s v="     Arpartic"/>
        <s v="     Arpartic Total"/>
        <s v="     Avicel "/>
        <s v="     Avicel (PH102) Total"/>
        <s v="     Avicel pH101"/>
        <s v="     Avicel pH101 Total"/>
        <s v="     Bao bì (vỏ hộp + HDSD...)"/>
        <s v="     Bao bì (vỏ hộp+ HDSD...)"/>
        <s v="     Bao bì (vỏ hộp+ HDSD...) Total"/>
        <s v="     Bình định mức 100ml"/>
        <s v="     Bình định mức 100ml Total"/>
        <s v="     Bình định mức 25ml"/>
        <s v="     Bình định mức 25ml Total"/>
        <s v="     Bình định mức 500ml"/>
        <s v="     Bình định mức 500ml Total"/>
        <s v="     Bình định mức 50ml"/>
        <s v="     Bình định mức 50ml Total"/>
        <s v="     Bình tam giác"/>
        <s v="     Bình tam giác Total"/>
        <s v="     Bột café khô"/>
        <s v="     Bột café khô Total"/>
        <s v="     Butanol"/>
        <s v="     Butanol Total"/>
        <s v="     CaCO3"/>
        <s v="     CaCO3 Total"/>
        <s v="     Café extract"/>
        <s v="     Café extract Total"/>
        <s v="     Cao nấm men"/>
        <s v="     Cao nấm men Total"/>
        <s v="     Cao sâm mỹ"/>
        <s v="     Cao sâm mỹ Total"/>
        <s v="     Cao thịt"/>
        <s v="     Cao thịt Total"/>
        <s v="     Casein"/>
        <s v="     Casein Total"/>
        <s v="     CH3COOH"/>
        <s v="     CH3COOH Total"/>
        <s v="     chai duran 1l"/>
        <s v="     chai duran 1l Total"/>
        <s v="     chai duran 3l"/>
        <s v="     chai duran 3l Total"/>
        <s v="     chai duran 5l"/>
        <s v="     chai duran 5l Total"/>
        <s v="     Chuẩn acid Garnoderic A (linh chi)"/>
        <s v="     Chuẩn acid Garnoderic A (linh chi) Total"/>
        <s v="     Chuẩn Alpha lipoic acid"/>
        <s v="     Chuẩn Alpha lipoic acid Total"/>
        <s v="     Chuẩn L - Lysine. HCL"/>
        <s v="     Chuẩn L - Lysine. HCL Total"/>
        <s v="     Chuẩn matrin (Khổ sâm)"/>
        <s v="     Chuẩn matrin (Khổ sâm) Total"/>
        <s v="     Chuẩn oxymatrin (khổ sâm)"/>
        <s v="     Chuẩn oxymatrin (khổ sâm) Total"/>
        <s v="     Chủng gốc Bacillus coagulans"/>
        <s v="     Chủng gốc Bacillus coagulans Total"/>
        <s v="     Chủng gốc Bacillus subtilis"/>
        <s v="     Chủng gốc Bacillus subtilis Total"/>
        <s v="     Chủng gốc lactobacillus acidophilus"/>
        <s v="     Chủng gốc lactobacillus acidophilus Total"/>
        <s v="     Chủng gốc lactobacillus fermentum"/>
        <s v="     Chủng gốc lactobacillus fermentum Total"/>
        <s v="     Chủng gốc lactobacillus paracasei"/>
        <s v="     Chủng gốc lactobacillus paracasei Total"/>
        <s v="     Chủng gốc lactobacillus rhamnosus"/>
        <s v="     Chủng gốc lactobacillus rhamnosus Total"/>
        <s v="     Cloroform"/>
        <s v="     Cloroform Total"/>
        <s v="     Cồn 90 độ"/>
        <s v="     Cồn 90 độ Total"/>
        <s v="     Cột lọc tiếp tuyến"/>
        <s v="     Cột lọc tiếp tuyến Total"/>
        <s v="     Cột sắc ký HPLC"/>
        <s v="     Cột sắc ký HPLC Total"/>
        <s v="     CPC( Complex protective coating)"/>
        <s v="     CPC( Complex protective coating) Total"/>
        <s v="     Đậu nành"/>
        <s v="     Đậu nành Total"/>
        <s v="     D-Glucose (Glucose)"/>
        <s v="     D-Glucose (Glucose) Total"/>
        <s v="     đĩa petri"/>
        <s v="     đĩa petri Total"/>
        <s v="     Đĩa Thạch Huyết"/>
        <s v="     Đĩa Thạch Huyết Total"/>
        <s v="     Dichlomethan"/>
        <s v="     Dichlomethan Total"/>
        <s v="     Dược liệu bạch hoa xà thiệt thảo"/>
        <s v="     Dược liệu bạch hoa xà thiệt thảo Total"/>
        <s v="     Dược liệu bạch thược"/>
        <s v="     Dược liệu bạch thược Total"/>
        <s v="     Dược liệu Hoàng kỳ"/>
        <s v="     Dược liệu Hoàng kỳ Total"/>
        <s v="     Dược liệu lá chay"/>
        <s v="     Dược liệu lá chay Total"/>
        <s v="     Dược liệu Linh chi"/>
        <s v="     Dược liệu Linh chi Total"/>
        <s v="     Đường kính"/>
        <s v="     Đường kính Total"/>
        <s v="     Enzyme Lysozyme"/>
        <s v="     Enzyme Lysozyme Total"/>
        <s v="     Enzyme Protease"/>
        <s v="     Enzyme Protease Total"/>
        <s v="     Enzyme Trypsin"/>
        <s v="     Enzyme Trypsin Total"/>
        <s v="     Ethanol (HPLC)"/>
        <s v="     Ethanol (HPLC) Total"/>
        <s v="     FOS"/>
        <s v="     FOS Total"/>
        <s v="     Găng tay"/>
        <s v="     Găng tay Total"/>
        <s v="     Glucosamine"/>
        <s v="     Glucosamine Total"/>
        <s v="     Glucose (D-Glucose)"/>
        <s v="     Glucose (D-Glucose) Total"/>
        <s v="     Glutamic"/>
        <s v="     Glutamic Total"/>
        <s v="     Glycine"/>
        <s v="     Glycine Total"/>
        <s v="     H3PO4"/>
        <s v="     H3PO4 Total"/>
        <s v="     Hương café"/>
        <s v="     Hương cafe Total"/>
        <s v="     Isopropanol"/>
        <s v="     Isopropanol Total"/>
        <s v="     K2HPO4"/>
        <s v="     K2HPO4 Total"/>
        <s v="     KH2PO4"/>
        <s v="     KH2PO4 Total"/>
        <s v="     KIT API 50 CHL"/>
        <s v="     KIT API 50 CHL Total"/>
        <s v="     Lactose monohydrat"/>
        <s v="     Lactose monohydrat Total"/>
        <s v="     Lysine"/>
        <s v="     Lysine Total"/>
        <s v="     Maltosextrin (Maltodextrin)"/>
        <s v="     Maltosextrin (Maltodextrin) Total"/>
        <s v="     Màng lọc 0,45 ul tiệt trùng"/>
        <s v="     Màng lọc 0,45 ul tiệt trùng Total"/>
        <s v="     Màng lọc 0,45ul 1,3 cm"/>
        <s v="     Màng lọc 0,45ul 1,3 cm Total"/>
        <s v="     Màng lọc dung môi 0,45ul"/>
        <s v="     Màng lọc dung môi 0,45ul Total"/>
        <s v="     Màng nhôm định hình"/>
        <s v="     Màng nhôm định hình Total"/>
        <s v="     Màng nhôm in"/>
        <s v="     Màng nhôm in Total"/>
        <s v="     Màng Pe đóng gói stick"/>
        <s v="     Màng Pe đóng gói stick Total"/>
        <s v="     Manitol"/>
        <s v="     Manitol Total"/>
        <s v="     Methanol (HPLC)"/>
        <s v="     Methanol (HPLC) Total"/>
        <s v="     Mg.Stearat"/>
        <s v="     Mg.Stearat Total"/>
        <s v="     MgSO4"/>
        <s v="     MgSO4 Total"/>
        <s v="     Micropipet 100-1000ml"/>
        <s v="     Micropipet 100-1000ml Total"/>
        <s v="     Micropipete 0.1ml"/>
        <s v="     Micropipete 0.1ml Total"/>
        <s v="     Micropipete 1-10ml"/>
        <s v="     Micropipete 1-10ml Total"/>
        <s v="     Micropipete 5ml"/>
        <s v="     Micropipete 5ml Total"/>
        <s v="     MnSO4"/>
        <s v="     MnSO4 Total"/>
        <s v="     Muramic acid"/>
        <s v="     Muramic acid Total"/>
        <s v="     Na CMC"/>
        <s v="     Na CMC Total"/>
        <s v="     NaCl"/>
        <s v="     NaCl Total"/>
        <s v="     NaOH"/>
        <s v="     NaOH Total"/>
        <s v="     Ngô"/>
        <s v="     Ngô Total"/>
        <s v="     NH4NO3"/>
        <s v="     NH4NO4"/>
        <s v="     NH4NO3 Total"/>
        <s v="     n-Hexan (HPLC)"/>
        <s v="     n-Hexan (HPLC) Total"/>
        <s v="     Nondairy cremer"/>
        <s v="     Nondairy cremer Total"/>
        <s v="     ống corning"/>
        <s v="     ống corning Total"/>
        <s v="     ống falcon"/>
        <s v="     ống falcon Total"/>
        <s v="     ống nghiệm thủy tinh có nắp"/>
        <s v="     ống nghiệm thủy tinh có nắp Total"/>
        <s v="     OPA"/>
        <s v="     OPA Total"/>
        <s v="     Peptone"/>
        <s v="     Peptone Total"/>
        <s v="     Pipett 20-200ml"/>
        <s v="     Pipett 20-200ml Total"/>
        <s v="     Pipett 2-20ml"/>
        <s v="     Pipett 2-20ml Total"/>
        <s v="     PVA"/>
        <s v="     PVA Total"/>
        <s v="     Selen"/>
        <s v="     Selen Total"/>
        <s v="     Sodium acetate"/>
        <s v="     Sodium acetate Total"/>
        <s v="     Soy Pepton"/>
        <s v="     Soy Pepton Total"/>
        <s v="     Sữa gầy"/>
        <s v="     Sữa gầy Total"/>
        <s v="     Sucralose"/>
        <s v="     Sucralose Total"/>
        <s v="     TInh bột bắp"/>
        <s v="     TInh bột bắp Total"/>
        <s v="     Triamonium citrate"/>
        <s v="     Triamonium citrate Total"/>
        <s v="     Trietylamine (TEA)"/>
        <s v="     Trietylamine (TEA) Total"/>
        <s v="     Tris"/>
        <s v="     Tris Total"/>
        <s v="     TrisHCl"/>
        <s v="     TrisHCl Total"/>
        <s v="     Triton X100"/>
        <s v="     Triton X100 Total"/>
        <s v="     Tryptone"/>
        <s v="     Tryptone Total"/>
        <s v="     Tween 80"/>
      </sharedItems>
    </cacheField>
    <cacheField name="cho sản phẩm" numFmtId="0">
      <sharedItems containsBlank="1"/>
    </cacheField>
    <cacheField name="ĐVT" numFmtId="0">
      <sharedItems containsBlank="1"/>
    </cacheField>
    <cacheField name="Đơn giá" numFmtId="0">
      <sharedItems containsString="0" containsBlank="1" containsNumber="1" minValue="1000" maxValue="69000000" count="242">
        <n v="160000"/>
        <m/>
        <n v="1636363.625"/>
        <n v="1780000"/>
        <n v="110000"/>
        <n v="100000"/>
        <n v="1045454.5385"/>
        <n v="1150000"/>
        <n v="150000"/>
        <n v="142857.14000000001"/>
        <n v="142857.14290000001"/>
        <n v="454545.45"/>
        <n v="454545"/>
        <n v="500000"/>
        <n v="454545.4167"/>
        <n v="772727"/>
        <n v="850000"/>
        <n v="50000"/>
        <n v="454545.4375"/>
        <n v="636363.66669999994"/>
        <n v="700000"/>
        <n v="681818"/>
        <n v="750000"/>
        <n v="2636364"/>
        <n v="2900000"/>
        <n v="153143.93"/>
        <n v="168300"/>
        <n v="818000"/>
        <n v="900000"/>
        <n v="400000"/>
        <n v="76374.92"/>
        <n v="84000"/>
        <n v="77441.56"/>
        <n v="92400"/>
        <n v="2627.88"/>
        <n v="1000"/>
        <n v="189090.875"/>
        <n v="208000"/>
        <n v="207900"/>
        <n v="181818"/>
        <n v="200000"/>
        <n v="300000"/>
        <n v="45455"/>
        <n v="47619"/>
        <n v="209091"/>
        <n v="230000"/>
        <n v="176000"/>
        <n v="26000"/>
        <n v="154000"/>
        <n v="170000"/>
        <n v="251469"/>
        <n v="168400"/>
        <n v="881000"/>
        <n v="970000"/>
        <n v="910462.07"/>
        <n v="1336364"/>
        <n v="1466300"/>
        <n v="1470000"/>
        <n v="481000"/>
        <n v="82500"/>
        <n v="727272.75"/>
        <n v="800000"/>
        <n v="1571428.55"/>
        <n v="1650000"/>
        <n v="7600000"/>
        <n v="363636"/>
        <n v="2200000"/>
        <n v="1180909"/>
        <n v="1300909"/>
        <n v="550000"/>
        <n v="18100"/>
        <n v="25000"/>
        <n v="62727272"/>
        <n v="69000000"/>
        <n v="683182"/>
        <n v="751000"/>
        <n v="440000"/>
        <n v="20000"/>
        <n v="14095.23"/>
        <n v="24000"/>
        <n v="15000"/>
        <n v="59950"/>
        <n v="27000"/>
        <n v="64999.674800000001"/>
        <n v="120000"/>
        <n v="60700"/>
        <n v="61000"/>
        <n v="330000"/>
        <n v="20148.669999999998"/>
        <n v="23999.808000000001"/>
        <n v="10454545"/>
        <n v="11500000"/>
        <n v="17136000"/>
        <n v="4636364"/>
        <n v="5100000"/>
        <n v="2496364"/>
        <n v="2746000"/>
        <n v="119698"/>
        <n v="130000"/>
        <n v="95455"/>
        <n v="104500"/>
        <n v="68500"/>
        <n v="105000"/>
        <n v="16190"/>
        <n v="61818"/>
        <n v="80182"/>
        <n v="125000"/>
        <n v="190000"/>
        <n v="1000000"/>
        <n v="1100000"/>
        <n v="1430000"/>
        <n v="1573000"/>
        <n v="3140000"/>
        <n v="4090909"/>
        <n v="4500000"/>
        <n v="57000"/>
        <n v="62000"/>
        <n v="95238"/>
        <n v="590000"/>
        <n v="649100"/>
        <n v="727272.8"/>
        <n v="1500000"/>
        <n v="242000"/>
        <n v="216810"/>
        <n v="163635.99173638242"/>
        <n v="180000"/>
        <n v="88182"/>
        <n v="71500"/>
        <n v="641000"/>
        <n v="4764000"/>
        <n v="1900000"/>
        <n v="1727272"/>
        <n v="2000000"/>
        <n v="3636364"/>
        <n v="3636363"/>
        <n v="4000000"/>
        <n v="708824"/>
        <n v="706000"/>
        <n v="3181818"/>
        <n v="3500000"/>
        <n v="1090909"/>
        <n v="1200000"/>
        <n v="1181818"/>
        <n v="1300000"/>
        <n v="5000"/>
        <n v="1600000"/>
        <n v="187000"/>
        <n v="54545"/>
        <n v="42000"/>
        <n v="30000"/>
        <n v="1272727"/>
        <n v="1400000"/>
        <n v="553643"/>
        <n v="609000"/>
        <n v="1107273"/>
        <n v="1818182"/>
        <n v="63460"/>
        <n v="64000"/>
        <n v="1636000"/>
        <n v="772000"/>
        <n v="2584762"/>
        <n v="2714000"/>
        <n v="16124.34"/>
        <n v="20999.902099999999"/>
        <n v="163000"/>
        <n v="163636"/>
        <n v="645455"/>
        <n v="710000"/>
        <n v="710100"/>
        <n v="2900"/>
        <n v="3200"/>
        <n v="920000"/>
        <n v="836364"/>
        <n v="143000"/>
        <n v="727272.73" u="1"/>
        <n v="16189.98" u="1"/>
        <n v="45454.5484" u="1"/>
        <n v="1181818.25" u="1"/>
        <n v="18640.16" u="1"/>
        <n v="88181.91" u="1"/>
        <n v="18640.169999999998" u="1"/>
        <n v="95238.1" u="1"/>
        <n v="120000.48" u="1"/>
        <n v="209090.91010000001" u="1"/>
        <n v="553636" u="1"/>
        <n v="1818181.82" u="1"/>
        <n v="95454.99" u="1"/>
        <n v="95454.55" u="1"/>
        <n v="146502.48000000001" u="1"/>
        <n v="209090.90779999999" u="1"/>
        <n v="1181818.2" u="1"/>
        <n v="363636.375" u="1"/>
        <n v="62727272.5" u="1"/>
        <n v="2584761.9500000002" u="1"/>
        <n v="181818.2" u="1"/>
        <n v="4636363.6399999997" u="1"/>
        <n v="727271" u="1"/>
        <n v="88180" u="1"/>
        <n v="163636.25039999999" u="1"/>
        <n v="772727.25" u="1"/>
        <n v="4636363.5999999996" u="1"/>
        <n v="163636.25" u="1"/>
        <n v="95238.095499999996" u="1"/>
        <n v="553644" u="1"/>
        <n v="1272727.2716000001" u="1"/>
        <n v="47619.05" u="1"/>
        <n v="60999.786500000002" u="1"/>
        <n v="1336364.01" u="1"/>
        <n v="163635.99170000001" u="1"/>
        <n v="62727273" u="1"/>
        <n v="10454545.4737" u="1"/>
        <n v="3636363.3333000001" u="1"/>
        <n v="16190.01" u="1"/>
        <n v="10454545.5" u="1"/>
        <n v="645454.5" u="1"/>
        <n v="553636.35710000002" u="1"/>
        <n v="708823.68" u="1"/>
        <n v="1727272.1311000001" u="1"/>
        <n v="454545.4706" u="1"/>
        <n v="1894648" u="1"/>
        <n v="2496363.66" u="1"/>
        <n v="18640" u="1"/>
        <n v="1571428.5556000001" u="1"/>
        <n v="1818183" u="1"/>
        <n v="49458.82" u="1"/>
        <n v="2496363.6" u="1"/>
        <n v="163635.98000000001" u="1"/>
        <n v="4636363.7" u="1"/>
        <n v="1107272.72" u="1"/>
        <n v="95454.54" u="1"/>
        <n v="88182.02" u="1"/>
        <n v="1090909.0086000001" u="1"/>
        <n v="2584761.9564999999" u="1"/>
        <n v="45454.55" u="1"/>
        <n v="836363.57140000002" u="1"/>
        <n v="683181.83330000006" u="1"/>
        <n v="31011.33" u="1"/>
        <n v="1107272.7429" u="1"/>
        <n v="3181818.1579" u="1"/>
        <n v="179999.59090000001" u="1"/>
        <n v="181818.125" u="1"/>
        <n v="181818.2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6">
  <r>
    <x v="0"/>
    <s v="Nhập mua (Đối ứng)"/>
    <s v="500g/lo"/>
    <x v="0"/>
  </r>
  <r>
    <x v="0"/>
    <s v="Xuất kho NVL thực hiện Delta Immune"/>
    <s v="500g/lo"/>
    <x v="0"/>
  </r>
  <r>
    <x v="0"/>
    <s v="Xuất kho NVL thực hiện Immune Gamma"/>
    <s v="500g/lo"/>
    <x v="0"/>
  </r>
  <r>
    <x v="1"/>
    <m/>
    <m/>
    <x v="1"/>
  </r>
  <r>
    <x v="2"/>
    <s v="Nhập vay"/>
    <s v="lọ"/>
    <x v="2"/>
  </r>
  <r>
    <x v="2"/>
    <s v="Xuất kho NVL thực hiện Delta Immune"/>
    <s v="lọ"/>
    <x v="3"/>
  </r>
  <r>
    <x v="2"/>
    <s v="Xuất kho NVL thực hiện Immune Gamma"/>
    <s v="lọ"/>
    <x v="3"/>
  </r>
  <r>
    <x v="2"/>
    <s v="Xuất kho NVL thực hiện SP thực phẩm chức năng từ nguyên liệu Delta Immune"/>
    <s v="lọ"/>
    <x v="3"/>
  </r>
  <r>
    <x v="2"/>
    <s v="Xuất kho NVL thực hiện Delta Immune"/>
    <s v="lọ"/>
    <x v="3"/>
  </r>
  <r>
    <x v="2"/>
    <s v="Xuất kho NVL thực hiện Immune Gamma"/>
    <s v="lọ"/>
    <x v="3"/>
  </r>
  <r>
    <x v="2"/>
    <s v="Xuất kho NVL thực hiện SP thực phẩm chức năng từ nguyên liệu Delta Immune"/>
    <s v="lọ"/>
    <x v="3"/>
  </r>
  <r>
    <x v="2"/>
    <s v="Nhập mua (Ngân sách)"/>
    <s v="lọ"/>
    <x v="3"/>
  </r>
  <r>
    <x v="2"/>
    <s v="Xuất trả"/>
    <s v="lọ"/>
    <x v="2"/>
  </r>
  <r>
    <x v="3"/>
    <m/>
    <m/>
    <x v="1"/>
  </r>
  <r>
    <x v="4"/>
    <s v="Nhập mua (Đối ứng)"/>
    <s v="lít"/>
    <x v="4"/>
  </r>
  <r>
    <x v="4"/>
    <s v="Nhập mua (Đối ứng)"/>
    <s v="lít"/>
    <x v="4"/>
  </r>
  <r>
    <x v="4"/>
    <s v="Xuất kho NVL thực hiện Delta Immune"/>
    <s v="lít"/>
    <x v="4"/>
  </r>
  <r>
    <x v="4"/>
    <s v="Nhập vay"/>
    <s v="lít"/>
    <x v="5"/>
  </r>
  <r>
    <x v="4"/>
    <s v="Xuất kho NVL thực hiện Immune Gamma"/>
    <s v="lít"/>
    <x v="4"/>
  </r>
  <r>
    <x v="4"/>
    <s v="Xuất NVL thực hiện SP thực phẩm chức năng từ nguyên liệu Immune Gamma"/>
    <s v="lít"/>
    <x v="4"/>
  </r>
  <r>
    <x v="4"/>
    <s v="Xuất kho NVL thực hiện SP thực phẩm chức năng từ nguyên liệu Delta Immune"/>
    <s v="lít"/>
    <x v="4"/>
  </r>
  <r>
    <x v="4"/>
    <s v="Nhập mua (Ngân sách)"/>
    <s v="lít"/>
    <x v="4"/>
  </r>
  <r>
    <x v="4"/>
    <s v="Xuất kho NVL thực hiện Delta Immune"/>
    <s v="lít"/>
    <x v="4"/>
  </r>
  <r>
    <x v="4"/>
    <s v="Xuất trả"/>
    <s v="lít"/>
    <x v="5"/>
  </r>
  <r>
    <x v="5"/>
    <m/>
    <m/>
    <x v="1"/>
  </r>
  <r>
    <x v="6"/>
    <s v="Nhập vay"/>
    <s v="lọ"/>
    <x v="6"/>
  </r>
  <r>
    <x v="6"/>
    <s v="Xuất kho NVL thực hiện Immune Gamma"/>
    <s v="lọ"/>
    <x v="7"/>
  </r>
  <r>
    <x v="6"/>
    <s v="Xuất kho NVL thực hiện SP thực phẩm chức năng từ nguyên liệu Delta Immune"/>
    <s v="lọ"/>
    <x v="7"/>
  </r>
  <r>
    <x v="6"/>
    <s v="Xuất kho NVL thực hiện Delta Immune"/>
    <s v="lọ"/>
    <x v="7"/>
  </r>
  <r>
    <x v="6"/>
    <s v="Nhập mua (Ngân sách)"/>
    <s v="lọ"/>
    <x v="7"/>
  </r>
  <r>
    <x v="6"/>
    <s v="Xuất NVL thực hiện SP thực phẩm chức năng từ nguyên liệu Immune Gamma"/>
    <s v="lọ"/>
    <x v="7"/>
  </r>
  <r>
    <x v="6"/>
    <s v="Xuất trả"/>
    <s v="lọ"/>
    <x v="6"/>
  </r>
  <r>
    <x v="7"/>
    <m/>
    <m/>
    <x v="1"/>
  </r>
  <r>
    <x v="8"/>
    <s v="Nhập mua (Đối ứng)"/>
    <s v="kg"/>
    <x v="8"/>
  </r>
  <r>
    <x v="8"/>
    <s v="Xuất kho NVL thực hiện Delta Immune"/>
    <s v="kg"/>
    <x v="8"/>
  </r>
  <r>
    <x v="8"/>
    <s v="Nhập vay"/>
    <s v="kg"/>
    <x v="9"/>
  </r>
  <r>
    <x v="8"/>
    <s v="Xuất kho NVL thực hiện L.paracasei"/>
    <s v="kg"/>
    <x v="8"/>
  </r>
  <r>
    <x v="8"/>
    <s v="Xuất kho NVL thực hiện L.paracasei"/>
    <s v="kg"/>
    <x v="8"/>
  </r>
  <r>
    <x v="8"/>
    <s v="Xuất kho NVL thực hiện Delta Immune"/>
    <s v="kg"/>
    <x v="8"/>
  </r>
  <r>
    <x v="8"/>
    <s v="Xuất kho NVL thực hiện Immune Gamma"/>
    <s v="kg"/>
    <x v="8"/>
  </r>
  <r>
    <x v="8"/>
    <s v="Nhập lại kho do xuất thừa NVL thực hiện L.paracasei"/>
    <s v="kg"/>
    <x v="8"/>
  </r>
  <r>
    <x v="8"/>
    <s v="Nhập mua (Ngân sách)"/>
    <s v="kg"/>
    <x v="8"/>
  </r>
  <r>
    <x v="8"/>
    <s v="Xuất trả"/>
    <s v="kg"/>
    <x v="10"/>
  </r>
  <r>
    <x v="8"/>
    <s v="Xuất kho NVL thực hiện Lactobacillus rhamnosus"/>
    <s v="kg"/>
    <x v="8"/>
  </r>
  <r>
    <x v="9"/>
    <m/>
    <m/>
    <x v="1"/>
  </r>
  <r>
    <x v="10"/>
    <s v="Nhập vay"/>
    <s v="lọ"/>
    <x v="11"/>
  </r>
  <r>
    <x v="10"/>
    <s v="Nhập vay"/>
    <s v="lọ"/>
    <x v="12"/>
  </r>
  <r>
    <x v="10"/>
    <s v="Xuất kho NVL thực hiện Delta Immune"/>
    <s v="lọ"/>
    <x v="13"/>
  </r>
  <r>
    <x v="10"/>
    <s v="Xuất kho NVL thực hiện Immune Gamma"/>
    <s v="lọ"/>
    <x v="13"/>
  </r>
  <r>
    <x v="10"/>
    <s v="Nhập mua (Ngân sách)"/>
    <s v="lọ"/>
    <x v="13"/>
  </r>
  <r>
    <x v="10"/>
    <s v="Xuất trả"/>
    <s v="lọ"/>
    <x v="12"/>
  </r>
  <r>
    <x v="10"/>
    <s v="Xuất trả"/>
    <s v="lọ"/>
    <x v="14"/>
  </r>
  <r>
    <x v="11"/>
    <m/>
    <m/>
    <x v="1"/>
  </r>
  <r>
    <x v="12"/>
    <s v="Nhập vay"/>
    <s v="1 lít/lo"/>
    <x v="15"/>
  </r>
  <r>
    <x v="12"/>
    <s v="Xuất kho NVL thực hiện Delta Immune"/>
    <s v="1 lít/lo"/>
    <x v="16"/>
  </r>
  <r>
    <x v="12"/>
    <s v="Xuất kho NVL thực hiện SP thực phẩm chức năng từ nguyên liệu Delta Immune"/>
    <s v="1 lít/lo"/>
    <x v="16"/>
  </r>
  <r>
    <x v="12"/>
    <s v="Xuất NVL thực hiện SP thực phẩm chức năng từ nguyên liệu Immune Gamma"/>
    <s v="1 lít/lo"/>
    <x v="16"/>
  </r>
  <r>
    <x v="12"/>
    <s v="Xuất kho NVL thực hiện Immune Gamma"/>
    <s v="1 lít/lo"/>
    <x v="16"/>
  </r>
  <r>
    <x v="12"/>
    <s v="Nhập mua (Ngân sách)"/>
    <s v="1 lít/lo"/>
    <x v="16"/>
  </r>
  <r>
    <x v="12"/>
    <s v="Xuất trả"/>
    <s v="1 lít/lo"/>
    <x v="15"/>
  </r>
  <r>
    <x v="13"/>
    <m/>
    <m/>
    <x v="1"/>
  </r>
  <r>
    <x v="14"/>
    <s v="Nhập mua (Đối ứng)"/>
    <s v="1l/lọ"/>
    <x v="17"/>
  </r>
  <r>
    <x v="14"/>
    <s v="Nhập mua (Đối ứng)"/>
    <s v="1l/lọ"/>
    <x v="17"/>
  </r>
  <r>
    <x v="14"/>
    <s v="Xuất NVL thực hiện SP thực phẩm chức năng từ nguyên liệu Immune Gamma"/>
    <s v="1l/lọ"/>
    <x v="17"/>
  </r>
  <r>
    <x v="14"/>
    <s v="Xuất kho NVL thực hiện SP thực phẩm chức năng từ nguyên liệu Delta Immune"/>
    <s v="1l/lọ"/>
    <x v="17"/>
  </r>
  <r>
    <x v="15"/>
    <m/>
    <m/>
    <x v="1"/>
  </r>
  <r>
    <x v="16"/>
    <s v="Nhập vay"/>
    <s v="1l/lọ"/>
    <x v="18"/>
  </r>
  <r>
    <x v="16"/>
    <s v="Xuất kho NVL thực hiện Immune Gamma"/>
    <s v="1l/lọ"/>
    <x v="13"/>
  </r>
  <r>
    <x v="16"/>
    <s v="Xuất kho NVL thực hiện Delta Immune"/>
    <s v="1l/lọ"/>
    <x v="13"/>
  </r>
  <r>
    <x v="16"/>
    <s v="Xuất kho NVL thực hiện SP thực phẩm chức năng từ nguyên liệu Delta Immune"/>
    <s v="1l/lọ"/>
    <x v="13"/>
  </r>
  <r>
    <x v="16"/>
    <s v="Xuất NVL thực hiện SP thực phẩm chức năng từ nguyên liệu Immune Gamma"/>
    <s v="1l/lọ"/>
    <x v="13"/>
  </r>
  <r>
    <x v="16"/>
    <s v="Nhập mua (Ngân sách)"/>
    <s v="1l/lọ"/>
    <x v="13"/>
  </r>
  <r>
    <x v="16"/>
    <s v="Xuất trả"/>
    <s v="1l/lọ"/>
    <x v="18"/>
  </r>
  <r>
    <x v="17"/>
    <m/>
    <m/>
    <x v="1"/>
  </r>
  <r>
    <x v="18"/>
    <s v="Nhập vay"/>
    <s v="1l/lọ"/>
    <x v="19"/>
  </r>
  <r>
    <x v="18"/>
    <s v="Xuất kho NVL thực hiện Immune Gamma"/>
    <s v="1l/lọ"/>
    <x v="20"/>
  </r>
  <r>
    <x v="18"/>
    <s v="Xuất kho NVL thực hiện SP thực phẩm chức năng từ nguyên liệu Delta Immune"/>
    <s v="1l/lọ"/>
    <x v="20"/>
  </r>
  <r>
    <x v="18"/>
    <s v="Xuất kho NVL thực hiện Delta Immune"/>
    <s v="1l/lọ"/>
    <x v="20"/>
  </r>
  <r>
    <x v="18"/>
    <s v="Xuất kho NVL thực hiện SP thực phẩm chức năng từ nguyên liệu Delta Immune"/>
    <s v="1l/lọ"/>
    <x v="20"/>
  </r>
  <r>
    <x v="18"/>
    <s v="Xuất NVL thực hiện SP thực phẩm chức năng từ nguyên liệu Immune Gamma"/>
    <s v="1l/lọ"/>
    <x v="20"/>
  </r>
  <r>
    <x v="18"/>
    <s v="Nhập lại kho do xuất thừa NVL thực hiện SP thực phẩm chức năng từ nguyên liệu Delta Immune"/>
    <s v="1l/lọ"/>
    <x v="20"/>
  </r>
  <r>
    <x v="18"/>
    <s v="Xuất kho NVL thực hiện Delta Immune"/>
    <s v="1l/lọ"/>
    <x v="20"/>
  </r>
  <r>
    <x v="18"/>
    <s v="Xuất kho NVL thực hiện Immune Gamma"/>
    <s v="1l/lọ"/>
    <x v="20"/>
  </r>
  <r>
    <x v="18"/>
    <s v="Nhập mua (Ngân sách)"/>
    <s v="1l/lọ"/>
    <x v="20"/>
  </r>
  <r>
    <x v="18"/>
    <s v="Xuất trả"/>
    <s v="1l/lọ"/>
    <x v="19"/>
  </r>
  <r>
    <x v="19"/>
    <m/>
    <m/>
    <x v="1"/>
  </r>
  <r>
    <x v="20"/>
    <s v="Nhập vay"/>
    <s v="1l/lọ"/>
    <x v="21"/>
  </r>
  <r>
    <x v="20"/>
    <s v="Nhập vay"/>
    <s v="1l/lọ"/>
    <x v="21"/>
  </r>
  <r>
    <x v="20"/>
    <s v="Xuất kho NVL thực hiện Delta Immune"/>
    <s v="1l/lọ"/>
    <x v="22"/>
  </r>
  <r>
    <x v="20"/>
    <s v="Xuất kho NVL thực hiện Immune Gamma"/>
    <s v="1l/lọ"/>
    <x v="22"/>
  </r>
  <r>
    <x v="20"/>
    <s v="Xuất kho NVL thực hiện SP thực phẩm chức năng từ nguyên liệu Delta Immune"/>
    <s v="1l/lọ"/>
    <x v="22"/>
  </r>
  <r>
    <x v="20"/>
    <s v="Xuất NVL thực hiện SP thực phẩm chức năng từ nguyên liệu Immune Gamma"/>
    <s v="1l/lọ"/>
    <x v="22"/>
  </r>
  <r>
    <x v="20"/>
    <s v="Nhập mua (Ngân sách)"/>
    <s v="1l/lọ"/>
    <x v="22"/>
  </r>
  <r>
    <x v="20"/>
    <s v="Xuất trả"/>
    <s v="1l/lọ"/>
    <x v="21"/>
  </r>
  <r>
    <x v="20"/>
    <s v="Xuất trả"/>
    <s v="1l/lọ"/>
    <x v="21"/>
  </r>
  <r>
    <x v="21"/>
    <m/>
    <m/>
    <x v="1"/>
  </r>
  <r>
    <x v="22"/>
    <s v="Nhập vay"/>
    <s v="kg/lọ"/>
    <x v="23"/>
  </r>
  <r>
    <x v="22"/>
    <s v="Xuất kho NVL thực hiện Delta Immune"/>
    <s v="kg/lọ"/>
    <x v="24"/>
  </r>
  <r>
    <x v="22"/>
    <s v="Xuất kho NVL thực hiện Immune Gamma"/>
    <s v="kg/lọ"/>
    <x v="24"/>
  </r>
  <r>
    <x v="22"/>
    <s v="Xuất kho NVL thực hiện SP thực phẩm chức năng từ nguyên liệu Delta Immune"/>
    <s v="kg/lọ"/>
    <x v="24"/>
  </r>
  <r>
    <x v="22"/>
    <s v="Nhập mua (Ngân sách)"/>
    <s v="kg/lọ"/>
    <x v="24"/>
  </r>
  <r>
    <x v="22"/>
    <s v="Xuất trả"/>
    <s v="kg/lọ"/>
    <x v="23"/>
  </r>
  <r>
    <x v="22"/>
    <s v="Xuất NVL thực hiện SP thực phẩm chức năng từ nguyên liệu Immune Gamma"/>
    <s v="kg/lọ"/>
    <x v="24"/>
  </r>
  <r>
    <x v="23"/>
    <m/>
    <m/>
    <x v="1"/>
  </r>
  <r>
    <x v="24"/>
    <s v="Nhập vay kho"/>
    <s v="kg"/>
    <x v="25"/>
  </r>
  <r>
    <x v="24"/>
    <s v="Xuất NVL thực hiện SP thực phẩm chức năng từ nguyên liệu Immune Gamma"/>
    <s v="kg"/>
    <x v="26"/>
  </r>
  <r>
    <x v="24"/>
    <s v="Xuất NVL thực hiện SP thực phẩm chức năng từ nguyên liệu Immune Gamma"/>
    <s v="kg"/>
    <x v="26"/>
  </r>
  <r>
    <x v="24"/>
    <s v="Nhập lại kho do xuất thừa NVL thực hiện SP thực phẩm chức năng từ nguyên liệu Immune Gamma"/>
    <s v="kg"/>
    <x v="26"/>
  </r>
  <r>
    <x v="24"/>
    <s v="Nhập mua (Ngân sách)"/>
    <s v="kg"/>
    <x v="26"/>
  </r>
  <r>
    <x v="24"/>
    <s v="Xuất trả"/>
    <s v="kg"/>
    <x v="25"/>
  </r>
  <r>
    <x v="25"/>
    <m/>
    <m/>
    <x v="1"/>
  </r>
  <r>
    <x v="26"/>
    <s v="Nhập mua (Đối ứng)"/>
    <s v="500g/lọ"/>
    <x v="27"/>
  </r>
  <r>
    <x v="26"/>
    <s v="Nhập vay"/>
    <s v="500g/lọ"/>
    <x v="28"/>
  </r>
  <r>
    <x v="26"/>
    <s v="Xuất kho NVL thực hiện SP thực phẩm chức năng từ nguyên liệu Delta Immune"/>
    <s v="500g/lọ"/>
    <x v="28"/>
  </r>
  <r>
    <x v="26"/>
    <s v="Nhập vay"/>
    <s v="500g/lọ"/>
    <x v="28"/>
  </r>
  <r>
    <x v="26"/>
    <s v="Xuất NVL thực hiện SP thực phẩm chức năng từ nguyên liệu Immune Gamma"/>
    <s v="500g/lọ"/>
    <x v="28"/>
  </r>
  <r>
    <x v="26"/>
    <s v="Xuất NVL thực hiện SP thực phẩm chức năng từ nguyên liệu Immune Gamma"/>
    <s v="500g/lọ"/>
    <x v="27"/>
  </r>
  <r>
    <x v="26"/>
    <s v="Xuất NVL thực hiện SP thực phẩm chức năng từ nguyên liệu Immune Gamma"/>
    <s v="500g/lọ"/>
    <x v="28"/>
  </r>
  <r>
    <x v="26"/>
    <s v="Nhập lại kho do xuất thừa NVL thực hiện SP thực phẩm chức năng từ nguyên liệu Delta Immune"/>
    <s v="500g/lọ"/>
    <x v="28"/>
  </r>
  <r>
    <x v="26"/>
    <s v="Xuất kho NVL thực hiện L.paracasei"/>
    <s v="500g/lọ"/>
    <x v="27"/>
  </r>
  <r>
    <x v="26"/>
    <s v="Nhập mua (Ngân sách)"/>
    <s v="500g/lọ"/>
    <x v="28"/>
  </r>
  <r>
    <x v="26"/>
    <s v="Xuất trả"/>
    <s v="500g/lọ"/>
    <x v="28"/>
  </r>
  <r>
    <x v="26"/>
    <s v="Xuất kho NVL thực hiện B.subtilis"/>
    <s v="500g/lọ"/>
    <x v="27"/>
  </r>
  <r>
    <x v="26"/>
    <s v="Xuất kho NVL thực hiện B. coagulans"/>
    <s v="500g/lọ"/>
    <x v="27"/>
  </r>
  <r>
    <x v="26"/>
    <s v="Xuất kho NVL thực hiện Lactobacillus rhamnosus"/>
    <s v="500g/lọ"/>
    <x v="27"/>
  </r>
  <r>
    <x v="26"/>
    <s v="Xuất kho NVL thực hiện Nattokinase"/>
    <s v="500g/lọ"/>
    <x v="27"/>
  </r>
  <r>
    <x v="26"/>
    <s v="Xuất kho NVL thực hiện L.fermentum"/>
    <s v="500g/lọ"/>
    <x v="27"/>
  </r>
  <r>
    <x v="26"/>
    <s v="Xuất trả"/>
    <s v="500g/lọ"/>
    <x v="28"/>
  </r>
  <r>
    <x v="27"/>
    <m/>
    <m/>
    <x v="1"/>
  </r>
  <r>
    <x v="28"/>
    <s v="Nhập vay"/>
    <s v="200mg/lo"/>
    <x v="29"/>
  </r>
  <r>
    <x v="28"/>
    <s v="Xuất kho NVL thực hiện Delta Immune"/>
    <s v="200mg/lo"/>
    <x v="29"/>
  </r>
  <r>
    <x v="28"/>
    <s v="Xuất kho NVL thực hiện Immune Gamma"/>
    <s v="200mg/lo"/>
    <x v="29"/>
  </r>
  <r>
    <x v="28"/>
    <s v="Xuất kho NVL thực hiện SP thực phẩm chức năng từ nguyên liệu Delta Immune"/>
    <s v="200mg/lo"/>
    <x v="29"/>
  </r>
  <r>
    <x v="28"/>
    <s v="Nhập mua (Ngân sách)"/>
    <s v="200mg/lo"/>
    <x v="29"/>
  </r>
  <r>
    <x v="28"/>
    <s v="Xuất trả"/>
    <s v="200mg/lo"/>
    <x v="29"/>
  </r>
  <r>
    <x v="28"/>
    <s v="Xuất NVL thực hiện SP thực phẩm chức năng từ nguyên liệu Immune Gamma"/>
    <s v="200mg/lo"/>
    <x v="29"/>
  </r>
  <r>
    <x v="29"/>
    <m/>
    <m/>
    <x v="1"/>
  </r>
  <r>
    <x v="30"/>
    <s v="Nhập vay"/>
    <s v="200mg/lo"/>
    <x v="29"/>
  </r>
  <r>
    <x v="30"/>
    <s v="Xuất kho NVL thực hiện Delta Immune"/>
    <s v="200mg/lo"/>
    <x v="29"/>
  </r>
  <r>
    <x v="30"/>
    <s v="Xuất kho NVL thực hiện SP thực phẩm chức năng từ nguyên liệu Delta Immune"/>
    <s v="200mg/lo"/>
    <x v="29"/>
  </r>
  <r>
    <x v="30"/>
    <s v="Xuất kho NVL thực hiện Immune Gamma"/>
    <s v="200mg/lo"/>
    <x v="29"/>
  </r>
  <r>
    <x v="30"/>
    <s v="Nhập mua (Ngân sách)"/>
    <s v="200mg/lo"/>
    <x v="29"/>
  </r>
  <r>
    <x v="30"/>
    <s v="Xuất trả"/>
    <s v="200mg/lo"/>
    <x v="29"/>
  </r>
  <r>
    <x v="30"/>
    <s v="Xuất NVL thực hiện SP thực phẩm chức năng từ nguyên liệu Immune Gamma"/>
    <s v="200mg/lo"/>
    <x v="29"/>
  </r>
  <r>
    <x v="31"/>
    <m/>
    <m/>
    <x v="1"/>
  </r>
  <r>
    <x v="32"/>
    <s v="Nhập vay"/>
    <s v="kg"/>
    <x v="30"/>
  </r>
  <r>
    <x v="32"/>
    <s v="Xuất kho NVL thực hiện Immune Gamma"/>
    <s v="kg"/>
    <x v="31"/>
  </r>
  <r>
    <x v="32"/>
    <s v="Xuất kho NVL thực hiện Immune Gamma"/>
    <s v="kg"/>
    <x v="31"/>
  </r>
  <r>
    <x v="32"/>
    <s v="Xuất kho NVL thực hiện Delta Immune"/>
    <s v="kg"/>
    <x v="31"/>
  </r>
  <r>
    <x v="32"/>
    <s v="Xuất kho NVL thực hiện Delta Immune"/>
    <s v="kg"/>
    <x v="31"/>
  </r>
  <r>
    <x v="32"/>
    <s v="Nhập lại kho do xuất thừa NVL thực hiện Immune Gamma"/>
    <s v="kg"/>
    <x v="31"/>
  </r>
  <r>
    <x v="32"/>
    <s v="Nhập lại kho do xuất thừa NVL thực hiện Delta Immune"/>
    <s v="kg"/>
    <x v="31"/>
  </r>
  <r>
    <x v="32"/>
    <s v="Nhập mua (Ngân sách)"/>
    <s v="kg"/>
    <x v="31"/>
  </r>
  <r>
    <x v="32"/>
    <s v="Xuất trả"/>
    <s v="kg"/>
    <x v="30"/>
  </r>
  <r>
    <x v="33"/>
    <m/>
    <m/>
    <x v="1"/>
  </r>
  <r>
    <x v="34"/>
    <s v="Nhập vay kho"/>
    <s v="kg"/>
    <x v="32"/>
  </r>
  <r>
    <x v="34"/>
    <s v="Xuất NVL thực hiện SP thực phẩm chức năng từ nguyên liệu Immune Gamma"/>
    <s v="kg"/>
    <x v="33"/>
  </r>
  <r>
    <x v="34"/>
    <s v="Nhập lại kho do xuất thừa NVL thực hiện SP thực phẩm chức năng từ nguyên liệu Immune Gamma"/>
    <s v="kg"/>
    <x v="33"/>
  </r>
  <r>
    <x v="34"/>
    <s v="Nhập mua (Ngân sách)"/>
    <s v="kg"/>
    <x v="33"/>
  </r>
  <r>
    <x v="34"/>
    <s v="Xuất trả"/>
    <s v="kg"/>
    <x v="32"/>
  </r>
  <r>
    <x v="35"/>
    <m/>
    <m/>
    <x v="1"/>
  </r>
  <r>
    <x v="36"/>
    <s v="Nhập vay kho"/>
    <s v="cái"/>
    <x v="34"/>
  </r>
  <r>
    <x v="36"/>
    <s v="Xuất kho NVL thực hiện SP thực phẩm chức năng từ nguyên liệu Delta Immune"/>
    <s v="cái"/>
    <x v="35"/>
  </r>
  <r>
    <x v="37"/>
    <s v="Nhập mua (Ngân sách)"/>
    <s v="cái"/>
    <x v="35"/>
  </r>
  <r>
    <x v="37"/>
    <s v="Xuất trả"/>
    <s v="cái"/>
    <x v="34"/>
  </r>
  <r>
    <x v="38"/>
    <m/>
    <m/>
    <x v="1"/>
  </r>
  <r>
    <x v="39"/>
    <s v="Nhập vay"/>
    <s v="cái"/>
    <x v="36"/>
  </r>
  <r>
    <x v="39"/>
    <s v="Xuất NVL thực hiện SP thực phẩm chức năng từ nguyên liệu Immune Gamma"/>
    <s v="cái"/>
    <x v="37"/>
  </r>
  <r>
    <x v="39"/>
    <s v="Nhập mua (Đối ứng)"/>
    <s v="cái"/>
    <x v="38"/>
  </r>
  <r>
    <x v="39"/>
    <s v="Nhập mua (Ngân sách)"/>
    <s v="cái"/>
    <x v="37"/>
  </r>
  <r>
    <x v="39"/>
    <s v="Xuất NVL thực hiện SP thực phẩm chức năng từ nguyên liệu Immune Gamma"/>
    <s v="cái"/>
    <x v="37"/>
  </r>
  <r>
    <x v="39"/>
    <s v="Xuất kho NVL thực hiện SP thực phẩm chức năng từ nguyên liệu Delta Immune"/>
    <s v="cái"/>
    <x v="38"/>
  </r>
  <r>
    <x v="39"/>
    <s v="Xuất trả"/>
    <s v="cái"/>
    <x v="36"/>
  </r>
  <r>
    <x v="40"/>
    <m/>
    <m/>
    <x v="1"/>
  </r>
  <r>
    <x v="41"/>
    <s v="Nhập vay"/>
    <s v="cái"/>
    <x v="39"/>
  </r>
  <r>
    <x v="41"/>
    <s v="Xuất NVL thực hiện SP thực phẩm chức năng từ nguyên liệu Immune Gamma"/>
    <s v="cái"/>
    <x v="40"/>
  </r>
  <r>
    <x v="41"/>
    <s v="Nhập mua (Đối ứng)"/>
    <s v="cái"/>
    <x v="40"/>
  </r>
  <r>
    <x v="41"/>
    <s v="Nhập mua (Ngân sách)"/>
    <s v="cái"/>
    <x v="40"/>
  </r>
  <r>
    <x v="41"/>
    <s v="Xuất NVL thực hiện SP thực phẩm chức năng từ nguyên liệu Immune Gamma"/>
    <s v="cái"/>
    <x v="40"/>
  </r>
  <r>
    <x v="41"/>
    <s v="Xuất kho NVL thực hiện SP thực phẩm chức năng từ nguyên liệu Delta Immune"/>
    <s v="cái"/>
    <x v="40"/>
  </r>
  <r>
    <x v="41"/>
    <s v="Xuất trả"/>
    <s v="cái"/>
    <x v="39"/>
  </r>
  <r>
    <x v="42"/>
    <m/>
    <m/>
    <x v="1"/>
  </r>
  <r>
    <x v="43"/>
    <s v="Nhập mua (Đối ứng)"/>
    <s v="lọ"/>
    <x v="41"/>
  </r>
  <r>
    <x v="43"/>
    <s v="Nhập mua (Ngân sách)"/>
    <s v="lọ"/>
    <x v="41"/>
  </r>
  <r>
    <x v="43"/>
    <s v="Xuất NVL thực hiện SP thực phẩm chức năng từ nguyên liệu Immune Gamma"/>
    <s v="lọ"/>
    <x v="41"/>
  </r>
  <r>
    <x v="43"/>
    <s v="Xuất kho NVL thực hiện SP thực phẩm chức năng từ nguyên liệu Delta Immune"/>
    <s v="lọ"/>
    <x v="41"/>
  </r>
  <r>
    <x v="44"/>
    <m/>
    <m/>
    <x v="1"/>
  </r>
  <r>
    <x v="45"/>
    <s v="Nhập vay"/>
    <s v="cái"/>
    <x v="39"/>
  </r>
  <r>
    <x v="45"/>
    <s v="Xuất NVL thực hiện SP thực phẩm chức năng từ nguyên liệu Immune Gamma"/>
    <s v="cái"/>
    <x v="40"/>
  </r>
  <r>
    <x v="45"/>
    <s v="Nhập mua (Đối ứng)"/>
    <s v="cái"/>
    <x v="40"/>
  </r>
  <r>
    <x v="45"/>
    <s v="Nhập mua (Ngân sách)"/>
    <s v="cái"/>
    <x v="40"/>
  </r>
  <r>
    <x v="45"/>
    <s v="Xuất kho NVL thực hiện SP thực phẩm chức năng từ nguyên liệu Delta Immune"/>
    <s v="cái"/>
    <x v="40"/>
  </r>
  <r>
    <x v="45"/>
    <s v="Xuất trả"/>
    <s v="cái"/>
    <x v="39"/>
  </r>
  <r>
    <x v="46"/>
    <m/>
    <m/>
    <x v="1"/>
  </r>
  <r>
    <x v="47"/>
    <s v="Nhập vay"/>
    <s v="cái"/>
    <x v="42"/>
  </r>
  <r>
    <x v="47"/>
    <s v="Nhập vay"/>
    <s v="cái"/>
    <x v="43"/>
  </r>
  <r>
    <x v="47"/>
    <s v="Xuất kho NVL thực hiện B.subtilis"/>
    <s v="cái"/>
    <x v="17"/>
  </r>
  <r>
    <x v="47"/>
    <s v="Xuất kho NVL thực hiện L.paracasei"/>
    <s v="cái"/>
    <x v="17"/>
  </r>
  <r>
    <x v="47"/>
    <s v="Xuất kho NVL thực hiện Delta Immune"/>
    <s v="cái"/>
    <x v="17"/>
  </r>
  <r>
    <x v="47"/>
    <s v="Xuất kho NVL thực hiện Immune Gamma"/>
    <s v="cái"/>
    <x v="17"/>
  </r>
  <r>
    <x v="47"/>
    <s v="Nhập lại kho do xuất thừa NVL thực hiện L.paracasei"/>
    <s v="cái"/>
    <x v="17"/>
  </r>
  <r>
    <x v="47"/>
    <s v="Xuất kho NVL thực hiện Lactobacillus rhamnosus"/>
    <s v="cái"/>
    <x v="17"/>
  </r>
  <r>
    <x v="47"/>
    <s v="Nhập mua (Ngân sách)"/>
    <s v="cái"/>
    <x v="17"/>
  </r>
  <r>
    <x v="47"/>
    <s v="Xuất trả"/>
    <s v="cái"/>
    <x v="43"/>
  </r>
  <r>
    <x v="47"/>
    <s v="Xuất trả"/>
    <s v="cái"/>
    <x v="42"/>
  </r>
  <r>
    <x v="48"/>
    <m/>
    <m/>
    <x v="1"/>
  </r>
  <r>
    <x v="49"/>
    <s v="Nhập vay"/>
    <s v="kg"/>
    <x v="44"/>
  </r>
  <r>
    <x v="49"/>
    <s v="Xuất kho NVL thực hiện SP thực phẩm chức năng từ nguyên liệu Delta Immune"/>
    <s v="kg"/>
    <x v="45"/>
  </r>
  <r>
    <x v="49"/>
    <s v="Xuất kho NVL thực hiện SP thực phẩm chức năng từ nguyên liệu Delta Immune"/>
    <s v="kg"/>
    <x v="45"/>
  </r>
  <r>
    <x v="49"/>
    <s v="Nhập lại kho do xuất thừa NVL thực hiện SP thực phẩm chức năng từ nguyên liệu Delta Immune"/>
    <s v="kg"/>
    <x v="45"/>
  </r>
  <r>
    <x v="49"/>
    <s v="Nhập mua (Ngân sách)"/>
    <s v="kg"/>
    <x v="45"/>
  </r>
  <r>
    <x v="49"/>
    <s v="Xuất trả"/>
    <s v="kg"/>
    <x v="44"/>
  </r>
  <r>
    <x v="50"/>
    <m/>
    <m/>
    <x v="1"/>
  </r>
  <r>
    <x v="51"/>
    <s v="Nhập mua (Đối ứng)"/>
    <s v="500ml/lo"/>
    <x v="46"/>
  </r>
  <r>
    <x v="51"/>
    <s v="Xuất kho NVL thực hiện Delta Immune"/>
    <s v="500ml/lo"/>
    <x v="46"/>
  </r>
  <r>
    <x v="51"/>
    <s v="Nhập vay"/>
    <s v="500ml/lo"/>
    <x v="0"/>
  </r>
  <r>
    <x v="51"/>
    <s v="Xuất kho NVL thực hiện Immune Gamma"/>
    <s v="500ml/lo"/>
    <x v="46"/>
  </r>
  <r>
    <x v="51"/>
    <s v="Xuất NVL thực hiện SP thực phẩm chức năng từ nguyên liệu Immune Gamma"/>
    <s v="500ml/lo"/>
    <x v="46"/>
  </r>
  <r>
    <x v="51"/>
    <s v="Nhập mua (Ngân sách)"/>
    <s v="500ml/lo"/>
    <x v="46"/>
  </r>
  <r>
    <x v="51"/>
    <s v="Xuất kho NVL thực hiện Delta Immune"/>
    <s v="500ml/lo"/>
    <x v="46"/>
  </r>
  <r>
    <x v="51"/>
    <s v="Xuất kho NVL thực hiện Immune Gamma"/>
    <s v="500ml/lo"/>
    <x v="46"/>
  </r>
  <r>
    <x v="51"/>
    <s v="Xuất trả"/>
    <s v="500ml/lo"/>
    <x v="0"/>
  </r>
  <r>
    <x v="52"/>
    <m/>
    <m/>
    <x v="1"/>
  </r>
  <r>
    <x v="53"/>
    <s v="Nhập vay kho"/>
    <s v="kg"/>
    <x v="47"/>
  </r>
  <r>
    <x v="53"/>
    <s v="Xuất kho NVL thực hiện L.paracasei"/>
    <s v="kg"/>
    <x v="47"/>
  </r>
  <r>
    <x v="53"/>
    <s v="Nhập lại kho do xuất thừa NVL thực hiện L.paracasei"/>
    <s v="kg"/>
    <x v="47"/>
  </r>
  <r>
    <x v="53"/>
    <s v="Xuất kho NVL thực hiện Nattokinase"/>
    <s v="kg"/>
    <x v="47"/>
  </r>
  <r>
    <x v="54"/>
    <m/>
    <m/>
    <x v="1"/>
  </r>
  <r>
    <x v="55"/>
    <s v="Nhập mua (Đối ứng)"/>
    <s v="kg"/>
    <x v="48"/>
  </r>
  <r>
    <x v="55"/>
    <s v="Nhập mua (Đối ứng)"/>
    <s v="kg"/>
    <x v="49"/>
  </r>
  <r>
    <x v="55"/>
    <s v="Nhâp vay"/>
    <s v="kg"/>
    <x v="50"/>
  </r>
  <r>
    <x v="55"/>
    <s v="Xuất kho NVL thực hiện SP thực phẩm chức năng từ nguyên liệu Delta Immune"/>
    <s v="kg"/>
    <x v="51"/>
  </r>
  <r>
    <x v="55"/>
    <s v="Xuất kho NVL thực hiện SP thực phẩm chức năng từ nguyên liệu Delta Immune"/>
    <s v="kg"/>
    <x v="50"/>
  </r>
  <r>
    <x v="56"/>
    <m/>
    <m/>
    <x v="1"/>
  </r>
  <r>
    <x v="57"/>
    <s v="Nhập mua (Đối ứng)"/>
    <s v="kg"/>
    <x v="52"/>
  </r>
  <r>
    <x v="57"/>
    <s v="Xuất kho NVL thực hiện Delta Immune"/>
    <s v="kg"/>
    <x v="53"/>
  </r>
  <r>
    <x v="57"/>
    <s v="Nhập mua (Đối ứng)"/>
    <s v="kg"/>
    <x v="53"/>
  </r>
  <r>
    <x v="57"/>
    <s v="Xuất kho NVL thực hiện B.subtilis"/>
    <s v="kg"/>
    <x v="52"/>
  </r>
  <r>
    <x v="57"/>
    <s v="Xuất kho NVL thực hiện B.subtilis"/>
    <s v="kg"/>
    <x v="54"/>
  </r>
  <r>
    <x v="57"/>
    <s v="Xuất kho NVL thực hiện Immune Gamma"/>
    <s v="kg"/>
    <x v="53"/>
  </r>
  <r>
    <x v="57"/>
    <s v="Nhập lại kho do xuất thừa NVL thực hiện B.subtilis"/>
    <s v="kg"/>
    <x v="54"/>
  </r>
  <r>
    <x v="57"/>
    <s v="Xuất kho NVL thực hiện Delta Immune"/>
    <s v="kg"/>
    <x v="52"/>
  </r>
  <r>
    <x v="57"/>
    <s v="Xuất kho NVL thực hiện Immune Gamma"/>
    <s v="kg"/>
    <x v="52"/>
  </r>
  <r>
    <x v="57"/>
    <s v="Xuất kho NVL thực hiện Immune Gamma"/>
    <s v="kg"/>
    <x v="52"/>
  </r>
  <r>
    <x v="57"/>
    <s v="Xuất kho NVL thực hiện L.paracasei"/>
    <s v="kg"/>
    <x v="52"/>
  </r>
  <r>
    <x v="57"/>
    <s v="Nhập mua (Ngân sách)"/>
    <s v="kg"/>
    <x v="53"/>
  </r>
  <r>
    <x v="57"/>
    <s v="Xuất kho NVL thực hiện B. coagulans"/>
    <s v="kg"/>
    <x v="52"/>
  </r>
  <r>
    <x v="57"/>
    <s v="Xuất kho NVL thực hiện Lactobacillus rhamnosus"/>
    <s v="kg"/>
    <x v="53"/>
  </r>
  <r>
    <x v="57"/>
    <s v="Xuất kho NVL thực hiện Lactobacillus rhamnosus"/>
    <s v="kg"/>
    <x v="53"/>
  </r>
  <r>
    <x v="57"/>
    <s v="Xuất kho NVL thực hiện Nattokinase"/>
    <s v="kg"/>
    <x v="53"/>
  </r>
  <r>
    <x v="57"/>
    <s v="Xuất kho NVL thực hiện L.fermentum"/>
    <s v="kg"/>
    <x v="53"/>
  </r>
  <r>
    <x v="57"/>
    <s v="Xuất kho NVL thực hiện L.fermentum"/>
    <m/>
    <x v="52"/>
  </r>
  <r>
    <x v="57"/>
    <s v="Xuất kho NVL thực hiện L.Acidophillus"/>
    <s v="kg"/>
    <x v="52"/>
  </r>
  <r>
    <x v="58"/>
    <m/>
    <m/>
    <x v="1"/>
  </r>
  <r>
    <x v="59"/>
    <s v="Nhập mua (Ngân sách)"/>
    <s v="kg"/>
    <x v="13"/>
  </r>
  <r>
    <x v="60"/>
    <m/>
    <m/>
    <x v="1"/>
  </r>
  <r>
    <x v="61"/>
    <s v="Nhập mua (Đối ứng)"/>
    <s v="kg"/>
    <x v="55"/>
  </r>
  <r>
    <x v="61"/>
    <s v="Xuất kho NVL thực hiện Delta Immune"/>
    <s v="kg"/>
    <x v="55"/>
  </r>
  <r>
    <x v="61"/>
    <s v="Xuất kho NVL thực hiện L.paracasei"/>
    <s v="kg"/>
    <x v="55"/>
  </r>
  <r>
    <x v="61"/>
    <s v="Nhập mua (Đối ứng)"/>
    <s v="kg"/>
    <x v="56"/>
  </r>
  <r>
    <x v="61"/>
    <s v="Nhập mua (Đối ứng)"/>
    <s v="kg"/>
    <x v="56"/>
  </r>
  <r>
    <x v="61"/>
    <s v="Xuất kho NVL thực hiện Immune Gamma"/>
    <s v="kg"/>
    <x v="57"/>
  </r>
  <r>
    <x v="61"/>
    <s v="Xuất kho NVL thực hiện B.subtilis"/>
    <s v="kg"/>
    <x v="57"/>
  </r>
  <r>
    <x v="61"/>
    <s v="Xuất kho NVL thực hiện Nattokinase"/>
    <s v="kg"/>
    <x v="55"/>
  </r>
  <r>
    <x v="61"/>
    <s v="Xuất kho NVL thực hiện Lactobacillus rhamnosus"/>
    <s v="kg"/>
    <x v="55"/>
  </r>
  <r>
    <x v="61"/>
    <s v="Xuất kho NVL thực hiện Lactobacillus rhamnosus"/>
    <s v="kg"/>
    <x v="55"/>
  </r>
  <r>
    <x v="61"/>
    <s v="Xuất kho NVL thực hiện L.fermentum"/>
    <s v="kg"/>
    <x v="55"/>
  </r>
  <r>
    <x v="61"/>
    <s v="Xuất kho NVL thực hiện B. coagulans"/>
    <s v="kg"/>
    <x v="56"/>
  </r>
  <r>
    <x v="61"/>
    <s v="Xuất kho NVL thực hiện B.subtilis"/>
    <s v="kg"/>
    <x v="56"/>
  </r>
  <r>
    <x v="61"/>
    <s v="Xuất kho NVL thực hiện L.fermentum"/>
    <s v="kg"/>
    <x v="56"/>
  </r>
  <r>
    <x v="61"/>
    <s v="Xuất kho NVL thực hiện L.fermentum"/>
    <s v="kg"/>
    <x v="55"/>
  </r>
  <r>
    <x v="61"/>
    <s v="Xuất kho NVL thực hiện Lactobacillus rhamnosus"/>
    <s v="kg"/>
    <x v="55"/>
  </r>
  <r>
    <x v="61"/>
    <s v="Nhập lại kho do xuất thừa NVLthực hiện Lactobacillus fermentum/IG"/>
    <s v="kg"/>
    <x v="55"/>
  </r>
  <r>
    <x v="61"/>
    <s v="Nhập lại kho do xuất thừa NVL thực hiện Lactobacillus rhamnosus "/>
    <s v="kg"/>
    <x v="55"/>
  </r>
  <r>
    <x v="61"/>
    <s v="Nhập lại kho do xuất thừa NVL thực hiện Lactobacillus rhamnosus "/>
    <s v="kg"/>
    <x v="55"/>
  </r>
  <r>
    <x v="61"/>
    <s v="Xuất kho NVL thực hiện Immune Gamma"/>
    <s v="kg"/>
    <x v="56"/>
  </r>
  <r>
    <x v="61"/>
    <s v="Nhập mua (Ngân sách)"/>
    <s v="kg"/>
    <x v="57"/>
  </r>
  <r>
    <x v="61"/>
    <s v="Xuất kho NVL thực hiện Delta Immune"/>
    <s v="kg"/>
    <x v="57"/>
  </r>
  <r>
    <x v="61"/>
    <s v="Xuất kho NVL thực hiện Delta Immune"/>
    <s v="kg"/>
    <x v="57"/>
  </r>
  <r>
    <x v="61"/>
    <s v="Xuất kho NVL thực hiện B. coagulans"/>
    <s v="kg"/>
    <x v="57"/>
  </r>
  <r>
    <x v="61"/>
    <s v="Xuất kho NVL thực hiện B. coagulans"/>
    <s v="kg"/>
    <x v="56"/>
  </r>
  <r>
    <x v="61"/>
    <s v="Xuất kho NVL thực hiện Nattokinase"/>
    <s v="kg"/>
    <x v="56"/>
  </r>
  <r>
    <x v="61"/>
    <s v="Xuất kho NVL thực hiện L.fermentum"/>
    <s v="kg"/>
    <x v="56"/>
  </r>
  <r>
    <x v="61"/>
    <s v="Xuất kho NVL thực hiện L.paracasei"/>
    <s v="kg"/>
    <x v="55"/>
  </r>
  <r>
    <x v="61"/>
    <s v="Xuất kho NVL thực hiện L.Acidophillus"/>
    <s v="kg"/>
    <x v="55"/>
  </r>
  <r>
    <x v="62"/>
    <m/>
    <m/>
    <x v="1"/>
  </r>
  <r>
    <x v="63"/>
    <s v="Nhập mua (Đối ứng)"/>
    <s v="500g/lo"/>
    <x v="58"/>
  </r>
  <r>
    <x v="63"/>
    <s v="Xuất kho NVL thực hiện SP thực phẩm chức năng từ nguyên liệu Nattokinase dạng viên nén bao phim (Đối ứng)"/>
    <s v="500g/lo"/>
    <x v="58"/>
  </r>
  <r>
    <x v="63"/>
    <s v="Nhập lại kho do xuất thừa NVL thực hiện SP thực phẩm chức năng từ nguyên liệu Nattokinase dạng viên nén bao phim (Đối ứng)"/>
    <s v="500g/lo"/>
    <x v="58"/>
  </r>
  <r>
    <x v="63"/>
    <s v="Xuất kho NVL thực hiện Nattokinase"/>
    <s v="500g/lo"/>
    <x v="58"/>
  </r>
  <r>
    <x v="64"/>
    <m/>
    <m/>
    <x v="1"/>
  </r>
  <r>
    <x v="65"/>
    <s v="Nhập mua (Đối ứng)"/>
    <s v="500g/lo"/>
    <x v="59"/>
  </r>
  <r>
    <x v="65"/>
    <s v="Xuất kho NVL thực hiện Immune Gamma"/>
    <s v="500g/lo"/>
    <x v="59"/>
  </r>
  <r>
    <x v="65"/>
    <s v="Xuất kho NVL thực hiện Delta Immune"/>
    <s v="500g/lo"/>
    <x v="59"/>
  </r>
  <r>
    <x v="65"/>
    <s v="Xuất kho NVL thực hiện SP thực phẩm chức năng từ nguyên liệu Nattokinase dạng viên nén bao phim (Đối ứng)"/>
    <s v="500g/lo"/>
    <x v="59"/>
  </r>
  <r>
    <x v="65"/>
    <s v="Xuất kho NVL thực hiện SP thực phẩm chức năng từ nguyên liệu Delta Immune"/>
    <s v="500g/lo"/>
    <x v="59"/>
  </r>
  <r>
    <x v="65"/>
    <s v="Nhập lại kho do xuất thừa NVL thực hiện SP thực phẩm chức năng từ nguyên liệu Nattokinase dạng viên nén bao phim (Đối ứng)"/>
    <s v="500g/lo"/>
    <x v="59"/>
  </r>
  <r>
    <x v="65"/>
    <s v="Nhập mua (Đối ứng)"/>
    <s v="500g/lo"/>
    <x v="59"/>
  </r>
  <r>
    <x v="65"/>
    <s v="Xuất kho NVL thực hiện Delta Immune"/>
    <s v="500g/lo"/>
    <x v="59"/>
  </r>
  <r>
    <x v="65"/>
    <s v="Xuất kho NVL thực hiện Immune Gamma"/>
    <s v="500g/lo"/>
    <x v="59"/>
  </r>
  <r>
    <x v="66"/>
    <m/>
    <m/>
    <x v="1"/>
  </r>
  <r>
    <x v="67"/>
    <s v="Nhập mua (Đối ứng)"/>
    <s v="cái"/>
    <x v="4"/>
  </r>
  <r>
    <x v="67"/>
    <s v="Xuất kho NVL thực hiện L.paracasei"/>
    <s v="cái"/>
    <x v="4"/>
  </r>
  <r>
    <x v="67"/>
    <s v="Nhập vay"/>
    <s v="cái"/>
    <x v="5"/>
  </r>
  <r>
    <x v="67"/>
    <s v="Xuất kho NVL thực hiện B.subtilis"/>
    <s v="cái"/>
    <x v="4"/>
  </r>
  <r>
    <x v="67"/>
    <s v="Xuất kho NVL thực hiện Delta Immune"/>
    <s v="cái"/>
    <x v="4"/>
  </r>
  <r>
    <x v="67"/>
    <s v="Xuất kho NVL thực hiện Immune Gamma"/>
    <s v="cái"/>
    <x v="4"/>
  </r>
  <r>
    <x v="67"/>
    <s v="Nhập lại kho do xuất thừa NVL thực hiện L.paracasei"/>
    <s v="cái"/>
    <x v="4"/>
  </r>
  <r>
    <x v="67"/>
    <s v="Xuất kho NVL thực hiện Lactobacillus rhamnosus"/>
    <s v="cái"/>
    <x v="4"/>
  </r>
  <r>
    <x v="67"/>
    <s v="Nhập mua (Ngân sách)"/>
    <s v="cái"/>
    <x v="4"/>
  </r>
  <r>
    <x v="67"/>
    <s v="Xuất trả"/>
    <s v="cái"/>
    <x v="5"/>
  </r>
  <r>
    <x v="68"/>
    <m/>
    <m/>
    <x v="1"/>
  </r>
  <r>
    <x v="69"/>
    <s v="Nhập vay"/>
    <s v="cái"/>
    <x v="60"/>
  </r>
  <r>
    <x v="69"/>
    <s v="Xuất kho NVL thực hiện L.paracasei"/>
    <s v="cái"/>
    <x v="61"/>
  </r>
  <r>
    <x v="69"/>
    <s v="Xuất kho NVL thực hiện B.subtilis"/>
    <s v="cái"/>
    <x v="61"/>
  </r>
  <r>
    <x v="69"/>
    <s v="Xuất kho NVL thực hiện Delta Immune"/>
    <s v="cái"/>
    <x v="61"/>
  </r>
  <r>
    <x v="69"/>
    <s v="Xuất kho NVL thực hiện Immune Gamma"/>
    <s v="cái"/>
    <x v="61"/>
  </r>
  <r>
    <x v="69"/>
    <s v="Nhập lại kho do xuất thừa NVL thực hiện L.paracasei"/>
    <s v="cái"/>
    <x v="61"/>
  </r>
  <r>
    <x v="69"/>
    <s v="Xuất kho NVL thực hiện Lactobacillus rhamnosus"/>
    <s v="cái"/>
    <x v="61"/>
  </r>
  <r>
    <x v="69"/>
    <s v="Nhập mua (Ngân sách)"/>
    <s v="cái"/>
    <x v="61"/>
  </r>
  <r>
    <x v="69"/>
    <s v="Xuất trả"/>
    <s v="cái"/>
    <x v="60"/>
  </r>
  <r>
    <x v="70"/>
    <m/>
    <m/>
    <x v="1"/>
  </r>
  <r>
    <x v="71"/>
    <s v="Nhập vay"/>
    <s v="cái"/>
    <x v="62"/>
  </r>
  <r>
    <x v="71"/>
    <s v="Xuất kho NVL thực hiện B.subtilis"/>
    <s v="cái"/>
    <x v="63"/>
  </r>
  <r>
    <x v="71"/>
    <s v="Xuất kho NVL thực hiện Delta Immune"/>
    <s v="cái"/>
    <x v="63"/>
  </r>
  <r>
    <x v="71"/>
    <s v="Xuất kho NVL thực hiện Immune Gamma"/>
    <s v="cái"/>
    <x v="63"/>
  </r>
  <r>
    <x v="71"/>
    <s v="Xuất NVL thực hiện SP thực phẩm chức năng từ nguyên liệu Immune Gamma"/>
    <s v="cái"/>
    <x v="63"/>
  </r>
  <r>
    <x v="71"/>
    <s v="Nhập lại kho do xuất thừa NVL thực hiện SP thực phẩm chức năng từ nguyên liệu Immune Gamma"/>
    <s v="cái"/>
    <x v="63"/>
  </r>
  <r>
    <x v="71"/>
    <s v="Xuất kho NVL thực hiện Lactobacillus rhamnosus"/>
    <s v="cái"/>
    <x v="63"/>
  </r>
  <r>
    <x v="71"/>
    <s v="Nhập mua (Ngân sách)"/>
    <s v="cái"/>
    <x v="63"/>
  </r>
  <r>
    <x v="71"/>
    <s v="Xuất trả"/>
    <s v="cái"/>
    <x v="62"/>
  </r>
  <r>
    <x v="72"/>
    <m/>
    <m/>
    <x v="1"/>
  </r>
  <r>
    <x v="73"/>
    <s v="Nhập mua (Ngân sách)"/>
    <s v="10mg/ong"/>
    <x v="64"/>
  </r>
  <r>
    <x v="73"/>
    <s v="Xuất NVL thực hiện SP thực phẩm chức năng từ nguyên liệu Immune Gamma"/>
    <s v="10mg/ong"/>
    <x v="64"/>
  </r>
  <r>
    <x v="74"/>
    <m/>
    <m/>
    <x v="1"/>
  </r>
  <r>
    <x v="75"/>
    <s v="Nhập vay"/>
    <s v="200mg/og"/>
    <x v="65"/>
  </r>
  <r>
    <x v="75"/>
    <s v="Nhập mua (Ngân sách)"/>
    <s v="200mg/og"/>
    <x v="29"/>
  </r>
  <r>
    <x v="75"/>
    <s v="Xuất trả"/>
    <s v="200mg/og"/>
    <x v="65"/>
  </r>
  <r>
    <x v="75"/>
    <s v="Xuất NVL thực hiện SP thực phẩm chức năng từ nguyên liệu Immune Gamma"/>
    <s v="200mg/og"/>
    <x v="29"/>
  </r>
  <r>
    <x v="76"/>
    <m/>
    <m/>
    <x v="1"/>
  </r>
  <r>
    <x v="77"/>
    <s v="Nhập mua (Ngân sách)"/>
    <s v="200mg/og"/>
    <x v="29"/>
  </r>
  <r>
    <x v="77"/>
    <s v="Xuất NVL thực hiện SP thực phẩm chức năng từ nguyên liệu Immune Gamma"/>
    <s v="200mg/og"/>
    <x v="29"/>
  </r>
  <r>
    <x v="78"/>
    <m/>
    <m/>
    <x v="1"/>
  </r>
  <r>
    <x v="79"/>
    <s v="Nhập mua (Ngân sách)"/>
    <s v="20mg/lo"/>
    <x v="66"/>
  </r>
  <r>
    <x v="79"/>
    <s v="Xuất NVL thực hiện SP thực phẩm chức năng từ nguyên liệu Immune Gamma"/>
    <s v="20mg/lo"/>
    <x v="66"/>
  </r>
  <r>
    <x v="80"/>
    <m/>
    <m/>
    <x v="1"/>
  </r>
  <r>
    <x v="81"/>
    <s v="Nhập mua (Ngân sách)"/>
    <s v="20mg/lo"/>
    <x v="66"/>
  </r>
  <r>
    <x v="81"/>
    <s v="Xuất NVL thực hiện SP thực phẩm chức năng từ nguyên liệu Immune Gamma"/>
    <s v="20mg/lo"/>
    <x v="66"/>
  </r>
  <r>
    <x v="82"/>
    <m/>
    <m/>
    <x v="1"/>
  </r>
  <r>
    <x v="83"/>
    <s v="Nhập mua (Đối ứng)"/>
    <s v="lọ"/>
    <x v="67"/>
  </r>
  <r>
    <x v="83"/>
    <s v="Xuất kho NVL thực hiện B. coagulans"/>
    <s v="lọ"/>
    <x v="67"/>
  </r>
  <r>
    <x v="83"/>
    <s v="Nhập mua (Đối ứng)"/>
    <s v="lọ"/>
    <x v="67"/>
  </r>
  <r>
    <x v="83"/>
    <s v="Xuất kho NVL thực hiện B. coagulans"/>
    <s v="lọ"/>
    <x v="67"/>
  </r>
  <r>
    <x v="84"/>
    <m/>
    <m/>
    <x v="1"/>
  </r>
  <r>
    <x v="85"/>
    <s v="Nhập mua (Đối ứng)"/>
    <s v="lọ"/>
    <x v="67"/>
  </r>
  <r>
    <x v="85"/>
    <s v="Xuất kho NVL thực hiện B.subtilis"/>
    <s v="lọ"/>
    <x v="67"/>
  </r>
  <r>
    <x v="85"/>
    <s v="Nhập mua (Đối ứng)"/>
    <s v="lọ"/>
    <x v="67"/>
  </r>
  <r>
    <x v="85"/>
    <s v="Xuất kho NVL thực hiện B.subtilis"/>
    <s v="lọ"/>
    <x v="67"/>
  </r>
  <r>
    <x v="86"/>
    <m/>
    <m/>
    <x v="1"/>
  </r>
  <r>
    <x v="87"/>
    <s v="Nhập mua (Đối ứng)"/>
    <s v="lọ"/>
    <x v="68"/>
  </r>
  <r>
    <x v="87"/>
    <s v="Xuất kho NVL thực hiện L.Acidophillus"/>
    <s v="lọ"/>
    <x v="68"/>
  </r>
  <r>
    <x v="87"/>
    <s v="Nhập mua (Đối ứng)"/>
    <s v="lọ"/>
    <x v="68"/>
  </r>
  <r>
    <x v="87"/>
    <s v="Xuất kho NVL thực hiện L.Acidophillus"/>
    <s v="lọ"/>
    <x v="68"/>
  </r>
  <r>
    <x v="88"/>
    <m/>
    <m/>
    <x v="1"/>
  </r>
  <r>
    <x v="89"/>
    <s v="Nhập mua (Đối ứng)"/>
    <s v="lọ"/>
    <x v="67"/>
  </r>
  <r>
    <x v="89"/>
    <s v="Xuất kho NVL thực hiện L.fermentum"/>
    <s v="lọ"/>
    <x v="67"/>
  </r>
  <r>
    <x v="89"/>
    <s v="Nhập mua (Đối ứng)"/>
    <s v="lọ"/>
    <x v="67"/>
  </r>
  <r>
    <x v="89"/>
    <s v="Xuất kho NVL thực hiện L.fermentum"/>
    <s v="lọ"/>
    <x v="67"/>
  </r>
  <r>
    <x v="90"/>
    <m/>
    <m/>
    <x v="1"/>
  </r>
  <r>
    <x v="91"/>
    <s v="Nhập mua (Đối ứng)"/>
    <s v="lọ"/>
    <x v="68"/>
  </r>
  <r>
    <x v="91"/>
    <s v="Xuất kho NVL thực hiện L.paracasei"/>
    <s v="lọ"/>
    <x v="68"/>
  </r>
  <r>
    <x v="91"/>
    <s v="Nhập mua (Đối ứng)"/>
    <s v="lọ"/>
    <x v="68"/>
  </r>
  <r>
    <x v="91"/>
    <s v="Xuất kho NVL thực hiện L.paracasei"/>
    <s v="lọ"/>
    <x v="68"/>
  </r>
  <r>
    <x v="92"/>
    <m/>
    <m/>
    <x v="1"/>
  </r>
  <r>
    <x v="93"/>
    <s v="Nhập mua (Đối ứng)"/>
    <s v="lọ"/>
    <x v="68"/>
  </r>
  <r>
    <x v="93"/>
    <s v="Xuất kho NVL thực hiện Lactobacillus rhamnosus"/>
    <s v="lọ"/>
    <x v="68"/>
  </r>
  <r>
    <x v="93"/>
    <s v="Nhập mua (Đối ứng)"/>
    <s v="lọ"/>
    <x v="68"/>
  </r>
  <r>
    <x v="93"/>
    <s v="Xuất kho NVL thực hiện Lactobacillus rhamnosus"/>
    <s v="lọ"/>
    <x v="68"/>
  </r>
  <r>
    <x v="94"/>
    <m/>
    <m/>
    <x v="1"/>
  </r>
  <r>
    <x v="95"/>
    <s v="Nhập vay"/>
    <s v="lít"/>
    <x v="13"/>
  </r>
  <r>
    <x v="95"/>
    <s v="Xuất kho NVL thực hiện Immune Gamma"/>
    <s v="lít"/>
    <x v="69"/>
  </r>
  <r>
    <x v="95"/>
    <s v="Xuất kho NVL thực hiện Delta Immune"/>
    <s v="lít"/>
    <x v="69"/>
  </r>
  <r>
    <x v="95"/>
    <s v="Xuất NVL thực hiện SP thực phẩm chức năng từ nguyên liệu Immune Gamma"/>
    <s v="lít"/>
    <x v="69"/>
  </r>
  <r>
    <x v="95"/>
    <s v="Nhập mua (Ngân sách)"/>
    <s v="lít"/>
    <x v="69"/>
  </r>
  <r>
    <x v="95"/>
    <s v="Xuất trả"/>
    <s v="lít"/>
    <x v="13"/>
  </r>
  <r>
    <x v="96"/>
    <m/>
    <m/>
    <x v="1"/>
  </r>
  <r>
    <x v="97"/>
    <s v="Nhập vay kho"/>
    <s v="lít"/>
    <x v="70"/>
  </r>
  <r>
    <x v="97"/>
    <s v="Xuất kho NVL thực hiện Delta Immune"/>
    <s v="lít"/>
    <x v="71"/>
  </r>
  <r>
    <x v="97"/>
    <s v="Xuất kho NVL thực hiện L.paracasei"/>
    <s v="lít"/>
    <x v="70"/>
  </r>
  <r>
    <x v="97"/>
    <s v="Nhập vay"/>
    <s v="lít"/>
    <x v="70"/>
  </r>
  <r>
    <x v="97"/>
    <s v="Xuất kho NVL thực hiện Immune Gamma"/>
    <s v="lít"/>
    <x v="71"/>
  </r>
  <r>
    <x v="97"/>
    <s v="Xuất NVL thực hiện SP thực phẩm chức năng từ nguyên liệu Immune Gamma"/>
    <s v="lít"/>
    <x v="70"/>
  </r>
  <r>
    <x v="97"/>
    <s v="Nhập lại kho do xuất thừa NVL thực hiện L.paracasei"/>
    <s v="lít"/>
    <x v="70"/>
  </r>
  <r>
    <x v="97"/>
    <s v="Nhập lại kho do xuất thừa NVL thực hiện SP thực phẩm chức năng từ nguyên liệu Immune Gamma"/>
    <s v="lít"/>
    <x v="70"/>
  </r>
  <r>
    <x v="97"/>
    <s v="Nhập mua (Ngân sách)"/>
    <s v="lít"/>
    <x v="71"/>
  </r>
  <r>
    <x v="97"/>
    <s v="Xuất trả"/>
    <s v="lít"/>
    <x v="70"/>
  </r>
  <r>
    <x v="97"/>
    <s v="Xuất kho NVL thực hiện Lactobacillus rhamnosus"/>
    <s v="lít"/>
    <x v="71"/>
  </r>
  <r>
    <x v="97"/>
    <s v="Xuất kho NVL thực hiện SP thực phẩm chức năng từ nguyên liệu Delta Immune"/>
    <s v="lít"/>
    <x v="71"/>
  </r>
  <r>
    <x v="98"/>
    <m/>
    <m/>
    <x v="1"/>
  </r>
  <r>
    <x v="99"/>
    <s v="Nhập vay"/>
    <s v="cột"/>
    <x v="72"/>
  </r>
  <r>
    <x v="99"/>
    <s v="Xuất kho NVL thực hiện L.paracasei"/>
    <s v="cột"/>
    <x v="72"/>
  </r>
  <r>
    <x v="99"/>
    <s v="Nhập vay"/>
    <s v="cột"/>
    <x v="72"/>
  </r>
  <r>
    <x v="99"/>
    <s v="Nhập lại kho do xuất thừa NVL thực hiện L.paracasei"/>
    <s v="cột"/>
    <x v="72"/>
  </r>
  <r>
    <x v="99"/>
    <s v="Nhập mua (Ngân sách)"/>
    <s v="cột"/>
    <x v="73"/>
  </r>
  <r>
    <x v="99"/>
    <s v="Xuất trả"/>
    <s v="cột"/>
    <x v="72"/>
  </r>
  <r>
    <x v="99"/>
    <s v="Xuất kho NVL thực hiện B.subtilis"/>
    <s v="cột"/>
    <x v="73"/>
  </r>
  <r>
    <x v="99"/>
    <s v="Xuất kho NVL thực hiện Lactobacillus rhamnosus"/>
    <s v="cột"/>
    <x v="73"/>
  </r>
  <r>
    <x v="100"/>
    <m/>
    <m/>
    <x v="1"/>
  </r>
  <r>
    <x v="101"/>
    <s v="Nhập vay"/>
    <s v="cột"/>
    <x v="74"/>
  </r>
  <r>
    <x v="101"/>
    <s v="Xuất kho NVL thực hiện Delta Immune"/>
    <s v="cột"/>
    <x v="75"/>
  </r>
  <r>
    <x v="101"/>
    <s v="Xuất kho NVL thực hiện Immune Gamma"/>
    <s v="cột"/>
    <x v="75"/>
  </r>
  <r>
    <x v="101"/>
    <s v="Xuất kho NVL thực hiện SP thực phẩm chức năng từ nguyên liệu Delta Immune"/>
    <s v="cột"/>
    <x v="75"/>
  </r>
  <r>
    <x v="101"/>
    <s v="Nhập mua (Ngân sách)"/>
    <s v="cột"/>
    <x v="75"/>
  </r>
  <r>
    <x v="101"/>
    <s v="Xuất trả"/>
    <s v="cột"/>
    <x v="74"/>
  </r>
  <r>
    <x v="101"/>
    <s v="Xuất NVL thực hiện SP thực phẩm chức năng từ nguyên liệu Immune Gamma"/>
    <s v="cột"/>
    <x v="75"/>
  </r>
  <r>
    <x v="102"/>
    <m/>
    <m/>
    <x v="1"/>
  </r>
  <r>
    <x v="103"/>
    <s v="Nhập mua (Ngân sách)"/>
    <s v="kg"/>
    <x v="76"/>
  </r>
  <r>
    <x v="104"/>
    <m/>
    <m/>
    <x v="1"/>
  </r>
  <r>
    <x v="105"/>
    <s v="Nhập mua (Đối ứng)"/>
    <s v="kg"/>
    <x v="77"/>
  </r>
  <r>
    <x v="105"/>
    <s v="Xuất kho NVL thực hiện Nattokinase"/>
    <s v="kg"/>
    <x v="77"/>
  </r>
  <r>
    <x v="106"/>
    <m/>
    <m/>
    <x v="1"/>
  </r>
  <r>
    <x v="107"/>
    <s v="Nhâp vay"/>
    <s v="kg"/>
    <x v="78"/>
  </r>
  <r>
    <x v="107"/>
    <s v="Xuất kho NVL thực hiện L.paracasei"/>
    <s v="kg"/>
    <x v="78"/>
  </r>
  <r>
    <x v="107"/>
    <s v="Xuất kho NVL thực hiện Immune Gamma"/>
    <s v="kg"/>
    <x v="78"/>
  </r>
  <r>
    <x v="107"/>
    <s v="Xuất kho NVL thực hiện Delta Immune"/>
    <s v="kg"/>
    <x v="78"/>
  </r>
  <r>
    <x v="108"/>
    <m/>
    <m/>
    <x v="1"/>
  </r>
  <r>
    <x v="109"/>
    <s v="Nhập mua (Đối ứng)"/>
    <s v="cái"/>
    <x v="79"/>
  </r>
  <r>
    <x v="109"/>
    <s v="Xuất kho NVL thực hiện Immune Gamma"/>
    <s v="cái"/>
    <x v="79"/>
  </r>
  <r>
    <x v="109"/>
    <s v="Xuất kho NVL thực hiện Immune Gamma"/>
    <s v="cái"/>
    <x v="79"/>
  </r>
  <r>
    <x v="109"/>
    <s v="Xuất kho NVL thực hiện L.paracasei"/>
    <s v="cái"/>
    <x v="79"/>
  </r>
  <r>
    <x v="109"/>
    <s v="Xuất kho NVL thực hiện L.paracasei"/>
    <s v="cái"/>
    <x v="79"/>
  </r>
  <r>
    <x v="109"/>
    <s v="Xuất kho NVL thực hiện Delta Immune"/>
    <s v="cái"/>
    <x v="79"/>
  </r>
  <r>
    <x v="109"/>
    <s v="Xuất kho NVL thực hiện Delta Immune"/>
    <s v="cái"/>
    <x v="79"/>
  </r>
  <r>
    <x v="109"/>
    <s v="Xuất kho NVL thực hiện B.subtilis"/>
    <s v="cái"/>
    <x v="79"/>
  </r>
  <r>
    <x v="109"/>
    <s v="Xuất kho NVL thực hiện B.subtilis"/>
    <s v="cái"/>
    <x v="79"/>
  </r>
  <r>
    <x v="109"/>
    <s v="Xuất kho NVL thực hiện SP thực phẩm chức năng từ nguyên liệu Nattokinase dạng viên nén bao phim (Đối ứng)"/>
    <s v="cái"/>
    <x v="79"/>
  </r>
  <r>
    <x v="109"/>
    <s v="Xuất kho NVL thực hiện SP thực phẩm chức năng từ nguyên liệu Delta Immune"/>
    <s v="cái"/>
    <x v="79"/>
  </r>
  <r>
    <x v="109"/>
    <s v="Nhập lại kho do xuất thừa NVL thực hiện SP thực phẩm chức năng từ nguyên liệu Nattokinase dạng viên nén bao phim (Đối ứng)"/>
    <s v="cái"/>
    <x v="79"/>
  </r>
  <r>
    <x v="109"/>
    <s v="Nhập lại kho do xuất thừa NVL thực hiện B.subtilis"/>
    <s v="cái"/>
    <x v="79"/>
  </r>
  <r>
    <x v="109"/>
    <s v="Nhập lại kho do xuất thừa NVL thực hiện Immune Gamma"/>
    <s v="cái"/>
    <x v="79"/>
  </r>
  <r>
    <x v="109"/>
    <s v="Nhập lại kho do xuất thừa NVL thực hiện Delta Immune"/>
    <s v="cái"/>
    <x v="79"/>
  </r>
  <r>
    <x v="109"/>
    <s v="Nhập lại kho do xuất thừa NVL thực hiện SP thực phẩm chức năng từ nguyên liệu Delta Immune"/>
    <s v="cái"/>
    <x v="79"/>
  </r>
  <r>
    <x v="109"/>
    <s v="Nhập lại kho do xuất thừa NVL thực hiện L.paracasei"/>
    <s v="cái"/>
    <x v="79"/>
  </r>
  <r>
    <x v="109"/>
    <s v="Xuất kho NVL thực hiện B. coagulans"/>
    <s v="cái"/>
    <x v="79"/>
  </r>
  <r>
    <x v="109"/>
    <s v="Xuất kho NVL thực hiện Lactobacillus rhamnosus"/>
    <s v="cái"/>
    <x v="79"/>
  </r>
  <r>
    <x v="109"/>
    <s v="Xuất kho NVL thực hiện Nattokinase"/>
    <s v="cái"/>
    <x v="79"/>
  </r>
  <r>
    <x v="109"/>
    <s v="Xuất kho NVL thực hiện L.fermentum"/>
    <s v="cái"/>
    <x v="79"/>
  </r>
  <r>
    <x v="109"/>
    <s v="Xuất kho NVL thực hiện L.Acidophillus"/>
    <s v="cái"/>
    <x v="79"/>
  </r>
  <r>
    <x v="110"/>
    <m/>
    <m/>
    <x v="1"/>
  </r>
  <r>
    <x v="111"/>
    <s v="Nhập mua (Đối ứng)"/>
    <s v="cái"/>
    <x v="80"/>
  </r>
  <r>
    <x v="111"/>
    <s v="Xuất kho NVL thực hiện Nattokinase"/>
    <s v="cái"/>
    <x v="80"/>
  </r>
  <r>
    <x v="112"/>
    <m/>
    <m/>
    <x v="1"/>
  </r>
  <r>
    <x v="113"/>
    <s v="Nhập mua (Đối ứng)"/>
    <s v="500ml/lo"/>
    <x v="81"/>
  </r>
  <r>
    <x v="113"/>
    <s v="Xuất kho NVL thực hiện Immune Gamma"/>
    <s v="500ml/lo"/>
    <x v="81"/>
  </r>
  <r>
    <x v="113"/>
    <s v="Xuất kho NVL thực hiện Delta Immune"/>
    <s v="500ml/lo"/>
    <x v="81"/>
  </r>
  <r>
    <x v="113"/>
    <s v="Nhập mua (Đối ứng)"/>
    <s v="500ml/lo"/>
    <x v="81"/>
  </r>
  <r>
    <x v="113"/>
    <s v="Xuất kho NVL thực hiện Immune Gamma"/>
    <s v="500ml/lo"/>
    <x v="81"/>
  </r>
  <r>
    <x v="113"/>
    <s v="Xuất NVL thực hiện SP thực phẩm chức năng từ nguyên liệu Immune Gamma"/>
    <s v="500ml/lo"/>
    <x v="81"/>
  </r>
  <r>
    <x v="113"/>
    <s v="Xuất kho NVL thực hiện SP thực phẩm chức năng từ nguyên liệu Delta Immune"/>
    <s v="500ml/lo"/>
    <x v="81"/>
  </r>
  <r>
    <x v="114"/>
    <m/>
    <m/>
    <x v="1"/>
  </r>
  <r>
    <x v="115"/>
    <s v="Nhập mua (Ngân sách)"/>
    <s v="kg"/>
    <x v="82"/>
  </r>
  <r>
    <x v="115"/>
    <s v="Xuất NVL thực hiện SP thực phẩm chức năng từ nguyên liệu Immune Gamma"/>
    <s v="kg"/>
    <x v="82"/>
  </r>
  <r>
    <x v="116"/>
    <m/>
    <m/>
    <x v="1"/>
  </r>
  <r>
    <x v="117"/>
    <s v="Nhập mua (Ngân sách)"/>
    <s v="kg"/>
    <x v="83"/>
  </r>
  <r>
    <x v="117"/>
    <s v="Xuất NVL thực hiện SP thực phẩm chức năng từ nguyên liệu Immune Gamma"/>
    <s v="kg"/>
    <x v="83"/>
  </r>
  <r>
    <x v="118"/>
    <m/>
    <m/>
    <x v="1"/>
  </r>
  <r>
    <x v="119"/>
    <s v="Nhập vay kho"/>
    <s v="kg"/>
    <x v="84"/>
  </r>
  <r>
    <x v="119"/>
    <s v="Nhập vay kho"/>
    <s v="kg"/>
    <x v="84"/>
  </r>
  <r>
    <x v="119"/>
    <s v="Xuất kho NVL thực hiện SP thực phẩm chức năng từ nguyên liệu Delta Immune"/>
    <s v="kg"/>
    <x v="84"/>
  </r>
  <r>
    <x v="119"/>
    <s v="Xuất NVL thực hiện SP thực phẩm chức năng từ nguyên liệu Lactobacilus paracaise (Đối ứng)"/>
    <s v="kg"/>
    <x v="84"/>
  </r>
  <r>
    <x v="119"/>
    <s v="Nhập lại kho do xuất NVL thực hiện SP thực phẩm chức năng từ nguyên liệu Lactobacilus paracaise"/>
    <s v="kg"/>
    <x v="84"/>
  </r>
  <r>
    <x v="119"/>
    <s v="Xuất kho NVL thực hiện SP thực phẩm chức năng từ nguyên liệu Delta Immune"/>
    <s v="kg"/>
    <x v="84"/>
  </r>
  <r>
    <x v="119"/>
    <s v="Xuất kho NVL thực hiện SP thực phẩm chức năng từ nguyên liệu Delta Immune"/>
    <s v="kg"/>
    <x v="84"/>
  </r>
  <r>
    <x v="119"/>
    <s v="Nhập mua (Ngân sách)"/>
    <s v="kg"/>
    <x v="84"/>
  </r>
  <r>
    <x v="119"/>
    <s v="Xuất trả"/>
    <s v="kg"/>
    <x v="84"/>
  </r>
  <r>
    <x v="120"/>
    <m/>
    <m/>
    <x v="1"/>
  </r>
  <r>
    <x v="121"/>
    <s v="Nhập vay kho"/>
    <s v="kg"/>
    <x v="85"/>
  </r>
  <r>
    <x v="121"/>
    <s v="Nhập vay kho"/>
    <s v="kg"/>
    <x v="85"/>
  </r>
  <r>
    <x v="121"/>
    <s v="Xuất kho NVL thực hiện SP thực phẩm chức năng từ nguyên liệu Delta Immune"/>
    <s v="kg"/>
    <x v="86"/>
  </r>
  <r>
    <x v="121"/>
    <s v="Xuất kho NVL thực hiện SP thực phẩm chức năng từ nguyên liệu Delta Immune"/>
    <s v="kg"/>
    <x v="85"/>
  </r>
  <r>
    <x v="121"/>
    <s v="Nhập mua (Ngân sách)"/>
    <s v="kg"/>
    <x v="86"/>
  </r>
  <r>
    <x v="121"/>
    <s v="Xuất trả"/>
    <s v="kg"/>
    <x v="85"/>
  </r>
  <r>
    <x v="122"/>
    <m/>
    <m/>
    <x v="1"/>
  </r>
  <r>
    <x v="123"/>
    <s v="Nhập mua (Ngân sách)"/>
    <s v="kg"/>
    <x v="87"/>
  </r>
  <r>
    <x v="123"/>
    <s v="Xuất NVL thực hiện SP thực phẩm chức năng từ nguyên liệu Immune Gamma"/>
    <s v="kg"/>
    <x v="87"/>
  </r>
  <r>
    <x v="124"/>
    <m/>
    <m/>
    <x v="1"/>
  </r>
  <r>
    <x v="125"/>
    <s v="Nhập vay kho"/>
    <s v="kg"/>
    <x v="88"/>
  </r>
  <r>
    <x v="125"/>
    <s v="Xuất kho NVL thực hiện SP thực phẩm chức năng từ nguyên liệu Delta Immune"/>
    <s v="kg"/>
    <x v="89"/>
  </r>
  <r>
    <x v="125"/>
    <s v="Nhập mua (Ngân sách)"/>
    <s v="kg"/>
    <x v="89"/>
  </r>
  <r>
    <x v="125"/>
    <s v="Xuất trả"/>
    <s v="kg"/>
    <x v="88"/>
  </r>
  <r>
    <x v="125"/>
    <s v="Xuất kho NVL thực hiện SP thực phẩm chức năng từ nguyên liệu Delta Immune"/>
    <s v="kg"/>
    <x v="89"/>
  </r>
  <r>
    <x v="126"/>
    <m/>
    <m/>
    <x v="1"/>
  </r>
  <r>
    <x v="127"/>
    <s v="Nhập vay"/>
    <s v="50g/lo"/>
    <x v="90"/>
  </r>
  <r>
    <x v="127"/>
    <s v="Nhập vay"/>
    <s v="50g/lo"/>
    <x v="90"/>
  </r>
  <r>
    <x v="127"/>
    <s v="Xuất kho NVL thực hiện Delta Immune"/>
    <s v="50g/lo"/>
    <x v="91"/>
  </r>
  <r>
    <x v="127"/>
    <s v="Xuất kho NVL thực hiện Immune Gamma"/>
    <s v="50g/lo"/>
    <x v="91"/>
  </r>
  <r>
    <x v="127"/>
    <s v="Nhập mua (Ngân sách)"/>
    <s v="50g/lo"/>
    <x v="91"/>
  </r>
  <r>
    <x v="127"/>
    <s v="Xuất trả"/>
    <s v="50g/lo"/>
    <x v="90"/>
  </r>
  <r>
    <x v="127"/>
    <s v="Xuất trả"/>
    <s v="50g/lo"/>
    <x v="90"/>
  </r>
  <r>
    <x v="127"/>
    <s v="Xuất kho NVL thực hiện Delta Immune"/>
    <s v="50g/lo"/>
    <x v="91"/>
  </r>
  <r>
    <x v="127"/>
    <s v="Xuất kho NVL thực hiện Immune Gamma"/>
    <s v="50g/lo"/>
    <x v="91"/>
  </r>
  <r>
    <x v="128"/>
    <m/>
    <m/>
    <x v="1"/>
  </r>
  <r>
    <x v="129"/>
    <s v="Nhập mua (Đối ứng)"/>
    <s v="5g/lo"/>
    <x v="92"/>
  </r>
  <r>
    <x v="129"/>
    <s v="Xuất kho NVL thực hiện Delta Immune"/>
    <s v="5g/lo"/>
    <x v="92"/>
  </r>
  <r>
    <x v="129"/>
    <s v="Xuất kho NVL thực hiện Immune Gamma"/>
    <s v="5g/lo"/>
    <x v="92"/>
  </r>
  <r>
    <x v="130"/>
    <m/>
    <m/>
    <x v="1"/>
  </r>
  <r>
    <x v="131"/>
    <s v="Nhập vay"/>
    <s v="100g/lo"/>
    <x v="93"/>
  </r>
  <r>
    <x v="131"/>
    <s v="Nhập vay"/>
    <s v="100g/lo"/>
    <x v="93"/>
  </r>
  <r>
    <x v="131"/>
    <s v="Xuất kho NVL thực hiện Delta Immune"/>
    <s v="100g/lo"/>
    <x v="93"/>
  </r>
  <r>
    <x v="131"/>
    <s v="Xuất kho NVL thực hiện Delta Immune"/>
    <s v="100g/lo"/>
    <x v="94"/>
  </r>
  <r>
    <x v="131"/>
    <s v="Xuất kho NVL thực hiện Immune Gamma"/>
    <s v="100g/lo"/>
    <x v="94"/>
  </r>
  <r>
    <x v="131"/>
    <s v="Nhập lại kho do xuất thừa NVL thực hiện Delta Immune"/>
    <s v="100g/lo"/>
    <x v="93"/>
  </r>
  <r>
    <x v="131"/>
    <s v="Xuất kho NVL thực hiện Immune Gamma"/>
    <s v="100g/lo"/>
    <x v="94"/>
  </r>
  <r>
    <x v="131"/>
    <s v="Nhập mua (Ngân sách)"/>
    <s v="100g/lo"/>
    <x v="94"/>
  </r>
  <r>
    <x v="131"/>
    <s v="Xuất trả"/>
    <s v="100g/lo"/>
    <x v="93"/>
  </r>
  <r>
    <x v="131"/>
    <s v="Xuất trả"/>
    <s v="100g/lo"/>
    <x v="93"/>
  </r>
  <r>
    <x v="132"/>
    <m/>
    <m/>
    <x v="1"/>
  </r>
  <r>
    <x v="133"/>
    <s v="Nhập vay"/>
    <s v="2.5l/lọ"/>
    <x v="95"/>
  </r>
  <r>
    <x v="133"/>
    <s v="Xuất kho NVL thực hiện Immune Gamma"/>
    <s v="2.5l/lọ"/>
    <x v="96"/>
  </r>
  <r>
    <x v="133"/>
    <s v="Nhập vay"/>
    <s v="2.5l/lọ"/>
    <x v="95"/>
  </r>
  <r>
    <x v="133"/>
    <s v="Xuất kho NVL thực hiện Delta Immune"/>
    <s v="2.5l/lọ"/>
    <x v="96"/>
  </r>
  <r>
    <x v="133"/>
    <s v="Nhập mua (Ngân sách)"/>
    <s v="2.5l/lọ"/>
    <x v="96"/>
  </r>
  <r>
    <x v="133"/>
    <s v="Xuất trả"/>
    <s v="2.5l/lọ"/>
    <x v="95"/>
  </r>
  <r>
    <x v="133"/>
    <s v="Xuất trả"/>
    <s v="2.5l/lọ"/>
    <x v="95"/>
  </r>
  <r>
    <x v="134"/>
    <m/>
    <m/>
    <x v="1"/>
  </r>
  <r>
    <x v="135"/>
    <s v="Nhập vay kho"/>
    <s v="kg"/>
    <x v="97"/>
  </r>
  <r>
    <x v="135"/>
    <s v="Nhập vay kho"/>
    <s v="kg"/>
    <x v="97"/>
  </r>
  <r>
    <x v="135"/>
    <s v="Xuất kho NVL thực hiện L.paracasei"/>
    <s v="kg"/>
    <x v="97"/>
  </r>
  <r>
    <x v="135"/>
    <s v="Xuất kho NVL thực hiện L.paracasei"/>
    <s v="kg"/>
    <x v="97"/>
  </r>
  <r>
    <x v="135"/>
    <s v="Xuất kho NVL thực hiện L.paracasei"/>
    <s v="kg"/>
    <x v="98"/>
  </r>
  <r>
    <x v="135"/>
    <s v="Nhập lại kho do xuất thừa NVL thực hiện L.paracasei"/>
    <s v="kg"/>
    <x v="97"/>
  </r>
  <r>
    <x v="135"/>
    <s v="Nhập mua (Ngân sách)"/>
    <s v="kg"/>
    <x v="98"/>
  </r>
  <r>
    <x v="135"/>
    <s v="Xuất trả"/>
    <s v="kg"/>
    <x v="97"/>
  </r>
  <r>
    <x v="135"/>
    <s v="Xuất kho NVL thực hiện B.subtilis"/>
    <s v="kg"/>
    <x v="98"/>
  </r>
  <r>
    <x v="135"/>
    <s v="Xuất kho NVL thực hiện Lactobacillus rhamnosus"/>
    <s v="kg"/>
    <x v="98"/>
  </r>
  <r>
    <x v="135"/>
    <s v="Xuất kho NVL thực hiện L.Acidophillus"/>
    <s v="kg"/>
    <x v="98"/>
  </r>
  <r>
    <x v="136"/>
    <m/>
    <m/>
    <x v="1"/>
  </r>
  <r>
    <x v="137"/>
    <s v="Nhập vay"/>
    <s v="hộp"/>
    <x v="99"/>
  </r>
  <r>
    <x v="137"/>
    <s v="Xuất NVL thực hiện SP thực phẩm chức năng từ nguyên liệu Immune Gamma"/>
    <s v="hộp"/>
    <x v="100"/>
  </r>
  <r>
    <x v="137"/>
    <s v="Nhập mua (Đối ứng)"/>
    <s v="hộp"/>
    <x v="101"/>
  </r>
  <r>
    <x v="137"/>
    <s v="Xuất kho NVL thực hiện SP thực phẩm chức năng từ nguyên liệu Delta Immune"/>
    <s v="hộp"/>
    <x v="101"/>
  </r>
  <r>
    <x v="137"/>
    <s v="Nhập mua (Đối ứng)"/>
    <s v="hộp"/>
    <x v="102"/>
  </r>
  <r>
    <x v="137"/>
    <s v="Xuất trả"/>
    <s v="hộp"/>
    <x v="99"/>
  </r>
  <r>
    <x v="137"/>
    <s v="Nhập mua (Ngân sách)"/>
    <s v="hộp"/>
    <x v="100"/>
  </r>
  <r>
    <x v="137"/>
    <s v="Xuất kho NVL thực hiện L.paracasei"/>
    <s v="hộp"/>
    <x v="102"/>
  </r>
  <r>
    <x v="138"/>
    <m/>
    <m/>
    <x v="1"/>
  </r>
  <r>
    <x v="139"/>
    <s v="Nhập vay"/>
    <s v="200mg/lo"/>
    <x v="65"/>
  </r>
  <r>
    <x v="139"/>
    <s v="Xuất kho NVL thực hiện Delta Immune"/>
    <s v="200mg/lo"/>
    <x v="29"/>
  </r>
  <r>
    <x v="139"/>
    <s v="Xuất kho NVL thực hiện Immune Gamma"/>
    <s v="200mg/lo"/>
    <x v="29"/>
  </r>
  <r>
    <x v="139"/>
    <s v="Nhập mua (Ngân sách)"/>
    <s v="200mg/lo"/>
    <x v="29"/>
  </r>
  <r>
    <x v="139"/>
    <s v="Xuất trả"/>
    <s v="200mg/lo"/>
    <x v="65"/>
  </r>
  <r>
    <x v="139"/>
    <s v="Xuất NVL thực hiện SP thực phẩm chức năng từ nguyên liệu Immune Gamma"/>
    <s v="200mg/lo"/>
    <x v="29"/>
  </r>
  <r>
    <x v="140"/>
    <m/>
    <m/>
    <x v="1"/>
  </r>
  <r>
    <x v="141"/>
    <s v="Nhập mua (Đối ứng)"/>
    <s v="kg"/>
    <x v="103"/>
  </r>
  <r>
    <x v="141"/>
    <s v="Xuất kho NVL thực hiện SP thực phẩm chức năng từ nguyên liệu Delta Immune"/>
    <s v="kg"/>
    <x v="103"/>
  </r>
  <r>
    <x v="141"/>
    <s v="Xuất kho NVL thực hiện SP thực phẩm chức năng từ nguyên liệu Delta Immune"/>
    <s v="kg"/>
    <x v="103"/>
  </r>
  <r>
    <x v="141"/>
    <s v="Xuất kho NVL thực hiện Lactobacillus rhamnosus"/>
    <s v="kg"/>
    <x v="103"/>
  </r>
  <r>
    <x v="141"/>
    <s v="Xuất kho NVL thực hiện L.fermentum"/>
    <s v="kg"/>
    <x v="103"/>
  </r>
  <r>
    <x v="141"/>
    <s v="Xuất kho NVL thực hiện Lactobacillus rhamnosus"/>
    <s v="kg"/>
    <x v="103"/>
  </r>
  <r>
    <x v="141"/>
    <s v="Xuất kho NVL thực hiện L.paracasei"/>
    <s v="kg"/>
    <x v="103"/>
  </r>
  <r>
    <x v="141"/>
    <s v="Xuất kho NVL thực hiện L.paracasei"/>
    <s v="kg"/>
    <x v="103"/>
  </r>
  <r>
    <x v="141"/>
    <s v="Nhập lại kho do xuất thừa NVLthực hiện Lactobacillus fermentum/IG"/>
    <s v="kg"/>
    <x v="103"/>
  </r>
  <r>
    <x v="141"/>
    <s v="Nhập lại kho do xuất thừa NVL thực hiện Lactobacillus rhamnosus "/>
    <s v="kg"/>
    <x v="103"/>
  </r>
  <r>
    <x v="141"/>
    <s v="Nhập lại kho do xuất thừa NVL thực hiện Lactobacillus rhamnosus "/>
    <s v="kg"/>
    <x v="103"/>
  </r>
  <r>
    <x v="141"/>
    <s v="Nhập lại kho do xuất thừa NVL thực hiện SP thực phẩm chức năng từ nguyên liệu Delta Immune"/>
    <s v="kg"/>
    <x v="103"/>
  </r>
  <r>
    <x v="141"/>
    <s v="Xuất kho NVL thực hiện Delta Immune"/>
    <s v="kg"/>
    <x v="103"/>
  </r>
  <r>
    <x v="141"/>
    <s v="Nhập lại kho do xuất thừa NVL thực hiện L.paracasei"/>
    <s v="kg"/>
    <x v="103"/>
  </r>
  <r>
    <x v="141"/>
    <s v="Xuất kho NVL thực hiện Immune Gamma"/>
    <s v="kg"/>
    <x v="103"/>
  </r>
  <r>
    <x v="141"/>
    <s v="Xuất kho NVL thực hiện B.subtilis"/>
    <s v="kg"/>
    <x v="103"/>
  </r>
  <r>
    <x v="141"/>
    <s v="Xuất kho NVL thực hiện Nattokinase"/>
    <s v="kg"/>
    <x v="103"/>
  </r>
  <r>
    <x v="141"/>
    <s v="Xuất kho NVL thực hiện L.fermentum"/>
    <s v="kg"/>
    <x v="103"/>
  </r>
  <r>
    <x v="141"/>
    <s v="Xuất kho NVL thực hiện L.Acidophillus"/>
    <s v="kg"/>
    <x v="103"/>
  </r>
  <r>
    <x v="142"/>
    <m/>
    <m/>
    <x v="1"/>
  </r>
  <r>
    <x v="143"/>
    <s v="Nhập vay"/>
    <s v="200mg/lo"/>
    <x v="65"/>
  </r>
  <r>
    <x v="143"/>
    <s v="Xuất kho NVL thực hiện Delta Immune"/>
    <s v="200mg/lo"/>
    <x v="29"/>
  </r>
  <r>
    <x v="143"/>
    <s v="Xuất kho NVL thực hiện Immune Gamma"/>
    <s v="200mg/lo"/>
    <x v="29"/>
  </r>
  <r>
    <x v="143"/>
    <s v="Nhập mua (Ngân sách)"/>
    <s v="200mg/lo"/>
    <x v="29"/>
  </r>
  <r>
    <x v="143"/>
    <s v="Xuất trả"/>
    <s v="200mg/lo"/>
    <x v="65"/>
  </r>
  <r>
    <x v="143"/>
    <s v="Xuất NVL thực hiện SP thực phẩm chức năng từ nguyên liệu Immune Gamma"/>
    <s v="200mg/lo"/>
    <x v="29"/>
  </r>
  <r>
    <x v="144"/>
    <m/>
    <m/>
    <x v="1"/>
  </r>
  <r>
    <x v="145"/>
    <s v="Nhập vay kho"/>
    <s v="kg"/>
    <x v="104"/>
  </r>
  <r>
    <x v="145"/>
    <s v="Xuất NVL thực hiện SP thực phẩm chức năng từ nguyên liệu Immune Gamma"/>
    <s v="kg"/>
    <x v="105"/>
  </r>
  <r>
    <x v="145"/>
    <s v="Nhập lại kho do xuất thừa NVL thực hiện SP thực phẩm chức năng từ nguyên liệu Immune Gamma"/>
    <s v="kg"/>
    <x v="105"/>
  </r>
  <r>
    <x v="145"/>
    <s v="Xuất kho NVL thực hiện B. coagulans"/>
    <s v="kg"/>
    <x v="104"/>
  </r>
  <r>
    <x v="146"/>
    <m/>
    <m/>
    <x v="1"/>
  </r>
  <r>
    <x v="147"/>
    <s v="Nhập mua (Đối ứng)"/>
    <s v="500ml/lo"/>
    <x v="106"/>
  </r>
  <r>
    <x v="147"/>
    <s v="Xuất kho NVL thực hiện Delta Immune"/>
    <s v="500ml/lo"/>
    <x v="106"/>
  </r>
  <r>
    <x v="147"/>
    <s v="Nhập mua (Đối ứng)"/>
    <s v="500ml/lo"/>
    <x v="106"/>
  </r>
  <r>
    <x v="147"/>
    <s v="Xuất kho NVL thực hiện Delta Immune"/>
    <s v="500ml/lo"/>
    <x v="106"/>
  </r>
  <r>
    <x v="147"/>
    <s v="Xuất kho NVL thực hiện Immune Gamma"/>
    <s v="500ml/lo"/>
    <x v="106"/>
  </r>
  <r>
    <x v="148"/>
    <m/>
    <m/>
    <x v="1"/>
  </r>
  <r>
    <x v="149"/>
    <s v="Nhập mua (Ngân sách)"/>
    <s v="kg"/>
    <x v="107"/>
  </r>
  <r>
    <x v="149"/>
    <s v="Xuất kho NVL thực hiện SP thực phẩm chức năng từ nguyên liệu Delta Immune"/>
    <s v="kg"/>
    <x v="107"/>
  </r>
  <r>
    <x v="150"/>
    <m/>
    <m/>
    <x v="1"/>
  </r>
  <r>
    <x v="151"/>
    <s v="Nhập vay"/>
    <s v="lọ"/>
    <x v="108"/>
  </r>
  <r>
    <x v="151"/>
    <s v="Xuất kho NVL thực hiện Delta Immune"/>
    <s v="lọ"/>
    <x v="109"/>
  </r>
  <r>
    <x v="151"/>
    <s v="Xuất kho NVL thực hiện Immune Gamma"/>
    <s v="lọ"/>
    <x v="109"/>
  </r>
  <r>
    <x v="151"/>
    <s v="Nhập mua (Ngân sách)"/>
    <s v="lọ"/>
    <x v="109"/>
  </r>
  <r>
    <x v="151"/>
    <s v="Xuất trả"/>
    <s v="lọ"/>
    <x v="108"/>
  </r>
  <r>
    <x v="151"/>
    <s v="Xuất NVL thực hiện SP thực phẩm chức năng từ nguyên liệu Immune Gamma"/>
    <s v="lọ"/>
    <x v="109"/>
  </r>
  <r>
    <x v="152"/>
    <m/>
    <m/>
    <x v="1"/>
  </r>
  <r>
    <x v="153"/>
    <s v="Nhập mua (Đối ứng)"/>
    <s v="kg"/>
    <x v="110"/>
  </r>
  <r>
    <x v="153"/>
    <s v="Nhập mua (Đối ứng)"/>
    <s v="kg"/>
    <x v="111"/>
  </r>
  <r>
    <x v="153"/>
    <s v="Xuất kho NVL thực hiện Delta Immune"/>
    <s v="kg"/>
    <x v="111"/>
  </r>
  <r>
    <x v="153"/>
    <s v="Xuất kho NVL thực hiện Immune Gamma"/>
    <s v="kg"/>
    <x v="111"/>
  </r>
  <r>
    <x v="153"/>
    <s v="Xuất kho NVL thực hiện L.paracasei"/>
    <s v="kg"/>
    <x v="111"/>
  </r>
  <r>
    <x v="153"/>
    <s v="Xuất kho NVL thực hiện L.paracasei"/>
    <s v="kg"/>
    <x v="110"/>
  </r>
  <r>
    <x v="153"/>
    <s v="Nhập vay"/>
    <s v="kg"/>
    <x v="110"/>
  </r>
  <r>
    <x v="153"/>
    <s v="Xuất kho NVL thực hiện Lactobacillus rhamnosus"/>
    <s v="kg"/>
    <x v="110"/>
  </r>
  <r>
    <x v="153"/>
    <s v="Xuất kho NVL thực hiện L.fermentum"/>
    <s v="kg"/>
    <x v="110"/>
  </r>
  <r>
    <x v="153"/>
    <s v="Nhập lại kho do xuất thừa NVLthực hiện Lactobacillus fermentum/IG"/>
    <s v="kg"/>
    <x v="110"/>
  </r>
  <r>
    <x v="153"/>
    <s v="Xuất kho NVL thực hiện Delta Immune"/>
    <s v="kg"/>
    <x v="110"/>
  </r>
  <r>
    <x v="153"/>
    <s v="Xuất kho NVL thực hiện Delta Immune"/>
    <s v="kg"/>
    <x v="110"/>
  </r>
  <r>
    <x v="153"/>
    <s v="Xuất kho NVL thực hiện Immune Gamma"/>
    <s v="kg"/>
    <x v="110"/>
  </r>
  <r>
    <x v="153"/>
    <s v="Xuất kho NVL thực hiện L.paracasei"/>
    <s v="kg"/>
    <x v="110"/>
  </r>
  <r>
    <x v="153"/>
    <s v="Nhập mua (Đối ứng)"/>
    <s v="kg"/>
    <x v="111"/>
  </r>
  <r>
    <x v="153"/>
    <s v="Nhập mua (Ngân sách)"/>
    <s v="kg"/>
    <x v="111"/>
  </r>
  <r>
    <x v="153"/>
    <s v="Xuất trả"/>
    <s v="kg"/>
    <x v="110"/>
  </r>
  <r>
    <x v="153"/>
    <s v="Xuất kho NVL thực hiện Lactobacillus rhamnosus"/>
    <s v="kg"/>
    <x v="111"/>
  </r>
  <r>
    <x v="153"/>
    <s v="Xuất kho NVL thực hiện Nattokinase"/>
    <s v="kg"/>
    <x v="110"/>
  </r>
  <r>
    <x v="153"/>
    <s v="Xuất kho NVL thực hiện L.fermentum"/>
    <s v="kg"/>
    <x v="110"/>
  </r>
  <r>
    <x v="153"/>
    <s v="Xuất kho NVL thực hiện L.Acidophillus"/>
    <s v="kg"/>
    <x v="110"/>
  </r>
  <r>
    <x v="154"/>
    <m/>
    <m/>
    <x v="1"/>
  </r>
  <r>
    <x v="155"/>
    <s v="Nhập mua (Đối ứng)"/>
    <s v="500g/lọ"/>
    <x v="111"/>
  </r>
  <r>
    <x v="155"/>
    <s v="Xuất kho NVL thực hiện B.subtilis"/>
    <s v="500g/lọ"/>
    <x v="111"/>
  </r>
  <r>
    <x v="155"/>
    <s v="Xuất kho NVL thực hiện B.subtilis"/>
    <s v="500g/lọ"/>
    <x v="111"/>
  </r>
  <r>
    <x v="155"/>
    <s v="Nhập lại kho do xuất thừa NVL thực hiện B.subtilis"/>
    <s v="500g/lọ"/>
    <x v="111"/>
  </r>
  <r>
    <x v="155"/>
    <s v="Xuất kho NVL thực hiện L.paracasei"/>
    <s v="500g/lọ"/>
    <x v="111"/>
  </r>
  <r>
    <x v="155"/>
    <s v="Nhập mua (Đối ứng)"/>
    <s v="kg"/>
    <x v="112"/>
  </r>
  <r>
    <x v="155"/>
    <s v="Xuất kho NVL thực hiện L.paracasei"/>
    <s v="kg"/>
    <x v="112"/>
  </r>
  <r>
    <x v="156"/>
    <m/>
    <m/>
    <x v="1"/>
  </r>
  <r>
    <x v="157"/>
    <s v="Nhập vay"/>
    <s v="bộ"/>
    <x v="113"/>
  </r>
  <r>
    <x v="157"/>
    <s v="Xuất kho NVL thực hiện Immune Gamma"/>
    <s v="bộ"/>
    <x v="114"/>
  </r>
  <r>
    <x v="157"/>
    <s v="Nhập vay"/>
    <s v="bộ"/>
    <x v="113"/>
  </r>
  <r>
    <x v="157"/>
    <s v="Xuất kho NVL thực hiện L.paracasei"/>
    <s v="bộ"/>
    <x v="113"/>
  </r>
  <r>
    <x v="157"/>
    <s v="Xuất kho NVL thực hiện B.subtilis"/>
    <s v="bộ"/>
    <x v="114"/>
  </r>
  <r>
    <x v="157"/>
    <s v="Xuất kho NVL thực hiện Delta Immune"/>
    <s v="bộ"/>
    <x v="114"/>
  </r>
  <r>
    <x v="157"/>
    <s v="Xuất kho NVL thực hiện Immune Gamma"/>
    <s v="bộ"/>
    <x v="114"/>
  </r>
  <r>
    <x v="157"/>
    <s v="Nhập lại kho do xuất thừa NVL thực hiện L.paracasei"/>
    <s v="bộ"/>
    <x v="113"/>
  </r>
  <r>
    <x v="157"/>
    <s v="Xuất kho NVL thực hiện Lactobacillus rhamnosus"/>
    <s v="bộ"/>
    <x v="114"/>
  </r>
  <r>
    <x v="157"/>
    <s v="Nhập mua (Ngân sách)"/>
    <s v="bộ"/>
    <x v="114"/>
  </r>
  <r>
    <x v="157"/>
    <s v="Xuất trả"/>
    <s v="bộ"/>
    <x v="113"/>
  </r>
  <r>
    <x v="157"/>
    <s v="Xuất trả"/>
    <s v="bộ"/>
    <x v="113"/>
  </r>
  <r>
    <x v="158"/>
    <m/>
    <m/>
    <x v="1"/>
  </r>
  <r>
    <x v="159"/>
    <s v="Nhập vay kho"/>
    <s v="kg"/>
    <x v="115"/>
  </r>
  <r>
    <x v="159"/>
    <s v="Nhập vay kho"/>
    <s v="kg"/>
    <x v="115"/>
  </r>
  <r>
    <x v="159"/>
    <s v="Xuất kho NVL thực hiện SP thực phẩm chức năng từ nguyên liệu Delta Immune"/>
    <s v="kg"/>
    <x v="116"/>
  </r>
  <r>
    <x v="159"/>
    <s v="Xuất NVL thực hiện SP thực phẩm chức năng từ nguyên liệu Immune Gamma"/>
    <s v="kg"/>
    <x v="116"/>
  </r>
  <r>
    <x v="159"/>
    <s v="Xuất NVL thực hiện SP thực phẩm chức năng từ nguyên liệu Immune Gamma"/>
    <s v="kg"/>
    <x v="116"/>
  </r>
  <r>
    <x v="159"/>
    <s v="Nhâp vay kho"/>
    <s v="kg"/>
    <x v="115"/>
  </r>
  <r>
    <x v="159"/>
    <s v="Nhập lại kho do xuất thừa NVL thực hiện SP thực phẩm chức năng từ nguyên liệu Immune Gamma"/>
    <s v="kg"/>
    <x v="116"/>
  </r>
  <r>
    <x v="159"/>
    <s v="Xuất kho NVL thực hiện SP thực phẩm chức năng từ nguyên liệu Delta Immune"/>
    <s v="kg"/>
    <x v="116"/>
  </r>
  <r>
    <x v="159"/>
    <s v="Xuất kho NVL thực hiện SP thực phẩm chức năng từ nguyên liệu Delta Immune"/>
    <s v="kg"/>
    <x v="115"/>
  </r>
  <r>
    <x v="159"/>
    <s v="Nhập mua (Ngân sách)"/>
    <s v="kg"/>
    <x v="116"/>
  </r>
  <r>
    <x v="159"/>
    <s v="Xuất trả"/>
    <s v="kg"/>
    <x v="115"/>
  </r>
  <r>
    <x v="160"/>
    <m/>
    <m/>
    <x v="1"/>
  </r>
  <r>
    <x v="161"/>
    <s v="Nhập vay"/>
    <s v="200mg/lo"/>
    <x v="65"/>
  </r>
  <r>
    <x v="161"/>
    <s v="Xuất kho NVL thực hiện Delta Immune"/>
    <s v="200mg/lo"/>
    <x v="29"/>
  </r>
  <r>
    <x v="161"/>
    <s v="Xuất kho NVL thực hiện Immune Gamma"/>
    <s v="200mg/lo"/>
    <x v="29"/>
  </r>
  <r>
    <x v="161"/>
    <s v="Nhập mua (Ngân sách)"/>
    <s v="200mg/lo"/>
    <x v="29"/>
  </r>
  <r>
    <x v="161"/>
    <s v="Xuất trả"/>
    <s v="200mg/lo"/>
    <x v="65"/>
  </r>
  <r>
    <x v="161"/>
    <s v="Xuất NVL thực hiện SP thực phẩm chức năng từ nguyên liệu Immune Gamma"/>
    <s v="200mg/lo"/>
    <x v="29"/>
  </r>
  <r>
    <x v="162"/>
    <m/>
    <m/>
    <x v="1"/>
  </r>
  <r>
    <x v="163"/>
    <s v="Nhập vay"/>
    <s v="kg"/>
    <x v="117"/>
  </r>
  <r>
    <x v="163"/>
    <s v="Xuất kho NVL thực hiện L.paracasei"/>
    <s v="kg"/>
    <x v="117"/>
  </r>
  <r>
    <x v="163"/>
    <s v="Xuất kho NVL thực hiện L.paracasei"/>
    <s v="kg"/>
    <x v="5"/>
  </r>
  <r>
    <x v="163"/>
    <s v="Xuất kho NVL thực hiện B.subtilis"/>
    <s v="kg"/>
    <x v="117"/>
  </r>
  <r>
    <x v="163"/>
    <s v="Xuất kho NVL thực hiện B.subtilis"/>
    <s v="kg"/>
    <x v="5"/>
  </r>
  <r>
    <x v="163"/>
    <s v="Nhập lại kho do xuất thừa NVL thực hiện B.subtilis"/>
    <s v="kg"/>
    <x v="117"/>
  </r>
  <r>
    <x v="163"/>
    <s v="Nhập lại kho do xuất thừa NVL thực hiện L.paracasei"/>
    <s v="kg"/>
    <x v="117"/>
  </r>
  <r>
    <x v="163"/>
    <s v="Nhập mua (Ngân sách)"/>
    <s v="kg"/>
    <x v="5"/>
  </r>
  <r>
    <x v="163"/>
    <s v="Xuất trả"/>
    <s v="kg"/>
    <x v="117"/>
  </r>
  <r>
    <x v="163"/>
    <s v="Xuất kho NVL thực hiện Lactobacillus rhamnosus"/>
    <s v="kg"/>
    <x v="5"/>
  </r>
  <r>
    <x v="163"/>
    <s v="Xuất kho NVL thực hiện L.Acidophillus"/>
    <s v="kg"/>
    <x v="5"/>
  </r>
  <r>
    <x v="164"/>
    <m/>
    <m/>
    <x v="1"/>
  </r>
  <r>
    <x v="165"/>
    <s v="Nhập vay"/>
    <s v="hộp"/>
    <x v="118"/>
  </r>
  <r>
    <x v="165"/>
    <s v="Nhập vay"/>
    <s v="hộp"/>
    <x v="118"/>
  </r>
  <r>
    <x v="165"/>
    <s v="Xuất NVL thực hiện SP thực phẩm chức năng từ nguyên liệu Immune Gamma"/>
    <s v="hộp"/>
    <x v="119"/>
  </r>
  <r>
    <x v="165"/>
    <s v="Nhập mua (Ngân sách)"/>
    <s v="hộp"/>
    <x v="119"/>
  </r>
  <r>
    <x v="165"/>
    <s v="Xuất trả"/>
    <s v="hộp"/>
    <x v="118"/>
  </r>
  <r>
    <x v="165"/>
    <s v="Xuất kho NVL thực hiện SP thực phẩm chức năng từ nguyên liệu Delta Immune"/>
    <s v="hộp"/>
    <x v="119"/>
  </r>
  <r>
    <x v="165"/>
    <s v="Xuất trả"/>
    <s v="hộp"/>
    <x v="118"/>
  </r>
  <r>
    <x v="166"/>
    <m/>
    <m/>
    <x v="1"/>
  </r>
  <r>
    <x v="167"/>
    <s v="Nhập vay"/>
    <s v="hộp"/>
    <x v="120"/>
  </r>
  <r>
    <x v="167"/>
    <s v="Xuất kho NVL thực hiện SP thực phẩm chức năng từ nguyên liệu Delta Immune"/>
    <s v="hộp"/>
    <x v="61"/>
  </r>
  <r>
    <x v="167"/>
    <s v="Nhập mua (Ngân sách)"/>
    <s v="hộp"/>
    <x v="61"/>
  </r>
  <r>
    <x v="167"/>
    <s v="Xuất trả"/>
    <s v="hộp"/>
    <x v="120"/>
  </r>
  <r>
    <x v="167"/>
    <s v="Xuất NVL thực hiện SP thực phẩm chức năng từ nguyên liệu Immune Gamma"/>
    <s v="hộp"/>
    <x v="61"/>
  </r>
  <r>
    <x v="167"/>
    <s v="Xuất kho NVL thực hiện SP thực phẩm chức năng từ nguyên liệu Delta Immune"/>
    <s v="hộp"/>
    <x v="61"/>
  </r>
  <r>
    <x v="168"/>
    <m/>
    <m/>
    <x v="1"/>
  </r>
  <r>
    <x v="169"/>
    <s v="Nhập vay"/>
    <s v="hộp"/>
    <x v="121"/>
  </r>
  <r>
    <x v="169"/>
    <s v="Xuất kho NVL thực hiện SP thực phẩm chức năng từ nguyên liệu Delta Immune"/>
    <s v="hộp"/>
    <x v="63"/>
  </r>
  <r>
    <x v="169"/>
    <s v="Xuất NVL thực hiện SP thực phẩm chức năng từ nguyên liệu Immune Gamma"/>
    <s v="hộp"/>
    <x v="63"/>
  </r>
  <r>
    <x v="169"/>
    <s v="Nhập mua (Ngân sách)"/>
    <s v="hộp"/>
    <x v="63"/>
  </r>
  <r>
    <x v="169"/>
    <s v="Xuất trả"/>
    <s v="hộp"/>
    <x v="121"/>
  </r>
  <r>
    <x v="169"/>
    <s v="Xuất NVL thực hiện SP thực phẩm chức năng từ nguyên liệu Immune Gamma"/>
    <s v="hộp"/>
    <x v="63"/>
  </r>
  <r>
    <x v="170"/>
    <m/>
    <m/>
    <x v="1"/>
  </r>
  <r>
    <x v="171"/>
    <s v="Nhập mua (Ngân sách)"/>
    <s v="kg"/>
    <x v="122"/>
  </r>
  <r>
    <x v="172"/>
    <m/>
    <m/>
    <x v="1"/>
  </r>
  <r>
    <x v="173"/>
    <s v="Nhập mua (Ngân sách)"/>
    <s v="kg"/>
    <x v="123"/>
  </r>
  <r>
    <x v="174"/>
    <m/>
    <m/>
    <x v="1"/>
  </r>
  <r>
    <x v="175"/>
    <s v="Nhập vay"/>
    <s v="kg"/>
    <x v="124"/>
  </r>
  <r>
    <x v="175"/>
    <s v="Xuất kho NVL thực hiện SP thực phẩm chức năng từ nguyên liệu Delta Immune"/>
    <s v="kg"/>
    <x v="125"/>
  </r>
  <r>
    <x v="175"/>
    <s v="Xuất kho NVL thực hiện SP thực phẩm chức năng từ nguyên liệu Delta Immune"/>
    <s v="kg"/>
    <x v="124"/>
  </r>
  <r>
    <x v="175"/>
    <s v="Nhập lại kho do xuất thừa NVL thực hiện SP thực phẩm chức năng từ nguyên liệu Delta Immune"/>
    <s v="kg"/>
    <x v="124"/>
  </r>
  <r>
    <x v="175"/>
    <s v="Nhập mua (Ngân sách)"/>
    <s v="kg"/>
    <x v="125"/>
  </r>
  <r>
    <x v="175"/>
    <s v="Xuất trả"/>
    <s v="kg"/>
    <x v="124"/>
  </r>
  <r>
    <x v="176"/>
    <m/>
    <m/>
    <x v="1"/>
  </r>
  <r>
    <x v="177"/>
    <s v="Nhập mua (Đối ứng)"/>
    <s v="kg"/>
    <x v="126"/>
  </r>
  <r>
    <x v="177"/>
    <s v="Xuất kho NVL thực hiện SP thực phẩm chức năng từ nguyên liệu Delta Immune"/>
    <s v="kg"/>
    <x v="126"/>
  </r>
  <r>
    <x v="177"/>
    <s v="Xuất kho NVL thực hiện SP thực phẩm chức năng từ nguyên liệu Delta Immune"/>
    <s v="kg"/>
    <x v="126"/>
  </r>
  <r>
    <x v="177"/>
    <s v="Nhập lại kho do xuất thừa NVL thực hiện SP thực phẩm chức năng từ nguyên liệu Delta Immune"/>
    <s v="kg"/>
    <x v="126"/>
  </r>
  <r>
    <x v="177"/>
    <s v="Xuất kho NVL thực hiện Delta Immune"/>
    <s v="kg"/>
    <x v="126"/>
  </r>
  <r>
    <x v="177"/>
    <s v="Xuất kho NVL thực hiện Immune Gamma"/>
    <s v="kg"/>
    <x v="126"/>
  </r>
  <r>
    <x v="177"/>
    <s v="Xuất kho NVL thực hiện L.paracasei"/>
    <s v="kg"/>
    <x v="126"/>
  </r>
  <r>
    <x v="177"/>
    <s v="Xuất kho NVL thực hiện Lactobacillus rhamnosus"/>
    <s v="kg"/>
    <x v="126"/>
  </r>
  <r>
    <x v="177"/>
    <s v="Xuất kho NVL thực hiện L.Acidophillus"/>
    <s v="kg"/>
    <x v="126"/>
  </r>
  <r>
    <x v="178"/>
    <m/>
    <m/>
    <x v="1"/>
  </r>
  <r>
    <x v="179"/>
    <s v="Nhập mua (Đối ứng)"/>
    <s v="2.5l/lọ"/>
    <x v="69"/>
  </r>
  <r>
    <x v="179"/>
    <s v="Xuất kho NVL thực hiện Delta Immune"/>
    <s v="2.5l/lọ"/>
    <x v="69"/>
  </r>
  <r>
    <x v="179"/>
    <s v="Nhập vay"/>
    <s v="2.5l/lọ"/>
    <x v="13"/>
  </r>
  <r>
    <x v="179"/>
    <s v="Xuất kho NVL thực hiện Immune Gamma"/>
    <s v="2.5l/lọ"/>
    <x v="69"/>
  </r>
  <r>
    <x v="179"/>
    <s v="Xuất kho NVL thực hiện SP thực phẩm chức năng từ nguyên liệu Delta Immune"/>
    <s v="2.5l/lọ"/>
    <x v="69"/>
  </r>
  <r>
    <x v="179"/>
    <s v="Xuất NVL thực hiện SP thực phẩm chức năng từ nguyên liệu Immune Gamma"/>
    <s v="2.5l/lọ"/>
    <x v="69"/>
  </r>
  <r>
    <x v="179"/>
    <s v="Nhập mua (Ngân sách)"/>
    <s v="2.5l/lọ"/>
    <x v="69"/>
  </r>
  <r>
    <x v="179"/>
    <s v="Xuất kho NVL thực hiện Immune Gamma"/>
    <s v="2.5l/lọ"/>
    <x v="69"/>
  </r>
  <r>
    <x v="179"/>
    <s v="Xuất trả"/>
    <s v="2.5l/lọ"/>
    <x v="13"/>
  </r>
  <r>
    <x v="180"/>
    <m/>
    <m/>
    <x v="1"/>
  </r>
  <r>
    <x v="181"/>
    <s v="Nhập mua (Đối ứng)"/>
    <s v="kg"/>
    <x v="127"/>
  </r>
  <r>
    <x v="181"/>
    <s v="Xuất NVL thực hiện SP thực phẩm chức năng từ nguyên liệu Immune Gamma"/>
    <s v="kg"/>
    <x v="127"/>
  </r>
  <r>
    <x v="182"/>
    <m/>
    <m/>
    <x v="1"/>
  </r>
  <r>
    <x v="183"/>
    <s v="Nhập mua (Đối ứng)"/>
    <s v="kg"/>
    <x v="128"/>
  </r>
  <r>
    <x v="183"/>
    <s v="Nhập mua (Đối ứng)"/>
    <s v="kg"/>
    <x v="129"/>
  </r>
  <r>
    <x v="183"/>
    <s v="Nhập mua (Đối ứng)"/>
    <s v="kg"/>
    <x v="130"/>
  </r>
  <r>
    <x v="183"/>
    <s v="Xuất kho NVL thực hiện L.paracasei"/>
    <s v="kg"/>
    <x v="129"/>
  </r>
  <r>
    <x v="183"/>
    <s v="Xuất kho NVL thực hiện L.paracasei"/>
    <s v="kg"/>
    <x v="128"/>
  </r>
  <r>
    <x v="183"/>
    <s v="Nhập vay"/>
    <s v="kg"/>
    <x v="131"/>
  </r>
  <r>
    <x v="183"/>
    <s v="Xuất kho NVL thực hiện Immune Gamma"/>
    <s v="kg"/>
    <x v="130"/>
  </r>
  <r>
    <x v="183"/>
    <s v="Xuất kho NVL thực hiện Delta Immune"/>
    <s v="kg"/>
    <x v="130"/>
  </r>
  <r>
    <x v="183"/>
    <s v="Xuất kho NVL thực hiện B.subtilis"/>
    <s v="kg"/>
    <x v="128"/>
  </r>
  <r>
    <x v="183"/>
    <s v="Xuất kho NVL thực hiện B.subtilis"/>
    <s v="kg"/>
    <x v="128"/>
  </r>
  <r>
    <x v="183"/>
    <s v="Xuất kho NVL thực hiện Lactobacillus rhamnosus"/>
    <s v="kg"/>
    <x v="128"/>
  </r>
  <r>
    <x v="183"/>
    <s v="Xuất kho NVL thực hiện Lactobacillus rhamnosus"/>
    <s v="kg"/>
    <x v="130"/>
  </r>
  <r>
    <x v="183"/>
    <s v="Nhập lại kho do xuất thừa NVL thực hiện B.subtilis"/>
    <s v="kg"/>
    <x v="128"/>
  </r>
  <r>
    <x v="183"/>
    <s v="Xuất kho NVL thực hiện Delta Immune"/>
    <s v="kg"/>
    <x v="128"/>
  </r>
  <r>
    <x v="183"/>
    <s v="Xuất kho NVL thực hiện Immune Gamma"/>
    <s v="kg"/>
    <x v="128"/>
  </r>
  <r>
    <x v="183"/>
    <s v="Nhập mua (Ngân sách)"/>
    <s v="kg"/>
    <x v="130"/>
  </r>
  <r>
    <x v="183"/>
    <s v="Xuất kho NVL thực hiện Nattokinase"/>
    <s v="kg"/>
    <x v="128"/>
  </r>
  <r>
    <x v="183"/>
    <s v="Xuất kho NVL thực hiện L.fermentum"/>
    <s v="kg"/>
    <x v="128"/>
  </r>
  <r>
    <x v="183"/>
    <s v="Xuất trả"/>
    <s v="kg"/>
    <x v="131"/>
  </r>
  <r>
    <x v="184"/>
    <m/>
    <m/>
    <x v="1"/>
  </r>
  <r>
    <x v="185"/>
    <s v="Nhập mua (Đối ứng)"/>
    <s v="cái"/>
    <x v="132"/>
  </r>
  <r>
    <x v="185"/>
    <s v="Nhập vay"/>
    <s v="cái"/>
    <x v="133"/>
  </r>
  <r>
    <x v="185"/>
    <s v="Xuất NVL thực hiện SP thực phẩm chức năng từ nguyên liệu Immune Gamma"/>
    <s v="cái"/>
    <x v="132"/>
  </r>
  <r>
    <x v="185"/>
    <s v="Xuất trả"/>
    <s v="cái"/>
    <x v="133"/>
  </r>
  <r>
    <x v="186"/>
    <m/>
    <m/>
    <x v="1"/>
  </r>
  <r>
    <x v="187"/>
    <s v="Nhập vay"/>
    <s v="cái"/>
    <x v="134"/>
  </r>
  <r>
    <x v="187"/>
    <s v="Xuất kho NVL thực hiện SP thực phẩm chức năng từ nguyên liệu Delta Immune"/>
    <s v="cái"/>
    <x v="135"/>
  </r>
  <r>
    <x v="187"/>
    <s v="Nhập mua (Đối ứng)"/>
    <s v="cái"/>
    <x v="135"/>
  </r>
  <r>
    <x v="187"/>
    <s v="Xuất trả"/>
    <s v="cái"/>
    <x v="134"/>
  </r>
  <r>
    <x v="187"/>
    <s v="Nhập mua (Ngân sách)"/>
    <s v="cái"/>
    <x v="135"/>
  </r>
  <r>
    <x v="187"/>
    <s v="Xuất NVL thực hiện SP thực phẩm chức năng từ nguyên liệu Immune Gamma"/>
    <s v="cái"/>
    <x v="135"/>
  </r>
  <r>
    <x v="187"/>
    <s v="Xuất NVL thực hiện SP thực phẩm chức năng từ nguyên liệu Immune Gamma"/>
    <s v="cái"/>
    <x v="135"/>
  </r>
  <r>
    <x v="188"/>
    <m/>
    <m/>
    <x v="1"/>
  </r>
  <r>
    <x v="189"/>
    <s v="Nhập vay"/>
    <s v="cái"/>
    <x v="133"/>
  </r>
  <r>
    <x v="189"/>
    <s v="Nhập vay"/>
    <s v="cái"/>
    <x v="133"/>
  </r>
  <r>
    <x v="189"/>
    <s v="Xuất NVL thực hiện SP thực phẩm chức năng từ nguyên liệu Immune Gamma"/>
    <s v="cái"/>
    <x v="135"/>
  </r>
  <r>
    <x v="189"/>
    <s v="Xuất kho NVL thực hiện SP thực phẩm chức năng từ nguyên liệu Delta Immune"/>
    <s v="cái"/>
    <x v="135"/>
  </r>
  <r>
    <x v="189"/>
    <s v="Nhập mua (Đối ứng)"/>
    <s v="cái"/>
    <x v="135"/>
  </r>
  <r>
    <x v="189"/>
    <s v="Xuất trả"/>
    <s v="cái"/>
    <x v="133"/>
  </r>
  <r>
    <x v="189"/>
    <s v="Nhập mua (Ngân sách)"/>
    <s v="cái"/>
    <x v="135"/>
  </r>
  <r>
    <x v="189"/>
    <s v="Xuất NVL thực hiện SP thực phẩm chức năng từ nguyên liệu Immune Gamma"/>
    <s v="cái"/>
    <x v="135"/>
  </r>
  <r>
    <x v="189"/>
    <s v="Xuất trả"/>
    <s v="cái"/>
    <x v="133"/>
  </r>
  <r>
    <x v="190"/>
    <m/>
    <m/>
    <x v="1"/>
  </r>
  <r>
    <x v="191"/>
    <s v="Nhập mua (Đối ứng)"/>
    <s v="cái"/>
    <x v="135"/>
  </r>
  <r>
    <x v="191"/>
    <s v="Xuất kho NVL thực hiện SP thực phẩm chức năng từ nguyên liệu Delta Immune"/>
    <s v="cái"/>
    <x v="135"/>
  </r>
  <r>
    <x v="191"/>
    <s v="Nhập mua (Ngân sách)"/>
    <s v="cái"/>
    <x v="135"/>
  </r>
  <r>
    <x v="191"/>
    <s v="Xuất kho NVL thực hiện SP thực phẩm chức năng từ nguyên liệu Delta Immune"/>
    <s v="cái"/>
    <x v="135"/>
  </r>
  <r>
    <x v="191"/>
    <s v="Xuất NVL thực hiện SP thực phẩm chức năng từ nguyên liệu Immune Gamma"/>
    <s v="cái"/>
    <x v="135"/>
  </r>
  <r>
    <x v="192"/>
    <m/>
    <m/>
    <x v="1"/>
  </r>
  <r>
    <x v="193"/>
    <s v="Nhập mua (Đối ứng)"/>
    <s v="kg"/>
    <x v="136"/>
  </r>
  <r>
    <x v="193"/>
    <s v="Xuất kho NVL thực hiện Immune Gamma"/>
    <s v="kg"/>
    <x v="136"/>
  </r>
  <r>
    <x v="193"/>
    <s v="Xuất kho NVL thực hiện L.paracasei"/>
    <s v="kg"/>
    <x v="136"/>
  </r>
  <r>
    <x v="193"/>
    <s v="Xuất kho NVL thực hiện Delta Immune"/>
    <s v="kg"/>
    <x v="136"/>
  </r>
  <r>
    <x v="193"/>
    <s v="Xuất kho NVL thực hiện Delta Immune"/>
    <s v="kg"/>
    <x v="136"/>
  </r>
  <r>
    <x v="193"/>
    <s v="Xuất kho NVL thực hiện B.subtilis"/>
    <s v="kg"/>
    <x v="136"/>
  </r>
  <r>
    <x v="193"/>
    <s v="Nhập lại kho do xuất thừa NVL thực hiện B.subtilis"/>
    <s v="kg"/>
    <x v="136"/>
  </r>
  <r>
    <x v="193"/>
    <s v="Nhập lại kho do xuất thừa NVL thực hiện Delta Immune"/>
    <s v="kg"/>
    <x v="136"/>
  </r>
  <r>
    <x v="193"/>
    <s v="Xuất kho NVL thực hiện Immune Gamma"/>
    <s v="kg"/>
    <x v="136"/>
  </r>
  <r>
    <x v="193"/>
    <s v="Nhập mua (Đối ứng)"/>
    <s v="kg"/>
    <x v="137"/>
  </r>
  <r>
    <x v="193"/>
    <s v="Xuất kho NVL thực hiện Lactobacillus rhamnosus"/>
    <s v="kg"/>
    <x v="136"/>
  </r>
  <r>
    <x v="193"/>
    <s v="Xuất kho NVL thực hiện Lactobacillus rhamnosus"/>
    <s v="kg"/>
    <x v="137"/>
  </r>
  <r>
    <x v="193"/>
    <s v="Xuất kho NVL thực hiện L.fermentum"/>
    <s v="kg"/>
    <x v="137"/>
  </r>
  <r>
    <x v="193"/>
    <s v="Xuất kho NVL thực hiện L.paracasei"/>
    <s v="kg"/>
    <x v="137"/>
  </r>
  <r>
    <x v="193"/>
    <s v="Xuất kho NVL thực hiện L.Acidophillus"/>
    <s v="kg"/>
    <x v="137"/>
  </r>
  <r>
    <x v="194"/>
    <m/>
    <m/>
    <x v="1"/>
  </r>
  <r>
    <x v="195"/>
    <s v="Nhập vay"/>
    <s v="5mg/lo"/>
    <x v="138"/>
  </r>
  <r>
    <x v="195"/>
    <s v="Xuất kho NVL thực hiện Delta Immune"/>
    <s v="5mg/lo"/>
    <x v="139"/>
  </r>
  <r>
    <x v="195"/>
    <s v="Xuất kho NVL thực hiện Immune Gamma"/>
    <s v="5mg/lo"/>
    <x v="139"/>
  </r>
  <r>
    <x v="195"/>
    <s v="Xuất kho NVL thực hiện SP thực phẩm chức năng từ nguyên liệu Delta Immune"/>
    <s v="5mg/lo"/>
    <x v="139"/>
  </r>
  <r>
    <x v="195"/>
    <s v="Nhập mua (Ngân sách)"/>
    <s v="5mg/lo"/>
    <x v="139"/>
  </r>
  <r>
    <x v="195"/>
    <s v="Xuất trả"/>
    <s v="5mg/lo"/>
    <x v="138"/>
  </r>
  <r>
    <x v="195"/>
    <s v="Xuất NVL thực hiện SP thực phẩm chức năng từ nguyên liệu Immune Gamma"/>
    <s v="5mg/lo"/>
    <x v="139"/>
  </r>
  <r>
    <x v="196"/>
    <m/>
    <m/>
    <x v="1"/>
  </r>
  <r>
    <x v="197"/>
    <s v="Nhập mua (Đối ứng)"/>
    <s v="kg"/>
    <x v="8"/>
  </r>
  <r>
    <x v="197"/>
    <s v="Xuất kho NVL thực hiện SP thực phẩm chức năng từ nguyên liệu Delta Immune"/>
    <s v="kg"/>
    <x v="8"/>
  </r>
  <r>
    <x v="198"/>
    <m/>
    <m/>
    <x v="1"/>
  </r>
  <r>
    <x v="199"/>
    <s v="Nhập vay"/>
    <s v="kg"/>
    <x v="140"/>
  </r>
  <r>
    <x v="199"/>
    <s v="Xuất kho NVL thực hiện B.subtilis"/>
    <s v="kg"/>
    <x v="140"/>
  </r>
  <r>
    <x v="199"/>
    <s v="Xuất kho NVL thực hiện B.subtilis"/>
    <s v="kg"/>
    <x v="141"/>
  </r>
  <r>
    <x v="199"/>
    <s v="Nhập lại kho do xuất thừa NVL thực hiện B.subtilis"/>
    <s v="kg"/>
    <x v="140"/>
  </r>
  <r>
    <x v="199"/>
    <s v="Xuất kho NVL thực hiện Delta Immune"/>
    <s v="kg"/>
    <x v="141"/>
  </r>
  <r>
    <x v="199"/>
    <s v="Nhập mua (Ngân sách)"/>
    <s v="kg"/>
    <x v="141"/>
  </r>
  <r>
    <x v="199"/>
    <s v="Xuất kho NVL thực hiện Immune Gamma"/>
    <s v="kg"/>
    <x v="141"/>
  </r>
  <r>
    <x v="199"/>
    <s v="Xuất kho NVL thực hiện B. coagulans"/>
    <s v="kg"/>
    <x v="141"/>
  </r>
  <r>
    <x v="199"/>
    <s v="Xuất kho NVL thực hiện Nattokinase"/>
    <s v="kg"/>
    <x v="141"/>
  </r>
  <r>
    <x v="199"/>
    <s v="Xuất trả"/>
    <s v="kg"/>
    <x v="140"/>
  </r>
  <r>
    <x v="200"/>
    <m/>
    <m/>
    <x v="1"/>
  </r>
  <r>
    <x v="201"/>
    <s v="Nhập vay(Đối ứng)"/>
    <s v="kg"/>
    <x v="142"/>
  </r>
  <r>
    <x v="201"/>
    <s v="Nhập vay"/>
    <s v="kg"/>
    <x v="142"/>
  </r>
  <r>
    <x v="201"/>
    <s v="Xuất kho NVL thực hiện L.paracasei"/>
    <s v="kg"/>
    <x v="142"/>
  </r>
  <r>
    <x v="201"/>
    <s v="Xuất kho NVL thực hiện L.paracasei"/>
    <s v="kg"/>
    <x v="142"/>
  </r>
  <r>
    <x v="201"/>
    <s v="Xuất kho NVL thực hiện Delta Immune"/>
    <s v="kg"/>
    <x v="143"/>
  </r>
  <r>
    <x v="201"/>
    <s v="Xuất kho NVL thực hiện Immune Gamma"/>
    <s v="kg"/>
    <x v="143"/>
  </r>
  <r>
    <x v="201"/>
    <s v="Xuất kho NVL thực hiện L.fermentum"/>
    <s v="kg"/>
    <x v="142"/>
  </r>
  <r>
    <x v="201"/>
    <s v="Nhập lại kho do xuất thừa NVLthực hiện Lactobacillus fermentum/IG"/>
    <s v="kg"/>
    <x v="142"/>
  </r>
  <r>
    <x v="201"/>
    <s v="Nhập lại kho do xuất thừa NVL thực hiện L.paracasei"/>
    <s v="kg"/>
    <x v="142"/>
  </r>
  <r>
    <x v="201"/>
    <s v="Nhập mua (Ngân sách)"/>
    <s v="kg"/>
    <x v="143"/>
  </r>
  <r>
    <x v="201"/>
    <s v="Xuất kho NVL thực hiện Lactobacillus rhamnosus"/>
    <s v="kg"/>
    <x v="143"/>
  </r>
  <r>
    <x v="201"/>
    <s v="Xuất trả"/>
    <s v="kg"/>
    <x v="142"/>
  </r>
  <r>
    <x v="202"/>
    <m/>
    <m/>
    <x v="1"/>
  </r>
  <r>
    <x v="203"/>
    <s v="Nhập mua (Đối ứng)"/>
    <s v="kg"/>
    <x v="144"/>
  </r>
  <r>
    <x v="203"/>
    <s v="Xuất kho NVL thực hiện Nattokinase"/>
    <s v="kg"/>
    <x v="144"/>
  </r>
  <r>
    <x v="204"/>
    <m/>
    <m/>
    <x v="1"/>
  </r>
  <r>
    <x v="205"/>
    <s v="Nhập mua (Đối ứng)"/>
    <s v="kg"/>
    <x v="145"/>
  </r>
  <r>
    <x v="206"/>
    <s v="Xuất kho NVL thực hiện L.paracasei"/>
    <s v="kg"/>
    <x v="145"/>
  </r>
  <r>
    <x v="207"/>
    <m/>
    <m/>
    <x v="1"/>
  </r>
  <r>
    <x v="208"/>
    <s v="Nhập mua (Đối ứng)"/>
    <s v="500ml/lo"/>
    <x v="146"/>
  </r>
  <r>
    <x v="208"/>
    <s v="Xuất kho NVL thực hiện Immune Gamma"/>
    <s v="500ml/lo"/>
    <x v="146"/>
  </r>
  <r>
    <x v="208"/>
    <s v="Xuất kho NVL thực hiện SP thực phẩm chức năng từ nguyên liệu Delta Immune"/>
    <s v="500ml/lo"/>
    <x v="146"/>
  </r>
  <r>
    <x v="208"/>
    <s v="Xuất kho NVL thực hiện Delta Immune"/>
    <s v="500ml/lo"/>
    <x v="146"/>
  </r>
  <r>
    <x v="208"/>
    <s v="Xuất NVL thực hiện SP thực phẩm chức năng từ nguyên liệu Immune Gamma"/>
    <s v="500ml/lo"/>
    <x v="146"/>
  </r>
  <r>
    <x v="209"/>
    <m/>
    <m/>
    <x v="1"/>
  </r>
  <r>
    <x v="210"/>
    <s v="Nhập mua (Đối ứng)"/>
    <s v="kg"/>
    <x v="147"/>
  </r>
  <r>
    <x v="210"/>
    <s v="Xuất kho NVL thực hiện SP thực phẩm chức năng từ nguyên liệu Delta Immune"/>
    <s v="kg"/>
    <x v="147"/>
  </r>
  <r>
    <x v="211"/>
    <m/>
    <m/>
    <x v="1"/>
  </r>
  <r>
    <x v="212"/>
    <s v="Nhập mua (Đối ứng)"/>
    <s v="cái"/>
    <x v="148"/>
  </r>
  <r>
    <x v="212"/>
    <s v="Xuất kho NVL thực hiện Immune Gamma"/>
    <s v="cái"/>
    <x v="148"/>
  </r>
  <r>
    <x v="212"/>
    <s v="Xuất kho NVL thực hiện Immune Gamma"/>
    <s v="cái"/>
    <x v="148"/>
  </r>
  <r>
    <x v="212"/>
    <s v="Xuất kho NVL thực hiện L.paracasei"/>
    <s v="cái"/>
    <x v="148"/>
  </r>
  <r>
    <x v="212"/>
    <s v="Xuất kho NVL thực hiện L.paracasei"/>
    <s v="cái"/>
    <x v="148"/>
  </r>
  <r>
    <x v="212"/>
    <s v="Xuất kho NVL thực hiện Delta Immune"/>
    <s v="cái"/>
    <x v="148"/>
  </r>
  <r>
    <x v="212"/>
    <s v="Xuất kho NVL thực hiện Delta Immune"/>
    <s v="cái"/>
    <x v="148"/>
  </r>
  <r>
    <x v="212"/>
    <s v="Xuất kho NVL thực hiện B.subtilis"/>
    <s v="cái"/>
    <x v="148"/>
  </r>
  <r>
    <x v="212"/>
    <s v="Xuất kho NVL thực hiện B.subtilis"/>
    <s v="cái"/>
    <x v="148"/>
  </r>
  <r>
    <x v="212"/>
    <s v="Nhập lại kho do xuất thừa NVL thực hiện B.subtilis"/>
    <s v="cái"/>
    <x v="148"/>
  </r>
  <r>
    <x v="212"/>
    <s v="Nhập lại kho do xuất thừa NVL thực hiện Immune Gamma"/>
    <s v="cái"/>
    <x v="148"/>
  </r>
  <r>
    <x v="212"/>
    <s v="Nhập lại kho do xuất thừa NVL thực hiện Delta Immune"/>
    <s v="cái"/>
    <x v="148"/>
  </r>
  <r>
    <x v="212"/>
    <s v="Nhập lại kho do xuất thừa NVL thực hiện L.paracasei"/>
    <s v="cái"/>
    <x v="148"/>
  </r>
  <r>
    <x v="212"/>
    <s v="Xuất kho NVL thực hiện B. coagulans"/>
    <s v="cái"/>
    <x v="148"/>
  </r>
  <r>
    <x v="212"/>
    <s v="Xuất kho NVL thực hiện Lactobacillus rhamnosus"/>
    <s v="cái"/>
    <x v="148"/>
  </r>
  <r>
    <x v="212"/>
    <s v="Xuất kho NVL thực hiện Nattokinase"/>
    <s v="cái"/>
    <x v="148"/>
  </r>
  <r>
    <x v="212"/>
    <s v="Xuất kho NVL thực hiện L.fermentum"/>
    <s v="cái"/>
    <x v="148"/>
  </r>
  <r>
    <x v="212"/>
    <s v="Xuất kho NVL thực hiện L.Acidophillus"/>
    <s v="cái"/>
    <x v="148"/>
  </r>
  <r>
    <x v="213"/>
    <m/>
    <m/>
    <x v="1"/>
  </r>
  <r>
    <x v="214"/>
    <s v="Nhập mua (Đối ứng)"/>
    <s v="cái"/>
    <x v="17"/>
  </r>
  <r>
    <x v="214"/>
    <s v="Xuất kho NVL thực hiện Immune Gamma"/>
    <s v="cái"/>
    <x v="17"/>
  </r>
  <r>
    <x v="214"/>
    <s v="Xuất kho NVL thực hiện L.paracasei"/>
    <s v="cái"/>
    <x v="17"/>
  </r>
  <r>
    <x v="214"/>
    <s v="Xuất kho NVL thực hiện Delta Immune"/>
    <s v="cái"/>
    <x v="17"/>
  </r>
  <r>
    <x v="214"/>
    <s v="Xuất kho NVL thực hiện B.subtilis"/>
    <s v="cái"/>
    <x v="17"/>
  </r>
  <r>
    <x v="214"/>
    <s v="Xuất kho NVL thực hiện Immune Gamma"/>
    <s v="cái"/>
    <x v="17"/>
  </r>
  <r>
    <x v="214"/>
    <s v="Xuất kho NVL thực hiện L.paracasei"/>
    <s v="cái"/>
    <x v="17"/>
  </r>
  <r>
    <x v="214"/>
    <s v="Xuất kho NVL thực hiện Delta Immune"/>
    <s v="cái"/>
    <x v="17"/>
  </r>
  <r>
    <x v="214"/>
    <s v="Xuất kho NVL thực hiện B.subtilis"/>
    <s v="cái"/>
    <x v="17"/>
  </r>
  <r>
    <x v="214"/>
    <s v="Nhập lại kho do xuất thừa NVL thực hiện B.subtilis"/>
    <s v="cái"/>
    <x v="17"/>
  </r>
  <r>
    <x v="214"/>
    <s v="Nhập lại kho do xuất thừa NVL thực hiện Immune Gamma"/>
    <s v="cái"/>
    <x v="17"/>
  </r>
  <r>
    <x v="214"/>
    <s v="Nhập lại kho do xuất thừa NVL thực hiện Delta Immune"/>
    <s v="cái"/>
    <x v="17"/>
  </r>
  <r>
    <x v="214"/>
    <s v="Nhập lại kho do xuất thừa NVL thực hiện L.paracasei"/>
    <s v="cái"/>
    <x v="17"/>
  </r>
  <r>
    <x v="214"/>
    <s v="Xuất kho NVL thực hiện B. coagulans"/>
    <s v="cái"/>
    <x v="17"/>
  </r>
  <r>
    <x v="214"/>
    <s v="Xuất kho NVL thực hiện Lactobacillus rhamnosus"/>
    <s v="cái"/>
    <x v="17"/>
  </r>
  <r>
    <x v="214"/>
    <s v="Xuất kho NVL thực hiện Nattokinase"/>
    <s v="cái"/>
    <x v="17"/>
  </r>
  <r>
    <x v="214"/>
    <s v="Xuất kho NVL thực hiện L.fermentum"/>
    <s v="cái"/>
    <x v="17"/>
  </r>
  <r>
    <x v="214"/>
    <s v="Xuất kho NVL thực hiện L.Acidophillus"/>
    <s v="cái"/>
    <x v="17"/>
  </r>
  <r>
    <x v="215"/>
    <m/>
    <m/>
    <x v="1"/>
  </r>
  <r>
    <x v="216"/>
    <s v="Nhập mua (Đối ứng)"/>
    <s v="cái"/>
    <x v="149"/>
  </r>
  <r>
    <x v="216"/>
    <s v="Xuất kho NVL thực hiện Immune Gamma"/>
    <s v="cái"/>
    <x v="149"/>
  </r>
  <r>
    <x v="216"/>
    <s v="Xuất kho NVL thực hiện L.paracasei"/>
    <s v="cái"/>
    <x v="149"/>
  </r>
  <r>
    <x v="216"/>
    <s v="Xuất kho NVL thực hiện Delta Immune"/>
    <s v="cái"/>
    <x v="149"/>
  </r>
  <r>
    <x v="216"/>
    <s v="Xuất kho NVL thực hiện B.subtilis"/>
    <s v="cái"/>
    <x v="149"/>
  </r>
  <r>
    <x v="216"/>
    <s v="Xuất kho NVL thực hiện Immune Gamma"/>
    <s v="cái"/>
    <x v="149"/>
  </r>
  <r>
    <x v="216"/>
    <s v="Xuất kho NVL thực hiện L.paracasei"/>
    <s v="cái"/>
    <x v="149"/>
  </r>
  <r>
    <x v="216"/>
    <s v="Xuất kho NVL thực hiện Delta Immune"/>
    <s v="cái"/>
    <x v="149"/>
  </r>
  <r>
    <x v="216"/>
    <s v="Xuất kho NVL thực hiện B.subtilis"/>
    <s v="cái"/>
    <x v="149"/>
  </r>
  <r>
    <x v="216"/>
    <s v="Nhập lại kho do xuất thừa NVL thực hiện B.subtilis"/>
    <s v="cái"/>
    <x v="149"/>
  </r>
  <r>
    <x v="216"/>
    <s v="Nhập lại kho do xuất thừa NVL thực hiện Immune Gamma"/>
    <s v="cái"/>
    <x v="149"/>
  </r>
  <r>
    <x v="216"/>
    <s v="Nhập lại kho do xuất thừa NVL thực hiện Delta Immune"/>
    <s v="cái"/>
    <x v="149"/>
  </r>
  <r>
    <x v="216"/>
    <s v="Nhập lại kho do xuất thừa NVL thực hiện L.paracasei"/>
    <s v="cái"/>
    <x v="149"/>
  </r>
  <r>
    <x v="216"/>
    <s v="Xuất kho NVL thực hiện B. coagulans"/>
    <s v="cái"/>
    <x v="149"/>
  </r>
  <r>
    <x v="216"/>
    <s v="Xuất kho NVL thực hiện Lactobacillus rhamnosus"/>
    <s v="cái"/>
    <x v="149"/>
  </r>
  <r>
    <x v="216"/>
    <s v="Xuất kho NVL thực hiện Nattokinase"/>
    <s v="cái"/>
    <x v="149"/>
  </r>
  <r>
    <x v="216"/>
    <s v="Xuất kho NVL thực hiện L.fermentum"/>
    <s v="cái"/>
    <x v="149"/>
  </r>
  <r>
    <x v="216"/>
    <s v="Xuất kho NVL thực hiện L.Acidophillus"/>
    <s v="cái"/>
    <x v="149"/>
  </r>
  <r>
    <x v="217"/>
    <m/>
    <m/>
    <x v="1"/>
  </r>
  <r>
    <x v="218"/>
    <s v="Nhập vay"/>
    <s v="10g/lọ"/>
    <x v="150"/>
  </r>
  <r>
    <x v="218"/>
    <s v="Xuất kho NVL thực hiện Delta Immune"/>
    <s v="10g/lọ"/>
    <x v="151"/>
  </r>
  <r>
    <x v="218"/>
    <s v="Xuất kho NVL thực hiện SP thực phẩm chức năng từ nguyên liệu Delta Immune"/>
    <s v="10g/lọ"/>
    <x v="151"/>
  </r>
  <r>
    <x v="218"/>
    <s v="Xuất kho NVL thực hiện Immune Gamma"/>
    <s v="10g/lọ"/>
    <x v="151"/>
  </r>
  <r>
    <x v="218"/>
    <s v="Nhập mua (Ngân sách)"/>
    <s v="10g/lọ"/>
    <x v="151"/>
  </r>
  <r>
    <x v="218"/>
    <s v="Xuất trả"/>
    <s v="10g/lọ"/>
    <x v="150"/>
  </r>
  <r>
    <x v="218"/>
    <s v="Xuất NVL thực hiện SP thực phẩm chức năng từ nguyên liệu Immune Gamma"/>
    <s v="10g/lọ"/>
    <x v="151"/>
  </r>
  <r>
    <x v="219"/>
    <m/>
    <m/>
    <x v="1"/>
  </r>
  <r>
    <x v="220"/>
    <s v="Nhập mua (Đối ứng)"/>
    <s v="kg"/>
    <x v="152"/>
  </r>
  <r>
    <x v="220"/>
    <s v="Xuất kho NVL thực hiện L.paracasei"/>
    <s v="kg"/>
    <x v="152"/>
  </r>
  <r>
    <x v="220"/>
    <s v="Xuất kho NVL thực hiện Immune Gamma"/>
    <s v="kg"/>
    <x v="152"/>
  </r>
  <r>
    <x v="220"/>
    <s v="Xuất kho NVL thực hiện Immune Gamma"/>
    <s v="kg"/>
    <x v="153"/>
  </r>
  <r>
    <x v="220"/>
    <s v="Xuất kho NVL thực hiện Delta Immune"/>
    <s v="kg"/>
    <x v="152"/>
  </r>
  <r>
    <x v="220"/>
    <s v="Xuất kho NVL thực hiện Delta Immune"/>
    <s v="kg"/>
    <x v="152"/>
  </r>
  <r>
    <x v="220"/>
    <s v="Xuất kho NVL thực hiện Delta Immune"/>
    <s v="kg"/>
    <x v="153"/>
  </r>
  <r>
    <x v="220"/>
    <s v="Nhập vay"/>
    <s v="kg"/>
    <x v="154"/>
  </r>
  <r>
    <x v="220"/>
    <s v="Nhập vay"/>
    <s v="kg"/>
    <x v="152"/>
  </r>
  <r>
    <x v="220"/>
    <s v="Xuất kho NVL thực hiện B.subtilis"/>
    <s v="kg"/>
    <x v="153"/>
  </r>
  <r>
    <x v="220"/>
    <s v="Xuất kho NVL thực hiện B.subtilis"/>
    <s v="kg"/>
    <x v="152"/>
  </r>
  <r>
    <x v="220"/>
    <s v="Nhập lại kho do xuất thừa NVL thực hiện B.subtilis"/>
    <s v="kg"/>
    <x v="152"/>
  </r>
  <r>
    <x v="220"/>
    <s v="Nhập lại kho do xuất thừa NVL thực hiện Delta Immune"/>
    <s v="kg"/>
    <x v="152"/>
  </r>
  <r>
    <x v="220"/>
    <s v="Xuất kho NVL thực hiện Immune Gamma"/>
    <s v="kg"/>
    <x v="152"/>
  </r>
  <r>
    <x v="220"/>
    <s v="Xuất kho NVL thực hiện L.paracasei"/>
    <s v="kg"/>
    <x v="152"/>
  </r>
  <r>
    <x v="220"/>
    <s v="Nhập mua (Ngân sách)"/>
    <s v="kg"/>
    <x v="153"/>
  </r>
  <r>
    <x v="220"/>
    <s v="Xuất trả"/>
    <s v="kg"/>
    <x v="152"/>
  </r>
  <r>
    <x v="220"/>
    <s v="Xuất kho NVL thực hiện B. coagulans"/>
    <s v="kg"/>
    <x v="152"/>
  </r>
  <r>
    <x v="220"/>
    <s v="Xuất kho NVL thực hiện Lactobacillus rhamnosus"/>
    <s v="kg"/>
    <x v="152"/>
  </r>
  <r>
    <x v="220"/>
    <s v="Xuất kho NVL thực hiện Lactobacillus rhamnosus"/>
    <s v="kg"/>
    <x v="153"/>
  </r>
  <r>
    <x v="220"/>
    <s v="Xuất kho NVL thực hiện Nattokinase"/>
    <s v="kg"/>
    <x v="152"/>
  </r>
  <r>
    <x v="220"/>
    <s v="Xuất kho NVL thực hiện L.fermentum"/>
    <s v="kg"/>
    <x v="153"/>
  </r>
  <r>
    <x v="220"/>
    <s v="Xuất kho NVL thực hiện L.fermentum"/>
    <s v="kg"/>
    <x v="152"/>
  </r>
  <r>
    <x v="220"/>
    <s v="Xuất kho NVL thực hiện L.Acidophillus"/>
    <s v="kg"/>
    <x v="152"/>
  </r>
  <r>
    <x v="220"/>
    <s v="Xuất trả"/>
    <s v="kg"/>
    <x v="154"/>
  </r>
  <r>
    <x v="221"/>
    <m/>
    <m/>
    <x v="1"/>
  </r>
  <r>
    <x v="222"/>
    <s v="Nhập vay"/>
    <s v="cái"/>
    <x v="155"/>
  </r>
  <r>
    <x v="222"/>
    <s v="Nhập vay"/>
    <s v="cái"/>
    <x v="155"/>
  </r>
  <r>
    <x v="222"/>
    <s v="Xuất kho NVL thực hiện B.subtilis"/>
    <s v="cái"/>
    <x v="132"/>
  </r>
  <r>
    <x v="222"/>
    <s v="Nhập mua (Ngân sách)"/>
    <s v="cái"/>
    <x v="132"/>
  </r>
  <r>
    <x v="222"/>
    <s v="Xuất trả"/>
    <s v="cái"/>
    <x v="155"/>
  </r>
  <r>
    <x v="222"/>
    <s v="Xuất trả"/>
    <s v="cái"/>
    <x v="155"/>
  </r>
  <r>
    <x v="223"/>
    <m/>
    <m/>
    <x v="1"/>
  </r>
  <r>
    <x v="224"/>
    <s v="Nhập vay"/>
    <s v="cái"/>
    <x v="155"/>
  </r>
  <r>
    <x v="224"/>
    <s v="Xuất kho NVL thực hiện Immune Gamma"/>
    <s v="cái"/>
    <x v="132"/>
  </r>
  <r>
    <x v="224"/>
    <s v="Nhập mua (Ngân sách)"/>
    <s v="cái"/>
    <x v="132"/>
  </r>
  <r>
    <x v="224"/>
    <s v="Xuất trả"/>
    <s v="cái"/>
    <x v="155"/>
  </r>
  <r>
    <x v="224"/>
    <s v="Xuất kho NVL thực hiện Lactobacillus rhamnosus"/>
    <s v="cái"/>
    <x v="132"/>
  </r>
  <r>
    <x v="224"/>
    <s v="Xuất kho NVL thực hiện Immune Gamma"/>
    <s v="cái"/>
    <x v="132"/>
  </r>
  <r>
    <x v="225"/>
    <m/>
    <m/>
    <x v="1"/>
  </r>
  <r>
    <x v="226"/>
    <s v="Nhập mua (Đối ứng)"/>
    <s v="kg"/>
    <x v="156"/>
  </r>
  <r>
    <x v="226"/>
    <s v="Xuất NVL thực hiện SP thực phẩm chức năng từ nguyên liệu Immune Gamma"/>
    <s v="kg"/>
    <x v="156"/>
  </r>
  <r>
    <x v="226"/>
    <s v="Nhập lại kho do xuất thừa NVL thực hiện SP thực phẩm chức năng từ nguyên liệu Immune Gamma"/>
    <s v="kg"/>
    <x v="156"/>
  </r>
  <r>
    <x v="226"/>
    <s v="Nhập mua (Ngân sách)"/>
    <s v="kg"/>
    <x v="157"/>
  </r>
  <r>
    <x v="227"/>
    <m/>
    <m/>
    <x v="1"/>
  </r>
  <r>
    <x v="228"/>
    <s v="Nhập mua (Đối ứng)"/>
    <s v="kg"/>
    <x v="158"/>
  </r>
  <r>
    <x v="228"/>
    <s v="Xuất kho NVL thực hiện SP thực phẩm chức năng từ nguyên liệu Delta Immune"/>
    <s v="kg"/>
    <x v="158"/>
  </r>
  <r>
    <x v="229"/>
    <m/>
    <m/>
    <x v="1"/>
  </r>
  <r>
    <x v="230"/>
    <s v="Nhập mua (Đối ứng)"/>
    <s v="kg"/>
    <x v="159"/>
  </r>
  <r>
    <x v="230"/>
    <s v="Nhập vay"/>
    <s v="kg"/>
    <x v="15"/>
  </r>
  <r>
    <x v="230"/>
    <s v="Nhập vay"/>
    <s v="kg"/>
    <x v="15"/>
  </r>
  <r>
    <x v="230"/>
    <s v="Xuất kho NVL thực hiện Immune Gamma"/>
    <s v="kg"/>
    <x v="16"/>
  </r>
  <r>
    <x v="230"/>
    <s v="Xuất kho NVL thực hiện Lactobacillus rhamnosus"/>
    <s v="kg"/>
    <x v="159"/>
  </r>
  <r>
    <x v="230"/>
    <s v="Xuất kho NVL thực hiện L.fermentum"/>
    <s v="kg"/>
    <x v="159"/>
  </r>
  <r>
    <x v="230"/>
    <s v="Xuất kho NVL thực hiện Lactobacillus rhamnosus"/>
    <s v="kg"/>
    <x v="159"/>
  </r>
  <r>
    <x v="230"/>
    <s v="Xuất kho NVL thực hiện L.paracasei"/>
    <s v="kg"/>
    <x v="159"/>
  </r>
  <r>
    <x v="230"/>
    <s v="Nhập lại kho do xuất thừa NVLthực hiện Lactobacillus fermentum/IG"/>
    <s v="kg"/>
    <x v="159"/>
  </r>
  <r>
    <x v="230"/>
    <s v="Nhập lại kho do xuất thừa NVL thực hiện Lactobacillus rhamnosus "/>
    <s v="kg"/>
    <x v="159"/>
  </r>
  <r>
    <x v="230"/>
    <s v="Xuất kho NVL thực hiện Delta Immune"/>
    <s v="kg"/>
    <x v="159"/>
  </r>
  <r>
    <x v="230"/>
    <s v="Xuất kho NVL thực hiện Immune Gamma"/>
    <s v="kg"/>
    <x v="159"/>
  </r>
  <r>
    <x v="230"/>
    <s v="Nhập mua (Ngân sách)"/>
    <s v="kg"/>
    <x v="16"/>
  </r>
  <r>
    <x v="230"/>
    <s v="Xuất trả"/>
    <s v="kg"/>
    <x v="15"/>
  </r>
  <r>
    <x v="230"/>
    <s v="Xuất kho NVL thực hiện L.paracasei"/>
    <s v="kg"/>
    <x v="159"/>
  </r>
  <r>
    <x v="230"/>
    <s v="Xuất kho NVL thực hiện L.Acidophillus"/>
    <s v="kg"/>
    <x v="159"/>
  </r>
  <r>
    <x v="230"/>
    <s v="Xuất trả"/>
    <s v="kg"/>
    <x v="15"/>
  </r>
  <r>
    <x v="231"/>
    <m/>
    <m/>
    <x v="1"/>
  </r>
  <r>
    <x v="232"/>
    <s v="Nhập mua (Đối ứng)"/>
    <s v="kg"/>
    <x v="152"/>
  </r>
  <r>
    <x v="232"/>
    <s v="Xuất kho NVL thực hiện SP thực phẩm chức năng từ nguyên liệu Nattokinase dạng viên nén bao phim (Đối ứng)"/>
    <s v="kg"/>
    <x v="152"/>
  </r>
  <r>
    <x v="232"/>
    <s v="Nhập lại kho do xuất thừa NVL thực hiện SP thực phẩm chức năng từ nguyên liệu Nattokinase dạng viên nén bao phim (Đối ứng)"/>
    <s v="kg"/>
    <x v="152"/>
  </r>
  <r>
    <x v="232"/>
    <s v="Xuất kho NVL thực hiện Delta Immune"/>
    <s v="kg"/>
    <x v="152"/>
  </r>
  <r>
    <x v="233"/>
    <m/>
    <m/>
    <x v="1"/>
  </r>
  <r>
    <x v="234"/>
    <s v="Nhập mua (Đối ứng)"/>
    <s v="kg"/>
    <x v="99"/>
  </r>
  <r>
    <x v="234"/>
    <s v="Xuất kho NVL thực hiện L.paracasei"/>
    <s v="kg"/>
    <x v="99"/>
  </r>
  <r>
    <x v="234"/>
    <s v="Xuất kho NVL thực hiện Lactobacillus rhamnosus"/>
    <s v="kg"/>
    <x v="99"/>
  </r>
  <r>
    <x v="234"/>
    <s v="Nhập mua (Đối ứng)"/>
    <s v="kg"/>
    <x v="102"/>
  </r>
  <r>
    <x v="234"/>
    <s v="Xuất kho NVL thực hiện B.subtilis"/>
    <s v="kg"/>
    <x v="99"/>
  </r>
  <r>
    <x v="234"/>
    <s v="Xuất kho NVL thực hiện Lactobacillus rhamnosus"/>
    <s v="kg"/>
    <x v="99"/>
  </r>
  <r>
    <x v="234"/>
    <s v="Xuất kho NVL thực hiện Lactobacillus rhamnosus"/>
    <s v="kg"/>
    <x v="102"/>
  </r>
  <r>
    <x v="234"/>
    <s v="Xuất kho NVL thực hiện L.Acidophillus"/>
    <s v="kg"/>
    <x v="99"/>
  </r>
  <r>
    <x v="235"/>
    <m/>
    <m/>
    <x v="1"/>
  </r>
  <r>
    <x v="236"/>
    <s v="Nhập vay"/>
    <s v="kg"/>
    <x v="160"/>
  </r>
  <r>
    <x v="236"/>
    <s v="Xuất kho NVL thực hiện SP thực phẩm chức năng từ nguyên liệu Delta Immune"/>
    <s v="kg"/>
    <x v="161"/>
  </r>
  <r>
    <x v="236"/>
    <s v="Nhập mua (Ngân sách)"/>
    <s v="kg"/>
    <x v="161"/>
  </r>
  <r>
    <x v="236"/>
    <s v="Xuất trả"/>
    <s v="kg"/>
    <x v="160"/>
  </r>
  <r>
    <x v="236"/>
    <s v="Xuất kho NVL thực hiện SP thực phẩm chức năng từ nguyên liệu Delta Immune"/>
    <s v="kg"/>
    <x v="161"/>
  </r>
  <r>
    <x v="237"/>
    <m/>
    <m/>
    <x v="1"/>
  </r>
  <r>
    <x v="238"/>
    <s v="Nhập vay kho"/>
    <s v="kg"/>
    <x v="162"/>
  </r>
  <r>
    <x v="238"/>
    <s v="Xuất kho NVL thực hiện Delta Immune"/>
    <s v="kg"/>
    <x v="163"/>
  </r>
  <r>
    <x v="238"/>
    <s v="Xuất kho NVL thực hiện Delta Immune"/>
    <s v="kg"/>
    <x v="163"/>
  </r>
  <r>
    <x v="238"/>
    <s v="Xuất kho NVL thực hiện B.subtilis"/>
    <s v="kg"/>
    <x v="163"/>
  </r>
  <r>
    <x v="238"/>
    <s v="Nhập lại kho do xuất thừa NVL thực hiện Delta Immune"/>
    <s v="kg"/>
    <x v="163"/>
  </r>
  <r>
    <x v="238"/>
    <s v="Xuất kho NVL thực hiện Immune Gamma"/>
    <s v="kg"/>
    <x v="163"/>
  </r>
  <r>
    <x v="238"/>
    <s v="Xuất kho NVL thực hiện L.paracasei"/>
    <s v="kg"/>
    <x v="163"/>
  </r>
  <r>
    <x v="238"/>
    <s v="Nhập mua (Ngân sách)"/>
    <s v="kg"/>
    <x v="163"/>
  </r>
  <r>
    <x v="238"/>
    <s v="Xuất trả"/>
    <s v="kg"/>
    <x v="162"/>
  </r>
  <r>
    <x v="238"/>
    <s v="Xuất kho NVL thực hiện B.subtilis"/>
    <s v="kg"/>
    <x v="163"/>
  </r>
  <r>
    <x v="238"/>
    <s v="Xuất kho NVL thực hiện Lactobacillus rhamnosus"/>
    <s v="kg"/>
    <x v="163"/>
  </r>
  <r>
    <x v="239"/>
    <m/>
    <m/>
    <x v="1"/>
  </r>
  <r>
    <x v="240"/>
    <s v="Nhập mua (Đối ứng)"/>
    <s v="kg"/>
    <x v="164"/>
  </r>
  <r>
    <x v="240"/>
    <s v="Nhập mua (Đối ứng)"/>
    <s v="kg"/>
    <x v="125"/>
  </r>
  <r>
    <x v="240"/>
    <s v="Xuất kho NVL thực hiện L.paracasei"/>
    <s v="kg"/>
    <x v="125"/>
  </r>
  <r>
    <x v="240"/>
    <s v="Nhập vay"/>
    <s v="kg"/>
    <x v="165"/>
  </r>
  <r>
    <x v="240"/>
    <s v="Xuất kho NVL thực hiện Immune Gamma"/>
    <s v="kg"/>
    <x v="125"/>
  </r>
  <r>
    <x v="240"/>
    <s v="Xuất kho NVL thực hiện Delta Immune"/>
    <s v="kg"/>
    <x v="125"/>
  </r>
  <r>
    <x v="240"/>
    <s v="Xuất kho NVL thực hiện Delta Immune"/>
    <s v="kg"/>
    <x v="164"/>
  </r>
  <r>
    <x v="240"/>
    <s v="Xuất kho NVL thực hiện Immune Gamma"/>
    <s v="kg"/>
    <x v="164"/>
  </r>
  <r>
    <x v="240"/>
    <s v="Xuất kho NVL thực hiện L.paracasei"/>
    <s v="kg"/>
    <x v="164"/>
  </r>
  <r>
    <x v="240"/>
    <s v="Nhập mua (Ngân sách)"/>
    <s v="kg"/>
    <x v="125"/>
  </r>
  <r>
    <x v="240"/>
    <s v="Xuất kho NVL thực hiện Lactobacillus rhamnosus"/>
    <s v="kg"/>
    <x v="164"/>
  </r>
  <r>
    <x v="240"/>
    <s v="Xuất kho NVL thực hiện L.fermentum"/>
    <s v="kg"/>
    <x v="164"/>
  </r>
  <r>
    <x v="240"/>
    <s v="Xuất kho NVL thực hiện L.Acidophillus"/>
    <s v="kg"/>
    <x v="164"/>
  </r>
  <r>
    <x v="240"/>
    <s v="Xuất trả"/>
    <s v="kg"/>
    <x v="165"/>
  </r>
  <r>
    <x v="241"/>
    <m/>
    <m/>
    <x v="1"/>
  </r>
  <r>
    <x v="242"/>
    <s v="Nhập mua (Đối ứng)"/>
    <s v="500g/lo"/>
    <x v="13"/>
  </r>
  <r>
    <x v="242"/>
    <s v="Nhập vay"/>
    <s v="500g/lo"/>
    <x v="12"/>
  </r>
  <r>
    <x v="242"/>
    <s v="Xuất kho NVL thực hiện Delta Immune"/>
    <s v="500g/lo"/>
    <x v="13"/>
  </r>
  <r>
    <x v="242"/>
    <s v="Xuất kho NVL thực hiện Delta Immune"/>
    <s v="500g/lo"/>
    <x v="13"/>
  </r>
  <r>
    <x v="242"/>
    <s v="Xuất kho NVL thực hiện Immune Gamma"/>
    <s v="500g/lo"/>
    <x v="13"/>
  </r>
  <r>
    <x v="242"/>
    <s v="Xuất NVL thực hiện SP thực phẩm chức năng từ nguyên liệu Immune Gamma"/>
    <s v="500g/lo"/>
    <x v="13"/>
  </r>
  <r>
    <x v="242"/>
    <s v="Nhập lại kho do xuất thừa NVL thực hiện Delta Immune"/>
    <s v="500g/lo"/>
    <x v="13"/>
  </r>
  <r>
    <x v="242"/>
    <s v="Nhập mua (Ngân sách)"/>
    <s v="500g/lo"/>
    <x v="13"/>
  </r>
  <r>
    <x v="242"/>
    <s v="Xuất trả"/>
    <s v="500g/lo"/>
    <x v="12"/>
  </r>
  <r>
    <x v="242"/>
    <s v="Xuất kho NVL thực hiện Immune Gamma"/>
    <s v="500g/lo"/>
    <x v="13"/>
  </r>
  <r>
    <x v="242"/>
    <s v="Xuất kho NVL thực hiện Immune Gamma"/>
    <s v="500g/lo"/>
    <x v="13"/>
  </r>
  <r>
    <x v="242"/>
    <s v="Xuất NVL thực hiện SP thực phẩm chức năng từ nguyên liệu Immune Gamma"/>
    <s v="500g/lo"/>
    <x v="13"/>
  </r>
  <r>
    <x v="243"/>
    <m/>
    <m/>
    <x v="1"/>
  </r>
  <r>
    <x v="244"/>
    <s v="Nhập vay"/>
    <s v="kg"/>
    <x v="166"/>
  </r>
  <r>
    <x v="244"/>
    <s v="Xuất kho NVL thực hiện Delta Immune"/>
    <s v="kg"/>
    <x v="167"/>
  </r>
  <r>
    <x v="244"/>
    <s v="Nhập mua (Đối ứng)"/>
    <s v="kg"/>
    <x v="168"/>
  </r>
  <r>
    <x v="244"/>
    <s v="Nhập mua (Ngân sách)"/>
    <s v="kg"/>
    <x v="167"/>
  </r>
  <r>
    <x v="244"/>
    <s v="Xuất trả"/>
    <s v="kg"/>
    <x v="166"/>
  </r>
  <r>
    <x v="244"/>
    <s v="Xuất kho NVL thực hiện Delta Immune"/>
    <s v="kg"/>
    <x v="167"/>
  </r>
  <r>
    <x v="244"/>
    <s v="Xuất kho NVL thực hiện Immune Gamma"/>
    <s v="kg"/>
    <x v="168"/>
  </r>
  <r>
    <x v="245"/>
    <m/>
    <m/>
    <x v="1"/>
  </r>
  <r>
    <x v="246"/>
    <s v="Nhập mua (Đối ứng)"/>
    <s v="g"/>
    <x v="169"/>
  </r>
  <r>
    <x v="246"/>
    <s v="Nhập mua (Đối ứng)"/>
    <s v="g"/>
    <x v="170"/>
  </r>
  <r>
    <x v="246"/>
    <s v="Xuất kho NVL thực hiện Delta Immune"/>
    <s v="g"/>
    <x v="169"/>
  </r>
  <r>
    <x v="246"/>
    <s v="Xuất kho NVL thực hiện Immune Gamma"/>
    <s v="g"/>
    <x v="169"/>
  </r>
  <r>
    <x v="246"/>
    <s v="Xuất kho NVL thực hiện Immune Gamma"/>
    <s v="g"/>
    <x v="170"/>
  </r>
  <r>
    <x v="246"/>
    <s v="Xuất kho NVL thực hiện Delta Immune"/>
    <s v="g"/>
    <x v="170"/>
  </r>
  <r>
    <x v="247"/>
    <m/>
    <m/>
    <x v="1"/>
  </r>
  <r>
    <x v="248"/>
    <s v="Nhập mua (Đối ứng)"/>
    <s v="lít"/>
    <x v="171"/>
  </r>
  <r>
    <x v="248"/>
    <s v="Xuất kho NVL thực hiện Immune Gamma"/>
    <s v="lít"/>
    <x v="171"/>
  </r>
  <r>
    <x v="248"/>
    <s v="Nhập vay"/>
    <s v="lít"/>
    <x v="172"/>
  </r>
  <r>
    <x v="248"/>
    <s v="Xuất kho NVL thực hiện Delta Immune"/>
    <s v="lít"/>
    <x v="171"/>
  </r>
  <r>
    <x v="248"/>
    <s v="Xuất kho NVL thực hiện Immune Gamma"/>
    <s v="lít"/>
    <x v="171"/>
  </r>
  <r>
    <x v="248"/>
    <s v="Nhập mua (Ngân sách)"/>
    <s v="lít"/>
    <x v="171"/>
  </r>
  <r>
    <x v="248"/>
    <s v="Xuất trả"/>
    <s v="lít"/>
    <x v="172"/>
  </r>
  <r>
    <x v="248"/>
    <s v="Xuất kho NVL thực hiện Immune Gamma"/>
    <s v="lít"/>
    <x v="171"/>
  </r>
  <r>
    <x v="249"/>
    <m/>
    <m/>
    <x v="1"/>
  </r>
  <r>
    <x v="250"/>
    <s v="Nhập mua (Đối ứng)"/>
    <s v="kg"/>
    <x v="108"/>
  </r>
  <r>
    <x v="250"/>
    <s v="Xuất kho NVL thực hiện B.subtilis"/>
    <s v="kg"/>
    <x v="108"/>
  </r>
  <r>
    <x v="250"/>
    <s v="Xuất kho NVL thực hiện L.paracasei"/>
    <s v="kg"/>
    <x v="108"/>
  </r>
  <r>
    <x v="250"/>
    <s v="Nhập lại kho do xuất thừa NVL thực hiện L.paracasei"/>
    <s v="kg"/>
    <x v="108"/>
  </r>
  <r>
    <x v="250"/>
    <s v="Xuất kho NVL thực hiện B.subtilis"/>
    <s v="kg"/>
    <x v="108"/>
  </r>
  <r>
    <x v="251"/>
    <m/>
    <m/>
    <x v="1"/>
  </r>
  <r>
    <x v="252"/>
    <s v="Nhập vay kho"/>
    <s v="kg"/>
    <x v="173"/>
  </r>
  <r>
    <x v="252"/>
    <s v="Nhập mua (Đối ứng)"/>
    <s v="kg"/>
    <x v="76"/>
  </r>
  <r>
    <x v="252"/>
    <s v="Xuất kho NVL thực hiện Immune Gamma"/>
    <s v="kg"/>
    <x v="173"/>
  </r>
  <r>
    <x v="252"/>
    <s v="Xuất kho NVL thực hiện L.paracasei"/>
    <s v="kg"/>
    <x v="173"/>
  </r>
  <r>
    <x v="252"/>
    <s v="Xuất kho NVL thực hiện Delta Immune"/>
    <s v="kg"/>
    <x v="173"/>
  </r>
  <r>
    <x v="252"/>
    <s v="Xuất kho NVL thực hiện Lactobacillus rhamnosus"/>
    <s v="kg"/>
    <x v="76"/>
  </r>
  <r>
    <x v="252"/>
    <s v="Xuất kho NVL thực hiện Lactobacillus rhamnosus"/>
    <s v="kg"/>
    <x v="173"/>
  </r>
  <r>
    <x v="252"/>
    <s v="Xuất kho NVL thực hiện L.fermentum"/>
    <s v="kg"/>
    <x v="173"/>
  </r>
  <r>
    <x v="252"/>
    <s v="Xuất kho NVL thực hiện Lactobacillus rhamnosus"/>
    <s v="kg"/>
    <x v="173"/>
  </r>
  <r>
    <x v="252"/>
    <s v="Nhập lại kho do xuất thừa NVLthực hiện Lactobacillus fermentum/IG"/>
    <s v="kg"/>
    <x v="173"/>
  </r>
  <r>
    <x v="252"/>
    <s v="Nhâp vay"/>
    <s v="kg"/>
    <x v="173"/>
  </r>
  <r>
    <x v="252"/>
    <s v="Nhập lại kho do xuất thừa NVL thực hiện Lactobacillus rhamnosus "/>
    <s v="kg"/>
    <x v="173"/>
  </r>
  <r>
    <x v="252"/>
    <s v="Xuất kho NVL thực hiện Delta Immune"/>
    <s v="kg"/>
    <x v="173"/>
  </r>
  <r>
    <x v="252"/>
    <s v="Xuất kho NVL thực hiện Delta Immune"/>
    <s v="kg"/>
    <x v="173"/>
  </r>
  <r>
    <x v="252"/>
    <s v="Xuất kho NVL thực hiện Immune Gamma"/>
    <s v="kg"/>
    <x v="173"/>
  </r>
  <r>
    <x v="252"/>
    <s v="Xuất kho NVL thực hiện L.paracasei"/>
    <s v="kg"/>
    <x v="173"/>
  </r>
  <r>
    <x v="252"/>
    <s v="Xuất kho NVL thực hiện Lactobacillus rhamnosus"/>
    <s v="kg"/>
    <x v="173"/>
  </r>
  <r>
    <x v="252"/>
    <s v="Xuất kho NVL thực hiện L.fermentum"/>
    <s v="kg"/>
    <x v="173"/>
  </r>
  <r>
    <x v="252"/>
    <s v="Xuất kho NVL thực hiện L.Acidophillus"/>
    <s v="kg"/>
    <x v="1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B352" firstHeaderRow="1" firstDataRow="1" firstDataCol="2"/>
  <pivotFields count="4">
    <pivotField axis="axisRow" compact="0" outline="0" showAll="0" defaultSubtotal="0">
      <items count="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7"/>
        <item x="206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14"/>
        <item x="15"/>
      </items>
    </pivotField>
    <pivotField compact="0" outline="0" showAll="0"/>
    <pivotField compact="0" outline="0" showAll="0"/>
    <pivotField axis="axisRow" compact="0" outline="0" showAll="0">
      <items count="243">
        <item x="35"/>
        <item x="34"/>
        <item x="169"/>
        <item x="170"/>
        <item x="144"/>
        <item x="78"/>
        <item x="80"/>
        <item x="162"/>
        <item m="1" x="175"/>
        <item x="103"/>
        <item m="1" x="212"/>
        <item m="1" x="178"/>
        <item m="1" x="180"/>
        <item x="77"/>
        <item x="88"/>
        <item x="163"/>
        <item x="89"/>
        <item x="79"/>
        <item x="71"/>
        <item x="47"/>
        <item x="82"/>
        <item x="149"/>
        <item m="1" x="236"/>
        <item x="148"/>
        <item m="1" x="176"/>
        <item m="1" x="233"/>
        <item m="1" x="205"/>
        <item m="1" x="224"/>
        <item x="17"/>
        <item x="147"/>
        <item x="115"/>
        <item x="81"/>
        <item x="85"/>
        <item m="1" x="206"/>
        <item x="104"/>
        <item x="116"/>
        <item x="156"/>
        <item x="157"/>
        <item x="83"/>
        <item x="101"/>
        <item x="127"/>
        <item x="30"/>
        <item x="32"/>
        <item x="105"/>
        <item x="59"/>
        <item x="31"/>
        <item m="1" x="197"/>
        <item m="1" x="179"/>
        <item x="126"/>
        <item m="1" x="230"/>
        <item x="33"/>
        <item x="117"/>
        <item m="1" x="202"/>
        <item m="1" x="181"/>
        <item m="1" x="229"/>
        <item m="1" x="187"/>
        <item m="1" x="186"/>
        <item x="99"/>
        <item x="5"/>
        <item x="100"/>
        <item x="102"/>
        <item x="4"/>
        <item x="97"/>
        <item x="84"/>
        <item m="1" x="182"/>
        <item x="106"/>
        <item x="98"/>
        <item x="9"/>
        <item x="10"/>
        <item x="173"/>
        <item m="1" x="188"/>
        <item x="8"/>
        <item x="25"/>
        <item x="48"/>
        <item x="0"/>
        <item x="164"/>
        <item m="1" x="226"/>
        <item m="1" x="208"/>
        <item x="165"/>
        <item m="1" x="201"/>
        <item m="1" x="198"/>
        <item x="26"/>
        <item x="51"/>
        <item x="49"/>
        <item x="46"/>
        <item m="1" x="239"/>
        <item x="125"/>
        <item m="1" x="240"/>
        <item m="1" x="194"/>
        <item m="1" x="241"/>
        <item x="146"/>
        <item x="36"/>
        <item x="107"/>
        <item x="40"/>
        <item x="38"/>
        <item x="37"/>
        <item m="1" x="189"/>
        <item m="1" x="183"/>
        <item x="123"/>
        <item x="45"/>
        <item x="122"/>
        <item x="50"/>
        <item x="41"/>
        <item x="87"/>
        <item x="65"/>
        <item m="1" x="191"/>
        <item x="29"/>
        <item x="76"/>
        <item x="12"/>
        <item x="14"/>
        <item x="18"/>
        <item x="11"/>
        <item m="1" x="218"/>
        <item x="58"/>
        <item x="13"/>
        <item x="69"/>
        <item m="1" x="184"/>
        <item m="1" x="215"/>
        <item x="152"/>
        <item m="1" x="203"/>
        <item x="118"/>
        <item x="153"/>
        <item x="19"/>
        <item x="128"/>
        <item m="1" x="214"/>
        <item x="166"/>
        <item x="119"/>
        <item x="21"/>
        <item m="1" x="235"/>
        <item x="74"/>
        <item x="20"/>
        <item x="137"/>
        <item m="1" x="216"/>
        <item x="136"/>
        <item x="167"/>
        <item x="168"/>
        <item m="1" x="196"/>
        <item m="1" x="174"/>
        <item x="120"/>
        <item x="22"/>
        <item x="75"/>
        <item x="159"/>
        <item x="15"/>
        <item m="1" x="199"/>
        <item x="61"/>
        <item x="27"/>
        <item m="1" x="234"/>
        <item x="172"/>
        <item x="16"/>
        <item x="52"/>
        <item x="28"/>
        <item x="54"/>
        <item x="171"/>
        <item x="53"/>
        <item x="108"/>
        <item x="6"/>
        <item x="140"/>
        <item m="1" x="231"/>
        <item x="109"/>
        <item m="1" x="228"/>
        <item m="1" x="237"/>
        <item x="7"/>
        <item x="67"/>
        <item x="142"/>
        <item m="1" x="190"/>
        <item m="1" x="177"/>
        <item x="141"/>
        <item x="150"/>
        <item m="1" x="204"/>
        <item x="143"/>
        <item x="68"/>
        <item x="55"/>
        <item m="1" x="207"/>
        <item x="151"/>
        <item x="110"/>
        <item x="56"/>
        <item x="57"/>
        <item x="121"/>
        <item x="62"/>
        <item m="1" x="222"/>
        <item x="111"/>
        <item x="145"/>
        <item x="158"/>
        <item x="2"/>
        <item x="63"/>
        <item m="1" x="217"/>
        <item x="3"/>
        <item m="1" x="185"/>
        <item x="155"/>
        <item m="1" x="223"/>
        <item m="1" x="219"/>
        <item x="130"/>
        <item x="132"/>
        <item x="66"/>
        <item m="1" x="225"/>
        <item m="1" x="220"/>
        <item x="95"/>
        <item m="1" x="193"/>
        <item m="1" x="232"/>
        <item x="23"/>
        <item x="161"/>
        <item x="96"/>
        <item x="24"/>
        <item x="112"/>
        <item x="138"/>
        <item m="1" x="238"/>
        <item x="139"/>
        <item x="134"/>
        <item m="1" x="211"/>
        <item x="133"/>
        <item x="135"/>
        <item x="113"/>
        <item x="114"/>
        <item m="1" x="200"/>
        <item m="1" x="195"/>
        <item m="1" x="227"/>
        <item x="93"/>
        <item x="129"/>
        <item x="94"/>
        <item x="64"/>
        <item x="90"/>
        <item m="1" x="210"/>
        <item m="1" x="213"/>
        <item x="91"/>
        <item x="92"/>
        <item x="72"/>
        <item m="1" x="192"/>
        <item m="1" x="209"/>
        <item x="73"/>
        <item x="1"/>
        <item x="39"/>
        <item x="42"/>
        <item x="43"/>
        <item x="44"/>
        <item x="60"/>
        <item m="1" x="221"/>
        <item x="70"/>
        <item x="86"/>
        <item x="124"/>
        <item x="131"/>
        <item x="154"/>
        <item x="160"/>
        <item t="default"/>
      </items>
    </pivotField>
  </pivotFields>
  <rowFields count="2">
    <field x="0"/>
    <field x="3"/>
  </rowFields>
  <rowItems count="349">
    <i>
      <x/>
      <x v="74"/>
    </i>
    <i>
      <x v="1"/>
      <x v="229"/>
    </i>
    <i>
      <x v="2"/>
      <x v="183"/>
    </i>
    <i r="1">
      <x v="186"/>
    </i>
    <i>
      <x v="3"/>
      <x v="229"/>
    </i>
    <i>
      <x v="4"/>
      <x v="58"/>
    </i>
    <i r="1">
      <x v="61"/>
    </i>
    <i>
      <x v="5"/>
      <x v="229"/>
    </i>
    <i>
      <x v="6"/>
      <x v="155"/>
    </i>
    <i r="1">
      <x v="161"/>
    </i>
    <i>
      <x v="7"/>
      <x v="229"/>
    </i>
    <i>
      <x v="8"/>
      <x v="67"/>
    </i>
    <i r="1">
      <x v="68"/>
    </i>
    <i r="1">
      <x v="71"/>
    </i>
    <i>
      <x v="9"/>
      <x v="229"/>
    </i>
    <i>
      <x v="10"/>
      <x v="108"/>
    </i>
    <i r="1">
      <x v="109"/>
    </i>
    <i r="1">
      <x v="111"/>
    </i>
    <i r="1">
      <x v="114"/>
    </i>
    <i>
      <x v="11"/>
      <x v="229"/>
    </i>
    <i>
      <x v="12"/>
      <x v="142"/>
    </i>
    <i r="1">
      <x v="148"/>
    </i>
    <i>
      <x v="13"/>
      <x v="229"/>
    </i>
    <i>
      <x v="14"/>
      <x v="110"/>
    </i>
    <i r="1">
      <x v="114"/>
    </i>
    <i>
      <x v="15"/>
      <x v="229"/>
    </i>
    <i>
      <x v="16"/>
      <x v="122"/>
    </i>
    <i r="1">
      <x v="130"/>
    </i>
    <i>
      <x v="17"/>
      <x v="229"/>
    </i>
    <i>
      <x v="18"/>
      <x v="127"/>
    </i>
    <i r="1">
      <x v="139"/>
    </i>
    <i>
      <x v="19"/>
      <x v="229"/>
    </i>
    <i>
      <x v="20"/>
      <x v="199"/>
    </i>
    <i r="1">
      <x v="202"/>
    </i>
    <i>
      <x v="21"/>
      <x v="229"/>
    </i>
    <i>
      <x v="22"/>
      <x v="72"/>
    </i>
    <i r="1">
      <x v="81"/>
    </i>
    <i>
      <x v="23"/>
      <x v="229"/>
    </i>
    <i>
      <x v="24"/>
      <x v="145"/>
    </i>
    <i r="1">
      <x v="150"/>
    </i>
    <i>
      <x v="25"/>
      <x v="229"/>
    </i>
    <i>
      <x v="26"/>
      <x v="106"/>
    </i>
    <i>
      <x v="27"/>
      <x v="229"/>
    </i>
    <i>
      <x v="28"/>
      <x v="106"/>
    </i>
    <i>
      <x v="29"/>
      <x v="229"/>
    </i>
    <i>
      <x v="30"/>
      <x v="41"/>
    </i>
    <i r="1">
      <x v="45"/>
    </i>
    <i>
      <x v="31"/>
      <x v="229"/>
    </i>
    <i>
      <x v="32"/>
      <x v="42"/>
    </i>
    <i r="1">
      <x v="50"/>
    </i>
    <i>
      <x v="33"/>
      <x v="229"/>
    </i>
    <i>
      <x v="34"/>
      <x/>
    </i>
    <i r="1">
      <x v="1"/>
    </i>
    <i>
      <x v="35"/>
      <x/>
    </i>
    <i r="1">
      <x v="1"/>
    </i>
    <i>
      <x v="36"/>
      <x v="229"/>
    </i>
    <i>
      <x v="37"/>
      <x v="91"/>
    </i>
    <i r="1">
      <x v="94"/>
    </i>
    <i r="1">
      <x v="95"/>
    </i>
    <i>
      <x v="38"/>
      <x v="229"/>
    </i>
    <i>
      <x v="39"/>
      <x v="93"/>
    </i>
    <i r="1">
      <x v="230"/>
    </i>
    <i>
      <x v="40"/>
      <x v="229"/>
    </i>
    <i>
      <x v="41"/>
      <x v="102"/>
    </i>
    <i>
      <x v="42"/>
      <x v="229"/>
    </i>
    <i>
      <x v="43"/>
      <x v="93"/>
    </i>
    <i r="1">
      <x v="230"/>
    </i>
    <i>
      <x v="44"/>
      <x v="229"/>
    </i>
    <i>
      <x v="45"/>
      <x v="28"/>
    </i>
    <i r="1">
      <x v="231"/>
    </i>
    <i r="1">
      <x v="232"/>
    </i>
    <i>
      <x v="46"/>
      <x v="229"/>
    </i>
    <i>
      <x v="47"/>
      <x v="99"/>
    </i>
    <i r="1">
      <x v="233"/>
    </i>
    <i>
      <x v="48"/>
      <x v="229"/>
    </i>
    <i>
      <x v="49"/>
      <x v="74"/>
    </i>
    <i r="1">
      <x v="84"/>
    </i>
    <i>
      <x v="50"/>
      <x v="229"/>
    </i>
    <i>
      <x v="51"/>
      <x v="19"/>
    </i>
    <i>
      <x v="52"/>
      <x v="229"/>
    </i>
    <i>
      <x v="53"/>
      <x v="73"/>
    </i>
    <i r="1">
      <x v="82"/>
    </i>
    <i r="1">
      <x v="83"/>
    </i>
    <i r="1">
      <x v="101"/>
    </i>
    <i>
      <x v="54"/>
      <x v="229"/>
    </i>
    <i>
      <x v="55"/>
      <x v="149"/>
    </i>
    <i r="1">
      <x v="151"/>
    </i>
    <i r="1">
      <x v="153"/>
    </i>
    <i>
      <x v="56"/>
      <x v="229"/>
    </i>
    <i>
      <x v="57"/>
      <x v="114"/>
    </i>
    <i>
      <x v="58"/>
      <x v="229"/>
    </i>
    <i>
      <x v="59"/>
      <x v="171"/>
    </i>
    <i r="1">
      <x v="175"/>
    </i>
    <i r="1">
      <x v="176"/>
    </i>
    <i>
      <x v="60"/>
      <x v="229"/>
    </i>
    <i>
      <x v="61"/>
      <x v="113"/>
    </i>
    <i>
      <x v="62"/>
      <x v="229"/>
    </i>
    <i>
      <x v="63"/>
      <x v="44"/>
    </i>
    <i>
      <x v="64"/>
      <x v="229"/>
    </i>
    <i>
      <x v="65"/>
      <x v="58"/>
    </i>
    <i r="1">
      <x v="61"/>
    </i>
    <i>
      <x v="66"/>
      <x v="229"/>
    </i>
    <i>
      <x v="67"/>
      <x v="144"/>
    </i>
    <i r="1">
      <x v="234"/>
    </i>
    <i>
      <x v="68"/>
      <x v="229"/>
    </i>
    <i>
      <x v="69"/>
      <x v="178"/>
    </i>
    <i r="1">
      <x v="184"/>
    </i>
    <i>
      <x v="70"/>
      <x v="229"/>
    </i>
    <i>
      <x v="71"/>
      <x v="219"/>
    </i>
    <i>
      <x v="72"/>
      <x v="229"/>
    </i>
    <i>
      <x v="73"/>
      <x v="104"/>
    </i>
    <i r="1">
      <x v="106"/>
    </i>
    <i>
      <x v="74"/>
      <x v="229"/>
    </i>
    <i>
      <x v="75"/>
      <x v="106"/>
    </i>
    <i>
      <x v="76"/>
      <x v="229"/>
    </i>
    <i>
      <x v="77"/>
      <x v="193"/>
    </i>
    <i>
      <x v="78"/>
      <x v="229"/>
    </i>
    <i>
      <x v="79"/>
      <x v="193"/>
    </i>
    <i>
      <x v="80"/>
      <x v="229"/>
    </i>
    <i>
      <x v="81"/>
      <x v="162"/>
    </i>
    <i>
      <x v="82"/>
      <x v="229"/>
    </i>
    <i>
      <x v="83"/>
      <x v="162"/>
    </i>
    <i>
      <x v="84"/>
      <x v="229"/>
    </i>
    <i>
      <x v="85"/>
      <x v="170"/>
    </i>
    <i>
      <x v="86"/>
      <x v="229"/>
    </i>
    <i>
      <x v="87"/>
      <x v="162"/>
    </i>
    <i>
      <x v="88"/>
      <x v="229"/>
    </i>
    <i>
      <x v="89"/>
      <x v="170"/>
    </i>
    <i>
      <x v="90"/>
      <x v="229"/>
    </i>
    <i>
      <x v="91"/>
      <x v="170"/>
    </i>
    <i>
      <x v="92"/>
      <x v="229"/>
    </i>
    <i>
      <x v="93"/>
      <x v="114"/>
    </i>
    <i r="1">
      <x v="115"/>
    </i>
    <i>
      <x v="94"/>
      <x v="229"/>
    </i>
    <i>
      <x v="95"/>
      <x v="18"/>
    </i>
    <i r="1">
      <x v="236"/>
    </i>
    <i>
      <x v="96"/>
      <x v="229"/>
    </i>
    <i>
      <x v="97"/>
      <x v="225"/>
    </i>
    <i r="1">
      <x v="228"/>
    </i>
    <i>
      <x v="98"/>
      <x v="229"/>
    </i>
    <i>
      <x v="99"/>
      <x v="129"/>
    </i>
    <i r="1">
      <x v="140"/>
    </i>
    <i>
      <x v="100"/>
      <x v="229"/>
    </i>
    <i>
      <x v="101"/>
      <x v="107"/>
    </i>
    <i>
      <x v="102"/>
      <x v="229"/>
    </i>
    <i>
      <x v="103"/>
      <x v="13"/>
    </i>
    <i>
      <x v="104"/>
      <x v="229"/>
    </i>
    <i>
      <x v="105"/>
      <x v="5"/>
    </i>
    <i>
      <x v="106"/>
      <x v="229"/>
    </i>
    <i>
      <x v="107"/>
      <x v="17"/>
    </i>
    <i>
      <x v="108"/>
      <x v="229"/>
    </i>
    <i>
      <x v="109"/>
      <x v="6"/>
    </i>
    <i>
      <x v="110"/>
      <x v="229"/>
    </i>
    <i>
      <x v="111"/>
      <x v="31"/>
    </i>
    <i>
      <x v="112"/>
      <x v="229"/>
    </i>
    <i>
      <x v="113"/>
      <x v="20"/>
    </i>
    <i>
      <x v="114"/>
      <x v="229"/>
    </i>
    <i>
      <x v="115"/>
      <x v="38"/>
    </i>
    <i>
      <x v="116"/>
      <x v="229"/>
    </i>
    <i>
      <x v="117"/>
      <x v="63"/>
    </i>
    <i>
      <x v="118"/>
      <x v="229"/>
    </i>
    <i>
      <x v="119"/>
      <x v="32"/>
    </i>
    <i r="1">
      <x v="237"/>
    </i>
    <i>
      <x v="120"/>
      <x v="229"/>
    </i>
    <i>
      <x v="121"/>
      <x v="103"/>
    </i>
    <i>
      <x v="122"/>
      <x v="229"/>
    </i>
    <i>
      <x v="123"/>
      <x v="14"/>
    </i>
    <i r="1">
      <x v="16"/>
    </i>
    <i>
      <x v="124"/>
      <x v="229"/>
    </i>
    <i>
      <x v="125"/>
      <x v="220"/>
    </i>
    <i r="1">
      <x v="223"/>
    </i>
    <i>
      <x v="126"/>
      <x v="229"/>
    </i>
    <i>
      <x v="127"/>
      <x v="224"/>
    </i>
    <i>
      <x v="128"/>
      <x v="229"/>
    </i>
    <i>
      <x v="129"/>
      <x v="216"/>
    </i>
    <i r="1">
      <x v="218"/>
    </i>
    <i>
      <x v="130"/>
      <x v="229"/>
    </i>
    <i>
      <x v="131"/>
      <x v="196"/>
    </i>
    <i r="1">
      <x v="201"/>
    </i>
    <i>
      <x v="132"/>
      <x v="229"/>
    </i>
    <i>
      <x v="133"/>
      <x v="62"/>
    </i>
    <i r="1">
      <x v="66"/>
    </i>
    <i>
      <x v="134"/>
      <x v="229"/>
    </i>
    <i>
      <x v="135"/>
      <x v="39"/>
    </i>
    <i r="1">
      <x v="57"/>
    </i>
    <i r="1">
      <x v="59"/>
    </i>
    <i r="1">
      <x v="60"/>
    </i>
    <i>
      <x v="136"/>
      <x v="229"/>
    </i>
    <i>
      <x v="137"/>
      <x v="104"/>
    </i>
    <i r="1">
      <x v="106"/>
    </i>
    <i>
      <x v="138"/>
      <x v="229"/>
    </i>
    <i>
      <x v="139"/>
      <x v="9"/>
    </i>
    <i>
      <x v="140"/>
      <x v="229"/>
    </i>
    <i>
      <x v="141"/>
      <x v="104"/>
    </i>
    <i r="1">
      <x v="106"/>
    </i>
    <i>
      <x v="142"/>
      <x v="229"/>
    </i>
    <i>
      <x v="143"/>
      <x v="34"/>
    </i>
    <i r="1">
      <x v="43"/>
    </i>
    <i>
      <x v="144"/>
      <x v="229"/>
    </i>
    <i>
      <x v="145"/>
      <x v="65"/>
    </i>
    <i>
      <x v="146"/>
      <x v="229"/>
    </i>
    <i>
      <x v="147"/>
      <x v="92"/>
    </i>
    <i>
      <x v="148"/>
      <x v="229"/>
    </i>
    <i>
      <x v="149"/>
      <x v="154"/>
    </i>
    <i r="1">
      <x v="158"/>
    </i>
    <i>
      <x v="150"/>
      <x v="229"/>
    </i>
    <i>
      <x v="151"/>
      <x v="174"/>
    </i>
    <i r="1">
      <x v="180"/>
    </i>
    <i>
      <x v="152"/>
      <x v="229"/>
    </i>
    <i>
      <x v="153"/>
      <x v="180"/>
    </i>
    <i r="1">
      <x v="203"/>
    </i>
    <i>
      <x v="154"/>
      <x v="229"/>
    </i>
    <i>
      <x v="155"/>
      <x v="211"/>
    </i>
    <i r="1">
      <x v="212"/>
    </i>
    <i>
      <x v="156"/>
      <x v="229"/>
    </i>
    <i>
      <x v="157"/>
      <x v="30"/>
    </i>
    <i r="1">
      <x v="35"/>
    </i>
    <i>
      <x v="158"/>
      <x v="229"/>
    </i>
    <i>
      <x v="159"/>
      <x v="104"/>
    </i>
    <i r="1">
      <x v="106"/>
    </i>
    <i>
      <x v="160"/>
      <x v="229"/>
    </i>
    <i>
      <x v="161"/>
      <x v="51"/>
    </i>
    <i r="1">
      <x v="58"/>
    </i>
    <i>
      <x v="162"/>
      <x v="229"/>
    </i>
    <i>
      <x v="163"/>
      <x v="120"/>
    </i>
    <i r="1">
      <x v="126"/>
    </i>
    <i>
      <x v="164"/>
      <x v="229"/>
    </i>
    <i>
      <x v="165"/>
      <x v="138"/>
    </i>
    <i r="1">
      <x v="144"/>
    </i>
    <i>
      <x v="166"/>
      <x v="229"/>
    </i>
    <i>
      <x v="167"/>
      <x v="177"/>
    </i>
    <i r="1">
      <x v="184"/>
    </i>
    <i>
      <x v="168"/>
      <x v="229"/>
    </i>
    <i>
      <x v="169"/>
      <x v="100"/>
    </i>
    <i>
      <x v="170"/>
      <x v="229"/>
    </i>
    <i>
      <x v="171"/>
      <x v="98"/>
    </i>
    <i>
      <x v="172"/>
      <x v="229"/>
    </i>
    <i>
      <x v="173"/>
      <x v="86"/>
    </i>
    <i r="1">
      <x v="238"/>
    </i>
    <i>
      <x v="174"/>
      <x v="229"/>
    </i>
    <i>
      <x v="175"/>
      <x v="48"/>
    </i>
    <i>
      <x v="176"/>
      <x v="229"/>
    </i>
    <i>
      <x v="177"/>
      <x v="114"/>
    </i>
    <i r="1">
      <x v="115"/>
    </i>
    <i>
      <x v="178"/>
      <x v="229"/>
    </i>
    <i>
      <x v="179"/>
      <x v="40"/>
    </i>
    <i>
      <x v="180"/>
      <x v="229"/>
    </i>
    <i>
      <x v="181"/>
      <x v="123"/>
    </i>
    <i r="1">
      <x v="191"/>
    </i>
    <i r="1">
      <x v="217"/>
    </i>
    <i r="1">
      <x v="239"/>
    </i>
    <i>
      <x v="182"/>
      <x v="229"/>
    </i>
    <i>
      <x v="183"/>
      <x v="192"/>
    </i>
    <i r="1">
      <x v="209"/>
    </i>
    <i>
      <x v="184"/>
      <x v="229"/>
    </i>
    <i>
      <x v="185"/>
      <x v="207"/>
    </i>
    <i r="1">
      <x v="210"/>
    </i>
    <i>
      <x v="186"/>
      <x v="229"/>
    </i>
    <i>
      <x v="187"/>
      <x v="209"/>
    </i>
    <i r="1">
      <x v="210"/>
    </i>
    <i>
      <x v="188"/>
      <x v="229"/>
    </i>
    <i>
      <x v="189"/>
      <x v="210"/>
    </i>
    <i>
      <x v="190"/>
      <x v="229"/>
    </i>
    <i>
      <x v="191"/>
      <x v="131"/>
    </i>
    <i r="1">
      <x v="133"/>
    </i>
    <i>
      <x v="192"/>
      <x v="229"/>
    </i>
    <i>
      <x v="193"/>
      <x v="204"/>
    </i>
    <i r="1">
      <x v="206"/>
    </i>
    <i>
      <x v="194"/>
      <x v="229"/>
    </i>
    <i>
      <x v="195"/>
      <x v="71"/>
    </i>
    <i>
      <x v="196"/>
      <x v="229"/>
    </i>
    <i>
      <x v="197"/>
      <x v="156"/>
    </i>
    <i r="1">
      <x v="166"/>
    </i>
    <i>
      <x v="198"/>
      <x v="229"/>
    </i>
    <i>
      <x v="199"/>
      <x v="163"/>
    </i>
    <i r="1">
      <x v="169"/>
    </i>
    <i>
      <x v="200"/>
      <x v="229"/>
    </i>
    <i>
      <x v="201"/>
      <x v="4"/>
    </i>
    <i>
      <x v="202"/>
      <x v="229"/>
    </i>
    <i>
      <x v="203"/>
      <x v="181"/>
    </i>
    <i>
      <x v="204"/>
      <x v="229"/>
    </i>
    <i>
      <x v="205"/>
      <x v="181"/>
    </i>
    <i>
      <x v="206"/>
      <x v="90"/>
    </i>
    <i>
      <x v="207"/>
      <x v="229"/>
    </i>
    <i>
      <x v="208"/>
      <x v="29"/>
    </i>
    <i>
      <x v="209"/>
      <x v="229"/>
    </i>
    <i>
      <x v="210"/>
      <x v="23"/>
    </i>
    <i>
      <x v="211"/>
      <x v="229"/>
    </i>
    <i>
      <x v="212"/>
      <x v="28"/>
    </i>
    <i>
      <x v="213"/>
      <x v="229"/>
    </i>
    <i>
      <x v="214"/>
      <x v="21"/>
    </i>
    <i>
      <x v="215"/>
      <x v="229"/>
    </i>
    <i>
      <x v="216"/>
      <x v="167"/>
    </i>
    <i r="1">
      <x v="173"/>
    </i>
    <i>
      <x v="217"/>
      <x v="229"/>
    </i>
    <i>
      <x v="218"/>
      <x v="118"/>
    </i>
    <i r="1">
      <x v="121"/>
    </i>
    <i r="1">
      <x v="240"/>
    </i>
    <i>
      <x v="219"/>
      <x v="229"/>
    </i>
    <i>
      <x v="220"/>
      <x v="188"/>
    </i>
    <i r="1">
      <x v="192"/>
    </i>
    <i>
      <x v="221"/>
      <x v="229"/>
    </i>
    <i>
      <x v="222"/>
      <x v="188"/>
    </i>
    <i r="1">
      <x v="192"/>
    </i>
    <i>
      <x v="223"/>
      <x v="229"/>
    </i>
    <i>
      <x v="224"/>
      <x v="36"/>
    </i>
    <i r="1">
      <x v="37"/>
    </i>
    <i>
      <x v="225"/>
      <x v="229"/>
    </i>
    <i>
      <x v="226"/>
      <x v="182"/>
    </i>
    <i>
      <x v="227"/>
      <x v="229"/>
    </i>
    <i>
      <x v="228"/>
      <x v="141"/>
    </i>
    <i r="1">
      <x v="142"/>
    </i>
    <i r="1">
      <x v="148"/>
    </i>
    <i>
      <x v="229"/>
      <x v="229"/>
    </i>
    <i>
      <x v="230"/>
      <x v="118"/>
    </i>
    <i>
      <x v="231"/>
      <x v="229"/>
    </i>
    <i>
      <x v="232"/>
      <x v="57"/>
    </i>
    <i r="1">
      <x v="60"/>
    </i>
    <i>
      <x v="233"/>
      <x v="229"/>
    </i>
    <i>
      <x v="234"/>
      <x v="200"/>
    </i>
    <i r="1">
      <x v="241"/>
    </i>
    <i>
      <x v="235"/>
      <x v="229"/>
    </i>
    <i>
      <x v="236"/>
      <x v="7"/>
    </i>
    <i r="1">
      <x v="15"/>
    </i>
    <i>
      <x v="237"/>
      <x v="229"/>
    </i>
    <i>
      <x v="238"/>
      <x v="75"/>
    </i>
    <i r="1">
      <x v="78"/>
    </i>
    <i r="1">
      <x v="86"/>
    </i>
    <i>
      <x v="239"/>
      <x v="229"/>
    </i>
    <i>
      <x v="240"/>
      <x v="108"/>
    </i>
    <i r="1">
      <x v="114"/>
    </i>
    <i>
      <x v="241"/>
      <x v="229"/>
    </i>
    <i>
      <x v="242"/>
      <x v="125"/>
    </i>
    <i r="1">
      <x v="134"/>
    </i>
    <i r="1">
      <x v="135"/>
    </i>
    <i>
      <x v="243"/>
      <x v="229"/>
    </i>
    <i>
      <x v="244"/>
      <x v="2"/>
    </i>
    <i r="1">
      <x v="3"/>
    </i>
    <i>
      <x v="245"/>
      <x v="229"/>
    </i>
    <i>
      <x v="246"/>
      <x v="147"/>
    </i>
    <i r="1">
      <x v="152"/>
    </i>
    <i>
      <x v="247"/>
      <x v="229"/>
    </i>
    <i>
      <x v="248"/>
      <x v="154"/>
    </i>
    <i>
      <x v="249"/>
      <x v="229"/>
    </i>
    <i>
      <x v="250"/>
      <x v="69"/>
    </i>
    <i r="1">
      <x v="107"/>
    </i>
    <i>
      <x v="251"/>
      <x v="28"/>
    </i>
    <i>
      <x v="252"/>
      <x v="229"/>
    </i>
    <i t="grand">
      <x/>
    </i>
  </rowItems>
  <colItems count="1">
    <i/>
  </colItems>
  <formats count="255">
    <format dxfId="254">
      <pivotArea field="3" type="button" dataOnly="0" labelOnly="1" outline="0" axis="axisRow" fieldPosition="1"/>
    </format>
    <format dxfId="253">
      <pivotArea dataOnly="0" labelOnly="1" grandRow="1" outline="0" fieldPosition="0"/>
    </format>
    <format dxfId="252">
      <pivotArea dataOnly="0" labelOnly="1" outline="0" fieldPosition="0">
        <references count="2">
          <reference field="0" count="1" selected="0">
            <x v="0"/>
          </reference>
          <reference field="3" count="1">
            <x v="74"/>
          </reference>
        </references>
      </pivotArea>
    </format>
    <format dxfId="251">
      <pivotArea dataOnly="0" labelOnly="1" outline="0" fieldPosition="0">
        <references count="2">
          <reference field="0" count="1" selected="0">
            <x v="1"/>
          </reference>
          <reference field="3" count="1">
            <x v="229"/>
          </reference>
        </references>
      </pivotArea>
    </format>
    <format dxfId="250">
      <pivotArea dataOnly="0" labelOnly="1" outline="0" fieldPosition="0">
        <references count="2">
          <reference field="0" count="1" selected="0">
            <x v="2"/>
          </reference>
          <reference field="3" count="2">
            <x v="183"/>
            <x v="186"/>
          </reference>
        </references>
      </pivotArea>
    </format>
    <format dxfId="249">
      <pivotArea dataOnly="0" labelOnly="1" outline="0" fieldPosition="0">
        <references count="2">
          <reference field="0" count="1" selected="0">
            <x v="3"/>
          </reference>
          <reference field="3" count="1">
            <x v="229"/>
          </reference>
        </references>
      </pivotArea>
    </format>
    <format dxfId="248">
      <pivotArea dataOnly="0" labelOnly="1" outline="0" fieldPosition="0">
        <references count="2">
          <reference field="0" count="1" selected="0">
            <x v="4"/>
          </reference>
          <reference field="3" count="2">
            <x v="58"/>
            <x v="61"/>
          </reference>
        </references>
      </pivotArea>
    </format>
    <format dxfId="247">
      <pivotArea dataOnly="0" labelOnly="1" outline="0" fieldPosition="0">
        <references count="2">
          <reference field="0" count="1" selected="0">
            <x v="5"/>
          </reference>
          <reference field="3" count="1">
            <x v="229"/>
          </reference>
        </references>
      </pivotArea>
    </format>
    <format dxfId="246">
      <pivotArea dataOnly="0" labelOnly="1" outline="0" fieldPosition="0">
        <references count="2">
          <reference field="0" count="1" selected="0">
            <x v="6"/>
          </reference>
          <reference field="3" count="2">
            <x v="155"/>
            <x v="161"/>
          </reference>
        </references>
      </pivotArea>
    </format>
    <format dxfId="245">
      <pivotArea dataOnly="0" labelOnly="1" outline="0" fieldPosition="0">
        <references count="2">
          <reference field="0" count="1" selected="0">
            <x v="7"/>
          </reference>
          <reference field="3" count="1">
            <x v="229"/>
          </reference>
        </references>
      </pivotArea>
    </format>
    <format dxfId="244">
      <pivotArea dataOnly="0" labelOnly="1" outline="0" fieldPosition="0">
        <references count="2">
          <reference field="0" count="1" selected="0">
            <x v="8"/>
          </reference>
          <reference field="3" count="3">
            <x v="67"/>
            <x v="68"/>
            <x v="71"/>
          </reference>
        </references>
      </pivotArea>
    </format>
    <format dxfId="243">
      <pivotArea dataOnly="0" labelOnly="1" outline="0" fieldPosition="0">
        <references count="2">
          <reference field="0" count="1" selected="0">
            <x v="9"/>
          </reference>
          <reference field="3" count="1">
            <x v="229"/>
          </reference>
        </references>
      </pivotArea>
    </format>
    <format dxfId="242">
      <pivotArea dataOnly="0" labelOnly="1" outline="0" fieldPosition="0">
        <references count="2">
          <reference field="0" count="1" selected="0">
            <x v="10"/>
          </reference>
          <reference field="3" count="4">
            <x v="108"/>
            <x v="109"/>
            <x v="111"/>
            <x v="114"/>
          </reference>
        </references>
      </pivotArea>
    </format>
    <format dxfId="241">
      <pivotArea dataOnly="0" labelOnly="1" outline="0" fieldPosition="0">
        <references count="2">
          <reference field="0" count="1" selected="0">
            <x v="11"/>
          </reference>
          <reference field="3" count="1">
            <x v="229"/>
          </reference>
        </references>
      </pivotArea>
    </format>
    <format dxfId="240">
      <pivotArea dataOnly="0" labelOnly="1" outline="0" fieldPosition="0">
        <references count="2">
          <reference field="0" count="1" selected="0">
            <x v="12"/>
          </reference>
          <reference field="3" count="2">
            <x v="142"/>
            <x v="148"/>
          </reference>
        </references>
      </pivotArea>
    </format>
    <format dxfId="239">
      <pivotArea dataOnly="0" labelOnly="1" outline="0" fieldPosition="0">
        <references count="2">
          <reference field="0" count="1" selected="0">
            <x v="13"/>
          </reference>
          <reference field="3" count="1">
            <x v="229"/>
          </reference>
        </references>
      </pivotArea>
    </format>
    <format dxfId="238">
      <pivotArea dataOnly="0" labelOnly="1" outline="0" fieldPosition="0">
        <references count="2">
          <reference field="0" count="1" selected="0">
            <x v="14"/>
          </reference>
          <reference field="3" count="2">
            <x v="110"/>
            <x v="114"/>
          </reference>
        </references>
      </pivotArea>
    </format>
    <format dxfId="237">
      <pivotArea dataOnly="0" labelOnly="1" outline="0" fieldPosition="0">
        <references count="2">
          <reference field="0" count="1" selected="0">
            <x v="15"/>
          </reference>
          <reference field="3" count="1">
            <x v="229"/>
          </reference>
        </references>
      </pivotArea>
    </format>
    <format dxfId="236">
      <pivotArea dataOnly="0" labelOnly="1" outline="0" fieldPosition="0">
        <references count="2">
          <reference field="0" count="1" selected="0">
            <x v="16"/>
          </reference>
          <reference field="3" count="2">
            <x v="122"/>
            <x v="130"/>
          </reference>
        </references>
      </pivotArea>
    </format>
    <format dxfId="235">
      <pivotArea dataOnly="0" labelOnly="1" outline="0" fieldPosition="0">
        <references count="2">
          <reference field="0" count="1" selected="0">
            <x v="17"/>
          </reference>
          <reference field="3" count="1">
            <x v="229"/>
          </reference>
        </references>
      </pivotArea>
    </format>
    <format dxfId="234">
      <pivotArea dataOnly="0" labelOnly="1" outline="0" fieldPosition="0">
        <references count="2">
          <reference field="0" count="1" selected="0">
            <x v="18"/>
          </reference>
          <reference field="3" count="2">
            <x v="127"/>
            <x v="139"/>
          </reference>
        </references>
      </pivotArea>
    </format>
    <format dxfId="233">
      <pivotArea dataOnly="0" labelOnly="1" outline="0" fieldPosition="0">
        <references count="2">
          <reference field="0" count="1" selected="0">
            <x v="19"/>
          </reference>
          <reference field="3" count="1">
            <x v="229"/>
          </reference>
        </references>
      </pivotArea>
    </format>
    <format dxfId="232">
      <pivotArea dataOnly="0" labelOnly="1" outline="0" fieldPosition="0">
        <references count="2">
          <reference field="0" count="1" selected="0">
            <x v="20"/>
          </reference>
          <reference field="3" count="2">
            <x v="199"/>
            <x v="202"/>
          </reference>
        </references>
      </pivotArea>
    </format>
    <format dxfId="231">
      <pivotArea dataOnly="0" labelOnly="1" outline="0" fieldPosition="0">
        <references count="2">
          <reference field="0" count="1" selected="0">
            <x v="21"/>
          </reference>
          <reference field="3" count="1">
            <x v="229"/>
          </reference>
        </references>
      </pivotArea>
    </format>
    <format dxfId="230">
      <pivotArea dataOnly="0" labelOnly="1" outline="0" fieldPosition="0">
        <references count="2">
          <reference field="0" count="1" selected="0">
            <x v="22"/>
          </reference>
          <reference field="3" count="2">
            <x v="72"/>
            <x v="81"/>
          </reference>
        </references>
      </pivotArea>
    </format>
    <format dxfId="229">
      <pivotArea dataOnly="0" labelOnly="1" outline="0" fieldPosition="0">
        <references count="2">
          <reference field="0" count="1" selected="0">
            <x v="23"/>
          </reference>
          <reference field="3" count="1">
            <x v="229"/>
          </reference>
        </references>
      </pivotArea>
    </format>
    <format dxfId="228">
      <pivotArea dataOnly="0" labelOnly="1" outline="0" fieldPosition="0">
        <references count="2">
          <reference field="0" count="1" selected="0">
            <x v="24"/>
          </reference>
          <reference field="3" count="2">
            <x v="145"/>
            <x v="150"/>
          </reference>
        </references>
      </pivotArea>
    </format>
    <format dxfId="227">
      <pivotArea dataOnly="0" labelOnly="1" outline="0" fieldPosition="0">
        <references count="2">
          <reference field="0" count="1" selected="0">
            <x v="25"/>
          </reference>
          <reference field="3" count="1">
            <x v="229"/>
          </reference>
        </references>
      </pivotArea>
    </format>
    <format dxfId="226">
      <pivotArea dataOnly="0" labelOnly="1" outline="0" fieldPosition="0">
        <references count="2">
          <reference field="0" count="1" selected="0">
            <x v="26"/>
          </reference>
          <reference field="3" count="1">
            <x v="106"/>
          </reference>
        </references>
      </pivotArea>
    </format>
    <format dxfId="225">
      <pivotArea dataOnly="0" labelOnly="1" outline="0" fieldPosition="0">
        <references count="2">
          <reference field="0" count="1" selected="0">
            <x v="27"/>
          </reference>
          <reference field="3" count="1">
            <x v="229"/>
          </reference>
        </references>
      </pivotArea>
    </format>
    <format dxfId="224">
      <pivotArea dataOnly="0" labelOnly="1" outline="0" fieldPosition="0">
        <references count="2">
          <reference field="0" count="1" selected="0">
            <x v="28"/>
          </reference>
          <reference field="3" count="1">
            <x v="106"/>
          </reference>
        </references>
      </pivotArea>
    </format>
    <format dxfId="223">
      <pivotArea dataOnly="0" labelOnly="1" outline="0" fieldPosition="0">
        <references count="2">
          <reference field="0" count="1" selected="0">
            <x v="29"/>
          </reference>
          <reference field="3" count="1">
            <x v="229"/>
          </reference>
        </references>
      </pivotArea>
    </format>
    <format dxfId="222">
      <pivotArea dataOnly="0" labelOnly="1" outline="0" fieldPosition="0">
        <references count="2">
          <reference field="0" count="1" selected="0">
            <x v="30"/>
          </reference>
          <reference field="3" count="2">
            <x v="41"/>
            <x v="45"/>
          </reference>
        </references>
      </pivotArea>
    </format>
    <format dxfId="221">
      <pivotArea dataOnly="0" labelOnly="1" outline="0" fieldPosition="0">
        <references count="2">
          <reference field="0" count="1" selected="0">
            <x v="31"/>
          </reference>
          <reference field="3" count="1">
            <x v="229"/>
          </reference>
        </references>
      </pivotArea>
    </format>
    <format dxfId="220">
      <pivotArea dataOnly="0" labelOnly="1" outline="0" fieldPosition="0">
        <references count="2">
          <reference field="0" count="1" selected="0">
            <x v="32"/>
          </reference>
          <reference field="3" count="2">
            <x v="42"/>
            <x v="50"/>
          </reference>
        </references>
      </pivotArea>
    </format>
    <format dxfId="219">
      <pivotArea dataOnly="0" labelOnly="1" outline="0" fieldPosition="0">
        <references count="2">
          <reference field="0" count="1" selected="0">
            <x v="33"/>
          </reference>
          <reference field="3" count="1">
            <x v="229"/>
          </reference>
        </references>
      </pivotArea>
    </format>
    <format dxfId="218">
      <pivotArea dataOnly="0" labelOnly="1" outline="0" fieldPosition="0">
        <references count="2">
          <reference field="0" count="1" selected="0">
            <x v="34"/>
          </reference>
          <reference field="3" count="2">
            <x v="0"/>
            <x v="1"/>
          </reference>
        </references>
      </pivotArea>
    </format>
    <format dxfId="217">
      <pivotArea dataOnly="0" labelOnly="1" outline="0" fieldPosition="0">
        <references count="2">
          <reference field="0" count="1" selected="0">
            <x v="35"/>
          </reference>
          <reference field="3" count="2">
            <x v="0"/>
            <x v="1"/>
          </reference>
        </references>
      </pivotArea>
    </format>
    <format dxfId="216">
      <pivotArea dataOnly="0" labelOnly="1" outline="0" fieldPosition="0">
        <references count="2">
          <reference field="0" count="1" selected="0">
            <x v="36"/>
          </reference>
          <reference field="3" count="1">
            <x v="229"/>
          </reference>
        </references>
      </pivotArea>
    </format>
    <format dxfId="215">
      <pivotArea dataOnly="0" labelOnly="1" outline="0" fieldPosition="0">
        <references count="2">
          <reference field="0" count="1" selected="0">
            <x v="37"/>
          </reference>
          <reference field="3" count="3">
            <x v="91"/>
            <x v="94"/>
            <x v="95"/>
          </reference>
        </references>
      </pivotArea>
    </format>
    <format dxfId="214">
      <pivotArea dataOnly="0" labelOnly="1" outline="0" fieldPosition="0">
        <references count="2">
          <reference field="0" count="1" selected="0">
            <x v="38"/>
          </reference>
          <reference field="3" count="1">
            <x v="229"/>
          </reference>
        </references>
      </pivotArea>
    </format>
    <format dxfId="213">
      <pivotArea dataOnly="0" labelOnly="1" outline="0" fieldPosition="0">
        <references count="2">
          <reference field="0" count="1" selected="0">
            <x v="39"/>
          </reference>
          <reference field="3" count="3">
            <x v="88"/>
            <x v="89"/>
            <x v="93"/>
          </reference>
        </references>
      </pivotArea>
    </format>
    <format dxfId="212">
      <pivotArea dataOnly="0" labelOnly="1" outline="0" fieldPosition="0">
        <references count="2">
          <reference field="0" count="1" selected="0">
            <x v="40"/>
          </reference>
          <reference field="3" count="1">
            <x v="229"/>
          </reference>
        </references>
      </pivotArea>
    </format>
    <format dxfId="211">
      <pivotArea dataOnly="0" labelOnly="1" outline="0" fieldPosition="0">
        <references count="2">
          <reference field="0" count="1" selected="0">
            <x v="41"/>
          </reference>
          <reference field="3" count="1">
            <x v="102"/>
          </reference>
        </references>
      </pivotArea>
    </format>
    <format dxfId="210">
      <pivotArea dataOnly="0" labelOnly="1" outline="0" fieldPosition="0">
        <references count="2">
          <reference field="0" count="1" selected="0">
            <x v="42"/>
          </reference>
          <reference field="3" count="1">
            <x v="229"/>
          </reference>
        </references>
      </pivotArea>
    </format>
    <format dxfId="209">
      <pivotArea dataOnly="0" labelOnly="1" outline="0" fieldPosition="0">
        <references count="2">
          <reference field="0" count="1" selected="0">
            <x v="43"/>
          </reference>
          <reference field="3" count="2">
            <x v="87"/>
            <x v="93"/>
          </reference>
        </references>
      </pivotArea>
    </format>
    <format dxfId="208">
      <pivotArea dataOnly="0" labelOnly="1" outline="0" fieldPosition="0">
        <references count="2">
          <reference field="0" count="1" selected="0">
            <x v="44"/>
          </reference>
          <reference field="3" count="1">
            <x v="229"/>
          </reference>
        </references>
      </pivotArea>
    </format>
    <format dxfId="207">
      <pivotArea dataOnly="0" labelOnly="1" outline="0" fieldPosition="0">
        <references count="2">
          <reference field="0" count="1" selected="0">
            <x v="45"/>
          </reference>
          <reference field="3" count="4">
            <x v="24"/>
            <x v="25"/>
            <x v="26"/>
            <x v="28"/>
          </reference>
        </references>
      </pivotArea>
    </format>
    <format dxfId="206">
      <pivotArea dataOnly="0" labelOnly="1" outline="0" fieldPosition="0">
        <references count="2">
          <reference field="0" count="1" selected="0">
            <x v="46"/>
          </reference>
          <reference field="3" count="1">
            <x v="229"/>
          </reference>
        </references>
      </pivotArea>
    </format>
    <format dxfId="205">
      <pivotArea dataOnly="0" labelOnly="1" outline="0" fieldPosition="0">
        <references count="2">
          <reference field="0" count="1" selected="0">
            <x v="47"/>
          </reference>
          <reference field="3" count="3">
            <x v="96"/>
            <x v="97"/>
            <x v="99"/>
          </reference>
        </references>
      </pivotArea>
    </format>
    <format dxfId="204">
      <pivotArea dataOnly="0" labelOnly="1" outline="0" fieldPosition="0">
        <references count="2">
          <reference field="0" count="1" selected="0">
            <x v="48"/>
          </reference>
          <reference field="3" count="1">
            <x v="229"/>
          </reference>
        </references>
      </pivotArea>
    </format>
    <format dxfId="203">
      <pivotArea dataOnly="0" labelOnly="1" outline="0" fieldPosition="0">
        <references count="2">
          <reference field="0" count="1" selected="0">
            <x v="49"/>
          </reference>
          <reference field="3" count="2">
            <x v="74"/>
            <x v="84"/>
          </reference>
        </references>
      </pivotArea>
    </format>
    <format dxfId="202">
      <pivotArea dataOnly="0" labelOnly="1" outline="0" fieldPosition="0">
        <references count="2">
          <reference field="0" count="1" selected="0">
            <x v="50"/>
          </reference>
          <reference field="3" count="1">
            <x v="229"/>
          </reference>
        </references>
      </pivotArea>
    </format>
    <format dxfId="201">
      <pivotArea dataOnly="0" labelOnly="1" outline="0" fieldPosition="0">
        <references count="2">
          <reference field="0" count="1" selected="0">
            <x v="51"/>
          </reference>
          <reference field="3" count="2">
            <x v="19"/>
            <x v="22"/>
          </reference>
        </references>
      </pivotArea>
    </format>
    <format dxfId="200">
      <pivotArea dataOnly="0" labelOnly="1" outline="0" fieldPosition="0">
        <references count="2">
          <reference field="0" count="1" selected="0">
            <x v="52"/>
          </reference>
          <reference field="3" count="1">
            <x v="229"/>
          </reference>
        </references>
      </pivotArea>
    </format>
    <format dxfId="199">
      <pivotArea dataOnly="0" labelOnly="1" outline="0" fieldPosition="0">
        <references count="2">
          <reference field="0" count="1" selected="0">
            <x v="53"/>
          </reference>
          <reference field="3" count="4">
            <x v="73"/>
            <x v="82"/>
            <x v="83"/>
            <x v="101"/>
          </reference>
        </references>
      </pivotArea>
    </format>
    <format dxfId="198">
      <pivotArea dataOnly="0" labelOnly="1" outline="0" fieldPosition="0">
        <references count="2">
          <reference field="0" count="1" selected="0">
            <x v="54"/>
          </reference>
          <reference field="3" count="1">
            <x v="229"/>
          </reference>
        </references>
      </pivotArea>
    </format>
    <format dxfId="197">
      <pivotArea dataOnly="0" labelOnly="1" outline="0" fieldPosition="0">
        <references count="2">
          <reference field="0" count="1" selected="0">
            <x v="55"/>
          </reference>
          <reference field="3" count="3">
            <x v="149"/>
            <x v="151"/>
            <x v="153"/>
          </reference>
        </references>
      </pivotArea>
    </format>
    <format dxfId="196">
      <pivotArea dataOnly="0" labelOnly="1" outline="0" fieldPosition="0">
        <references count="2">
          <reference field="0" count="1" selected="0">
            <x v="56"/>
          </reference>
          <reference field="3" count="1">
            <x v="229"/>
          </reference>
        </references>
      </pivotArea>
    </format>
    <format dxfId="195">
      <pivotArea dataOnly="0" labelOnly="1" outline="0" fieldPosition="0">
        <references count="2">
          <reference field="0" count="1" selected="0">
            <x v="57"/>
          </reference>
          <reference field="3" count="1">
            <x v="114"/>
          </reference>
        </references>
      </pivotArea>
    </format>
    <format dxfId="194">
      <pivotArea dataOnly="0" labelOnly="1" outline="0" fieldPosition="0">
        <references count="2">
          <reference field="0" count="1" selected="0">
            <x v="58"/>
          </reference>
          <reference field="3" count="1">
            <x v="229"/>
          </reference>
        </references>
      </pivotArea>
    </format>
    <format dxfId="193">
      <pivotArea dataOnly="0" labelOnly="1" outline="0" fieldPosition="0">
        <references count="2">
          <reference field="0" count="1" selected="0">
            <x v="59"/>
          </reference>
          <reference field="3" count="4">
            <x v="171"/>
            <x v="172"/>
            <x v="175"/>
            <x v="176"/>
          </reference>
        </references>
      </pivotArea>
    </format>
    <format dxfId="192">
      <pivotArea dataOnly="0" labelOnly="1" outline="0" fieldPosition="0">
        <references count="2">
          <reference field="0" count="1" selected="0">
            <x v="60"/>
          </reference>
          <reference field="3" count="1">
            <x v="229"/>
          </reference>
        </references>
      </pivotArea>
    </format>
    <format dxfId="191">
      <pivotArea dataOnly="0" labelOnly="1" outline="0" fieldPosition="0">
        <references count="2">
          <reference field="0" count="1" selected="0">
            <x v="61"/>
          </reference>
          <reference field="3" count="1">
            <x v="113"/>
          </reference>
        </references>
      </pivotArea>
    </format>
    <format dxfId="190">
      <pivotArea dataOnly="0" labelOnly="1" outline="0" fieldPosition="0">
        <references count="2">
          <reference field="0" count="1" selected="0">
            <x v="62"/>
          </reference>
          <reference field="3" count="1">
            <x v="229"/>
          </reference>
        </references>
      </pivotArea>
    </format>
    <format dxfId="189">
      <pivotArea dataOnly="0" labelOnly="1" outline="0" fieldPosition="0">
        <references count="2">
          <reference field="0" count="1" selected="0">
            <x v="63"/>
          </reference>
          <reference field="3" count="1">
            <x v="44"/>
          </reference>
        </references>
      </pivotArea>
    </format>
    <format dxfId="188">
      <pivotArea dataOnly="0" labelOnly="1" outline="0" fieldPosition="0">
        <references count="2">
          <reference field="0" count="1" selected="0">
            <x v="64"/>
          </reference>
          <reference field="3" count="1">
            <x v="229"/>
          </reference>
        </references>
      </pivotArea>
    </format>
    <format dxfId="187">
      <pivotArea dataOnly="0" labelOnly="1" outline="0" fieldPosition="0">
        <references count="2">
          <reference field="0" count="1" selected="0">
            <x v="65"/>
          </reference>
          <reference field="3" count="2">
            <x v="58"/>
            <x v="61"/>
          </reference>
        </references>
      </pivotArea>
    </format>
    <format dxfId="186">
      <pivotArea dataOnly="0" labelOnly="1" outline="0" fieldPosition="0">
        <references count="2">
          <reference field="0" count="1" selected="0">
            <x v="66"/>
          </reference>
          <reference field="3" count="1">
            <x v="229"/>
          </reference>
        </references>
      </pivotArea>
    </format>
    <format dxfId="185">
      <pivotArea dataOnly="0" labelOnly="1" outline="0" fieldPosition="0">
        <references count="2">
          <reference field="0" count="1" selected="0">
            <x v="67"/>
          </reference>
          <reference field="3" count="2">
            <x v="137"/>
            <x v="144"/>
          </reference>
        </references>
      </pivotArea>
    </format>
    <format dxfId="184">
      <pivotArea dataOnly="0" labelOnly="1" outline="0" fieldPosition="0">
        <references count="2">
          <reference field="0" count="1" selected="0">
            <x v="68"/>
          </reference>
          <reference field="3" count="1">
            <x v="229"/>
          </reference>
        </references>
      </pivotArea>
    </format>
    <format dxfId="183">
      <pivotArea dataOnly="0" labelOnly="1" outline="0" fieldPosition="0">
        <references count="2">
          <reference field="0" count="1" selected="0">
            <x v="69"/>
          </reference>
          <reference field="3" count="3">
            <x v="178"/>
            <x v="179"/>
            <x v="184"/>
          </reference>
        </references>
      </pivotArea>
    </format>
    <format dxfId="182">
      <pivotArea dataOnly="0" labelOnly="1" outline="0" fieldPosition="0">
        <references count="2">
          <reference field="0" count="1" selected="0">
            <x v="70"/>
          </reference>
          <reference field="3" count="1">
            <x v="229"/>
          </reference>
        </references>
      </pivotArea>
    </format>
    <format dxfId="181">
      <pivotArea dataOnly="0" labelOnly="1" outline="0" fieldPosition="0">
        <references count="2">
          <reference field="0" count="1" selected="0">
            <x v="71"/>
          </reference>
          <reference field="3" count="1">
            <x v="219"/>
          </reference>
        </references>
      </pivotArea>
    </format>
    <format dxfId="180">
      <pivotArea dataOnly="0" labelOnly="1" outline="0" fieldPosition="0">
        <references count="2">
          <reference field="0" count="1" selected="0">
            <x v="72"/>
          </reference>
          <reference field="3" count="1">
            <x v="229"/>
          </reference>
        </references>
      </pivotArea>
    </format>
    <format dxfId="179">
      <pivotArea dataOnly="0" labelOnly="1" outline="0" fieldPosition="0">
        <references count="2">
          <reference field="0" count="1" selected="0">
            <x v="73"/>
          </reference>
          <reference field="3" count="2">
            <x v="104"/>
            <x v="106"/>
          </reference>
        </references>
      </pivotArea>
    </format>
    <format dxfId="178">
      <pivotArea dataOnly="0" labelOnly="1" outline="0" fieldPosition="0">
        <references count="2">
          <reference field="0" count="1" selected="0">
            <x v="74"/>
          </reference>
          <reference field="3" count="1">
            <x v="229"/>
          </reference>
        </references>
      </pivotArea>
    </format>
    <format dxfId="177">
      <pivotArea dataOnly="0" labelOnly="1" outline="0" fieldPosition="0">
        <references count="2">
          <reference field="0" count="1" selected="0">
            <x v="75"/>
          </reference>
          <reference field="3" count="1">
            <x v="106"/>
          </reference>
        </references>
      </pivotArea>
    </format>
    <format dxfId="176">
      <pivotArea dataOnly="0" labelOnly="1" outline="0" fieldPosition="0">
        <references count="2">
          <reference field="0" count="1" selected="0">
            <x v="76"/>
          </reference>
          <reference field="3" count="1">
            <x v="229"/>
          </reference>
        </references>
      </pivotArea>
    </format>
    <format dxfId="175">
      <pivotArea dataOnly="0" labelOnly="1" outline="0" fieldPosition="0">
        <references count="2">
          <reference field="0" count="1" selected="0">
            <x v="77"/>
          </reference>
          <reference field="3" count="1">
            <x v="193"/>
          </reference>
        </references>
      </pivotArea>
    </format>
    <format dxfId="174">
      <pivotArea dataOnly="0" labelOnly="1" outline="0" fieldPosition="0">
        <references count="2">
          <reference field="0" count="1" selected="0">
            <x v="78"/>
          </reference>
          <reference field="3" count="1">
            <x v="229"/>
          </reference>
        </references>
      </pivotArea>
    </format>
    <format dxfId="173">
      <pivotArea dataOnly="0" labelOnly="1" outline="0" fieldPosition="0">
        <references count="2">
          <reference field="0" count="1" selected="0">
            <x v="79"/>
          </reference>
          <reference field="3" count="1">
            <x v="193"/>
          </reference>
        </references>
      </pivotArea>
    </format>
    <format dxfId="172">
      <pivotArea dataOnly="0" labelOnly="1" outline="0" fieldPosition="0">
        <references count="2">
          <reference field="0" count="1" selected="0">
            <x v="80"/>
          </reference>
          <reference field="3" count="1">
            <x v="229"/>
          </reference>
        </references>
      </pivotArea>
    </format>
    <format dxfId="171">
      <pivotArea dataOnly="0" labelOnly="1" outline="0" fieldPosition="0">
        <references count="2">
          <reference field="0" count="1" selected="0">
            <x v="81"/>
          </reference>
          <reference field="3" count="1">
            <x v="162"/>
          </reference>
        </references>
      </pivotArea>
    </format>
    <format dxfId="170">
      <pivotArea dataOnly="0" labelOnly="1" outline="0" fieldPosition="0">
        <references count="2">
          <reference field="0" count="1" selected="0">
            <x v="82"/>
          </reference>
          <reference field="3" count="1">
            <x v="229"/>
          </reference>
        </references>
      </pivotArea>
    </format>
    <format dxfId="169">
      <pivotArea dataOnly="0" labelOnly="1" outline="0" fieldPosition="0">
        <references count="2">
          <reference field="0" count="1" selected="0">
            <x v="83"/>
          </reference>
          <reference field="3" count="1">
            <x v="162"/>
          </reference>
        </references>
      </pivotArea>
    </format>
    <format dxfId="168">
      <pivotArea dataOnly="0" labelOnly="1" outline="0" fieldPosition="0">
        <references count="2">
          <reference field="0" count="1" selected="0">
            <x v="84"/>
          </reference>
          <reference field="3" count="1">
            <x v="229"/>
          </reference>
        </references>
      </pivotArea>
    </format>
    <format dxfId="167">
      <pivotArea dataOnly="0" labelOnly="1" outline="0" fieldPosition="0">
        <references count="2">
          <reference field="0" count="1" selected="0">
            <x v="85"/>
          </reference>
          <reference field="3" count="1">
            <x v="170"/>
          </reference>
        </references>
      </pivotArea>
    </format>
    <format dxfId="166">
      <pivotArea dataOnly="0" labelOnly="1" outline="0" fieldPosition="0">
        <references count="2">
          <reference field="0" count="1" selected="0">
            <x v="86"/>
          </reference>
          <reference field="3" count="1">
            <x v="229"/>
          </reference>
        </references>
      </pivotArea>
    </format>
    <format dxfId="165">
      <pivotArea dataOnly="0" labelOnly="1" outline="0" fieldPosition="0">
        <references count="2">
          <reference field="0" count="1" selected="0">
            <x v="87"/>
          </reference>
          <reference field="3" count="1">
            <x v="162"/>
          </reference>
        </references>
      </pivotArea>
    </format>
    <format dxfId="164">
      <pivotArea dataOnly="0" labelOnly="1" outline="0" fieldPosition="0">
        <references count="2">
          <reference field="0" count="1" selected="0">
            <x v="88"/>
          </reference>
          <reference field="3" count="1">
            <x v="229"/>
          </reference>
        </references>
      </pivotArea>
    </format>
    <format dxfId="163">
      <pivotArea dataOnly="0" labelOnly="1" outline="0" fieldPosition="0">
        <references count="2">
          <reference field="0" count="1" selected="0">
            <x v="89"/>
          </reference>
          <reference field="3" count="1">
            <x v="170"/>
          </reference>
        </references>
      </pivotArea>
    </format>
    <format dxfId="162">
      <pivotArea dataOnly="0" labelOnly="1" outline="0" fieldPosition="0">
        <references count="2">
          <reference field="0" count="1" selected="0">
            <x v="90"/>
          </reference>
          <reference field="3" count="1">
            <x v="229"/>
          </reference>
        </references>
      </pivotArea>
    </format>
    <format dxfId="161">
      <pivotArea dataOnly="0" labelOnly="1" outline="0" fieldPosition="0">
        <references count="2">
          <reference field="0" count="1" selected="0">
            <x v="91"/>
          </reference>
          <reference field="3" count="1">
            <x v="170"/>
          </reference>
        </references>
      </pivotArea>
    </format>
    <format dxfId="160">
      <pivotArea dataOnly="0" labelOnly="1" outline="0" fieldPosition="0">
        <references count="2">
          <reference field="0" count="1" selected="0">
            <x v="92"/>
          </reference>
          <reference field="3" count="1">
            <x v="229"/>
          </reference>
        </references>
      </pivotArea>
    </format>
    <format dxfId="159">
      <pivotArea dataOnly="0" labelOnly="1" outline="0" fieldPosition="0">
        <references count="2">
          <reference field="0" count="1" selected="0">
            <x v="93"/>
          </reference>
          <reference field="3" count="2">
            <x v="114"/>
            <x v="115"/>
          </reference>
        </references>
      </pivotArea>
    </format>
    <format dxfId="158">
      <pivotArea dataOnly="0" labelOnly="1" outline="0" fieldPosition="0">
        <references count="2">
          <reference field="0" count="1" selected="0">
            <x v="94"/>
          </reference>
          <reference field="3" count="1">
            <x v="229"/>
          </reference>
        </references>
      </pivotArea>
    </format>
    <format dxfId="157">
      <pivotArea dataOnly="0" labelOnly="1" outline="0" fieldPosition="0">
        <references count="2">
          <reference field="0" count="1" selected="0">
            <x v="95"/>
          </reference>
          <reference field="3" count="3">
            <x v="11"/>
            <x v="12"/>
            <x v="18"/>
          </reference>
        </references>
      </pivotArea>
    </format>
    <format dxfId="156">
      <pivotArea dataOnly="0" labelOnly="1" outline="0" fieldPosition="0">
        <references count="2">
          <reference field="0" count="1" selected="0">
            <x v="96"/>
          </reference>
          <reference field="3" count="1">
            <x v="229"/>
          </reference>
        </references>
      </pivotArea>
    </format>
    <format dxfId="155">
      <pivotArea dataOnly="0" labelOnly="1" outline="0" fieldPosition="0">
        <references count="2">
          <reference field="0" count="1" selected="0">
            <x v="97"/>
          </reference>
          <reference field="3" count="4">
            <x v="225"/>
            <x v="226"/>
            <x v="227"/>
            <x v="228"/>
          </reference>
        </references>
      </pivotArea>
    </format>
    <format dxfId="154">
      <pivotArea dataOnly="0" labelOnly="1" outline="0" fieldPosition="0">
        <references count="2">
          <reference field="0" count="1" selected="0">
            <x v="98"/>
          </reference>
          <reference field="3" count="1">
            <x v="229"/>
          </reference>
        </references>
      </pivotArea>
    </format>
    <format dxfId="153">
      <pivotArea dataOnly="0" labelOnly="1" outline="0" fieldPosition="0">
        <references count="2">
          <reference field="0" count="1" selected="0">
            <x v="99"/>
          </reference>
          <reference field="3" count="3">
            <x v="128"/>
            <x v="129"/>
            <x v="140"/>
          </reference>
        </references>
      </pivotArea>
    </format>
    <format dxfId="152">
      <pivotArea dataOnly="0" labelOnly="1" outline="0" fieldPosition="0">
        <references count="2">
          <reference field="0" count="1" selected="0">
            <x v="100"/>
          </reference>
          <reference field="3" count="1">
            <x v="229"/>
          </reference>
        </references>
      </pivotArea>
    </format>
    <format dxfId="151">
      <pivotArea dataOnly="0" labelOnly="1" outline="0" fieldPosition="0">
        <references count="2">
          <reference field="0" count="1" selected="0">
            <x v="101"/>
          </reference>
          <reference field="3" count="1">
            <x v="107"/>
          </reference>
        </references>
      </pivotArea>
    </format>
    <format dxfId="150">
      <pivotArea dataOnly="0" labelOnly="1" outline="0" fieldPosition="0">
        <references count="2">
          <reference field="0" count="1" selected="0">
            <x v="102"/>
          </reference>
          <reference field="3" count="1">
            <x v="229"/>
          </reference>
        </references>
      </pivotArea>
    </format>
    <format dxfId="149">
      <pivotArea dataOnly="0" labelOnly="1" outline="0" fieldPosition="0">
        <references count="2">
          <reference field="0" count="1" selected="0">
            <x v="103"/>
          </reference>
          <reference field="3" count="1">
            <x v="13"/>
          </reference>
        </references>
      </pivotArea>
    </format>
    <format dxfId="148">
      <pivotArea dataOnly="0" labelOnly="1" outline="0" fieldPosition="0">
        <references count="2">
          <reference field="0" count="1" selected="0">
            <x v="104"/>
          </reference>
          <reference field="3" count="1">
            <x v="229"/>
          </reference>
        </references>
      </pivotArea>
    </format>
    <format dxfId="147">
      <pivotArea dataOnly="0" labelOnly="1" outline="0" fieldPosition="0">
        <references count="2">
          <reference field="0" count="1" selected="0">
            <x v="105"/>
          </reference>
          <reference field="3" count="1">
            <x v="5"/>
          </reference>
        </references>
      </pivotArea>
    </format>
    <format dxfId="146">
      <pivotArea dataOnly="0" labelOnly="1" outline="0" fieldPosition="0">
        <references count="2">
          <reference field="0" count="1" selected="0">
            <x v="106"/>
          </reference>
          <reference field="3" count="1">
            <x v="229"/>
          </reference>
        </references>
      </pivotArea>
    </format>
    <format dxfId="145">
      <pivotArea dataOnly="0" labelOnly="1" outline="0" fieldPosition="0">
        <references count="2">
          <reference field="0" count="1" selected="0">
            <x v="107"/>
          </reference>
          <reference field="3" count="1">
            <x v="17"/>
          </reference>
        </references>
      </pivotArea>
    </format>
    <format dxfId="144">
      <pivotArea dataOnly="0" labelOnly="1" outline="0" fieldPosition="0">
        <references count="2">
          <reference field="0" count="1" selected="0">
            <x v="108"/>
          </reference>
          <reference field="3" count="1">
            <x v="229"/>
          </reference>
        </references>
      </pivotArea>
    </format>
    <format dxfId="143">
      <pivotArea dataOnly="0" labelOnly="1" outline="0" fieldPosition="0">
        <references count="2">
          <reference field="0" count="1" selected="0">
            <x v="109"/>
          </reference>
          <reference field="3" count="1">
            <x v="6"/>
          </reference>
        </references>
      </pivotArea>
    </format>
    <format dxfId="142">
      <pivotArea dataOnly="0" labelOnly="1" outline="0" fieldPosition="0">
        <references count="2">
          <reference field="0" count="1" selected="0">
            <x v="110"/>
          </reference>
          <reference field="3" count="1">
            <x v="229"/>
          </reference>
        </references>
      </pivotArea>
    </format>
    <format dxfId="141">
      <pivotArea dataOnly="0" labelOnly="1" outline="0" fieldPosition="0">
        <references count="2">
          <reference field="0" count="1" selected="0">
            <x v="111"/>
          </reference>
          <reference field="3" count="1">
            <x v="31"/>
          </reference>
        </references>
      </pivotArea>
    </format>
    <format dxfId="140">
      <pivotArea dataOnly="0" labelOnly="1" outline="0" fieldPosition="0">
        <references count="2">
          <reference field="0" count="1" selected="0">
            <x v="112"/>
          </reference>
          <reference field="3" count="1">
            <x v="229"/>
          </reference>
        </references>
      </pivotArea>
    </format>
    <format dxfId="139">
      <pivotArea dataOnly="0" labelOnly="1" outline="0" fieldPosition="0">
        <references count="2">
          <reference field="0" count="1" selected="0">
            <x v="113"/>
          </reference>
          <reference field="3" count="1">
            <x v="20"/>
          </reference>
        </references>
      </pivotArea>
    </format>
    <format dxfId="138">
      <pivotArea dataOnly="0" labelOnly="1" outline="0" fieldPosition="0">
        <references count="2">
          <reference field="0" count="1" selected="0">
            <x v="114"/>
          </reference>
          <reference field="3" count="1">
            <x v="229"/>
          </reference>
        </references>
      </pivotArea>
    </format>
    <format dxfId="137">
      <pivotArea dataOnly="0" labelOnly="1" outline="0" fieldPosition="0">
        <references count="2">
          <reference field="0" count="1" selected="0">
            <x v="115"/>
          </reference>
          <reference field="3" count="1">
            <x v="38"/>
          </reference>
        </references>
      </pivotArea>
    </format>
    <format dxfId="136">
      <pivotArea dataOnly="0" labelOnly="1" outline="0" fieldPosition="0">
        <references count="2">
          <reference field="0" count="1" selected="0">
            <x v="116"/>
          </reference>
          <reference field="3" count="1">
            <x v="229"/>
          </reference>
        </references>
      </pivotArea>
    </format>
    <format dxfId="135">
      <pivotArea dataOnly="0" labelOnly="1" outline="0" fieldPosition="0">
        <references count="2">
          <reference field="0" count="1" selected="0">
            <x v="117"/>
          </reference>
          <reference field="3" count="2">
            <x v="63"/>
            <x v="64"/>
          </reference>
        </references>
      </pivotArea>
    </format>
    <format dxfId="134">
      <pivotArea dataOnly="0" labelOnly="1" outline="0" fieldPosition="0">
        <references count="2">
          <reference field="0" count="1" selected="0">
            <x v="118"/>
          </reference>
          <reference field="3" count="1">
            <x v="229"/>
          </reference>
        </references>
      </pivotArea>
    </format>
    <format dxfId="133">
      <pivotArea dataOnly="0" labelOnly="1" outline="0" fieldPosition="0">
        <references count="2">
          <reference field="0" count="1" selected="0">
            <x v="119"/>
          </reference>
          <reference field="3" count="2">
            <x v="32"/>
            <x v="33"/>
          </reference>
        </references>
      </pivotArea>
    </format>
    <format dxfId="132">
      <pivotArea dataOnly="0" labelOnly="1" outline="0" fieldPosition="0">
        <references count="2">
          <reference field="0" count="1" selected="0">
            <x v="120"/>
          </reference>
          <reference field="3" count="1">
            <x v="229"/>
          </reference>
        </references>
      </pivotArea>
    </format>
    <format dxfId="131">
      <pivotArea dataOnly="0" labelOnly="1" outline="0" fieldPosition="0">
        <references count="2">
          <reference field="0" count="1" selected="0">
            <x v="121"/>
          </reference>
          <reference field="3" count="1">
            <x v="103"/>
          </reference>
        </references>
      </pivotArea>
    </format>
    <format dxfId="130">
      <pivotArea dataOnly="0" labelOnly="1" outline="0" fieldPosition="0">
        <references count="2">
          <reference field="0" count="1" selected="0">
            <x v="122"/>
          </reference>
          <reference field="3" count="1">
            <x v="229"/>
          </reference>
        </references>
      </pivotArea>
    </format>
    <format dxfId="129">
      <pivotArea dataOnly="0" labelOnly="1" outline="0" fieldPosition="0">
        <references count="2">
          <reference field="0" count="1" selected="0">
            <x v="123"/>
          </reference>
          <reference field="3" count="2">
            <x v="14"/>
            <x v="16"/>
          </reference>
        </references>
      </pivotArea>
    </format>
    <format dxfId="128">
      <pivotArea dataOnly="0" labelOnly="1" outline="0" fieldPosition="0">
        <references count="2">
          <reference field="0" count="1" selected="0">
            <x v="124"/>
          </reference>
          <reference field="3" count="1">
            <x v="229"/>
          </reference>
        </references>
      </pivotArea>
    </format>
    <format dxfId="127">
      <pivotArea dataOnly="0" labelOnly="1" outline="0" fieldPosition="0">
        <references count="2">
          <reference field="0" count="1" selected="0">
            <x v="125"/>
          </reference>
          <reference field="3" count="4">
            <x v="220"/>
            <x v="221"/>
            <x v="222"/>
            <x v="223"/>
          </reference>
        </references>
      </pivotArea>
    </format>
    <format dxfId="126">
      <pivotArea dataOnly="0" labelOnly="1" outline="0" fieldPosition="0">
        <references count="2">
          <reference field="0" count="1" selected="0">
            <x v="126"/>
          </reference>
          <reference field="3" count="1">
            <x v="229"/>
          </reference>
        </references>
      </pivotArea>
    </format>
    <format dxfId="125">
      <pivotArea dataOnly="0" labelOnly="1" outline="0" fieldPosition="0">
        <references count="2">
          <reference field="0" count="1" selected="0">
            <x v="127"/>
          </reference>
          <reference field="3" count="1">
            <x v="224"/>
          </reference>
        </references>
      </pivotArea>
    </format>
    <format dxfId="124">
      <pivotArea dataOnly="0" labelOnly="1" outline="0" fieldPosition="0">
        <references count="2">
          <reference field="0" count="1" selected="0">
            <x v="128"/>
          </reference>
          <reference field="3" count="1">
            <x v="229"/>
          </reference>
        </references>
      </pivotArea>
    </format>
    <format dxfId="123">
      <pivotArea dataOnly="0" labelOnly="1" outline="0" fieldPosition="0">
        <references count="2">
          <reference field="0" count="1" selected="0">
            <x v="129"/>
          </reference>
          <reference field="3" count="5">
            <x v="213"/>
            <x v="214"/>
            <x v="215"/>
            <x v="216"/>
            <x v="218"/>
          </reference>
        </references>
      </pivotArea>
    </format>
    <format dxfId="122">
      <pivotArea dataOnly="0" labelOnly="1" outline="0" fieldPosition="0">
        <references count="2">
          <reference field="0" count="1" selected="0">
            <x v="130"/>
          </reference>
          <reference field="3" count="1">
            <x v="229"/>
          </reference>
        </references>
      </pivotArea>
    </format>
    <format dxfId="121">
      <pivotArea dataOnly="0" labelOnly="1" outline="0" fieldPosition="0">
        <references count="2">
          <reference field="0" count="1" selected="0">
            <x v="131"/>
          </reference>
          <reference field="3" count="4">
            <x v="194"/>
            <x v="195"/>
            <x v="196"/>
            <x v="201"/>
          </reference>
        </references>
      </pivotArea>
    </format>
    <format dxfId="120">
      <pivotArea dataOnly="0" labelOnly="1" outline="0" fieldPosition="0">
        <references count="2">
          <reference field="0" count="1" selected="0">
            <x v="132"/>
          </reference>
          <reference field="3" count="1">
            <x v="229"/>
          </reference>
        </references>
      </pivotArea>
    </format>
    <format dxfId="119">
      <pivotArea dataOnly="0" labelOnly="1" outline="0" fieldPosition="0">
        <references count="2">
          <reference field="0" count="1" selected="0">
            <x v="133"/>
          </reference>
          <reference field="3" count="2">
            <x v="62"/>
            <x v="66"/>
          </reference>
        </references>
      </pivotArea>
    </format>
    <format dxfId="118">
      <pivotArea dataOnly="0" labelOnly="1" outline="0" fieldPosition="0">
        <references count="2">
          <reference field="0" count="1" selected="0">
            <x v="134"/>
          </reference>
          <reference field="3" count="1">
            <x v="229"/>
          </reference>
        </references>
      </pivotArea>
    </format>
    <format dxfId="117">
      <pivotArea dataOnly="0" labelOnly="1" outline="0" fieldPosition="0">
        <references count="2">
          <reference field="0" count="1" selected="0">
            <x v="135"/>
          </reference>
          <reference field="3" count="5">
            <x v="39"/>
            <x v="54"/>
            <x v="55"/>
            <x v="59"/>
            <x v="60"/>
          </reference>
        </references>
      </pivotArea>
    </format>
    <format dxfId="116">
      <pivotArea dataOnly="0" labelOnly="1" outline="0" fieldPosition="0">
        <references count="2">
          <reference field="0" count="1" selected="0">
            <x v="136"/>
          </reference>
          <reference field="3" count="1">
            <x v="229"/>
          </reference>
        </references>
      </pivotArea>
    </format>
    <format dxfId="115">
      <pivotArea dataOnly="0" labelOnly="1" outline="0" fieldPosition="0">
        <references count="2">
          <reference field="0" count="1" selected="0">
            <x v="137"/>
          </reference>
          <reference field="3" count="3">
            <x v="104"/>
            <x v="105"/>
            <x v="106"/>
          </reference>
        </references>
      </pivotArea>
    </format>
    <format dxfId="114">
      <pivotArea dataOnly="0" labelOnly="1" outline="0" fieldPosition="0">
        <references count="2">
          <reference field="0" count="1" selected="0">
            <x v="138"/>
          </reference>
          <reference field="3" count="1">
            <x v="229"/>
          </reference>
        </references>
      </pivotArea>
    </format>
    <format dxfId="113">
      <pivotArea dataOnly="0" labelOnly="1" outline="0" fieldPosition="0">
        <references count="2">
          <reference field="0" count="1" selected="0">
            <x v="139"/>
          </reference>
          <reference field="3" count="3">
            <x v="8"/>
            <x v="9"/>
            <x v="10"/>
          </reference>
        </references>
      </pivotArea>
    </format>
    <format dxfId="112">
      <pivotArea dataOnly="0" labelOnly="1" outline="0" fieldPosition="0">
        <references count="2">
          <reference field="0" count="1" selected="0">
            <x v="140"/>
          </reference>
          <reference field="3" count="1">
            <x v="229"/>
          </reference>
        </references>
      </pivotArea>
    </format>
    <format dxfId="111">
      <pivotArea dataOnly="0" labelOnly="1" outline="0" fieldPosition="0">
        <references count="2">
          <reference field="0" count="1" selected="0">
            <x v="141"/>
          </reference>
          <reference field="3" count="3">
            <x v="104"/>
            <x v="105"/>
            <x v="106"/>
          </reference>
        </references>
      </pivotArea>
    </format>
    <format dxfId="110">
      <pivotArea dataOnly="0" labelOnly="1" outline="0" fieldPosition="0">
        <references count="2">
          <reference field="0" count="1" selected="0">
            <x v="142"/>
          </reference>
          <reference field="3" count="1">
            <x v="229"/>
          </reference>
        </references>
      </pivotArea>
    </format>
    <format dxfId="109">
      <pivotArea dataOnly="0" labelOnly="1" outline="0" fieldPosition="0">
        <references count="2">
          <reference field="0" count="1" selected="0">
            <x v="143"/>
          </reference>
          <reference field="3" count="2">
            <x v="34"/>
            <x v="43"/>
          </reference>
        </references>
      </pivotArea>
    </format>
    <format dxfId="108">
      <pivotArea dataOnly="0" labelOnly="1" outline="0" fieldPosition="0">
        <references count="2">
          <reference field="0" count="1" selected="0">
            <x v="144"/>
          </reference>
          <reference field="3" count="1">
            <x v="229"/>
          </reference>
        </references>
      </pivotArea>
    </format>
    <format dxfId="107">
      <pivotArea dataOnly="0" labelOnly="1" outline="0" fieldPosition="0">
        <references count="2">
          <reference field="0" count="1" selected="0">
            <x v="145"/>
          </reference>
          <reference field="3" count="1">
            <x v="65"/>
          </reference>
        </references>
      </pivotArea>
    </format>
    <format dxfId="106">
      <pivotArea dataOnly="0" labelOnly="1" outline="0" fieldPosition="0">
        <references count="2">
          <reference field="0" count="1" selected="0">
            <x v="146"/>
          </reference>
          <reference field="3" count="1">
            <x v="229"/>
          </reference>
        </references>
      </pivotArea>
    </format>
    <format dxfId="105">
      <pivotArea dataOnly="0" labelOnly="1" outline="0" fieldPosition="0">
        <references count="2">
          <reference field="0" count="1" selected="0">
            <x v="147"/>
          </reference>
          <reference field="3" count="1">
            <x v="92"/>
          </reference>
        </references>
      </pivotArea>
    </format>
    <format dxfId="104">
      <pivotArea dataOnly="0" labelOnly="1" outline="0" fieldPosition="0">
        <references count="2">
          <reference field="0" count="1" selected="0">
            <x v="148"/>
          </reference>
          <reference field="3" count="1">
            <x v="229"/>
          </reference>
        </references>
      </pivotArea>
    </format>
    <format dxfId="103">
      <pivotArea dataOnly="0" labelOnly="1" outline="0" fieldPosition="0">
        <references count="2">
          <reference field="0" count="1" selected="0">
            <x v="149"/>
          </reference>
          <reference field="3" count="2">
            <x v="154"/>
            <x v="158"/>
          </reference>
        </references>
      </pivotArea>
    </format>
    <format dxfId="102">
      <pivotArea dataOnly="0" labelOnly="1" outline="0" fieldPosition="0">
        <references count="2">
          <reference field="0" count="1" selected="0">
            <x v="150"/>
          </reference>
          <reference field="3" count="1">
            <x v="229"/>
          </reference>
        </references>
      </pivotArea>
    </format>
    <format dxfId="101">
      <pivotArea dataOnly="0" labelOnly="1" outline="0" fieldPosition="0">
        <references count="2">
          <reference field="0" count="1" selected="0">
            <x v="151"/>
          </reference>
          <reference field="3" count="2">
            <x v="174"/>
            <x v="180"/>
          </reference>
        </references>
      </pivotArea>
    </format>
    <format dxfId="100">
      <pivotArea dataOnly="0" labelOnly="1" outline="0" fieldPosition="0">
        <references count="2">
          <reference field="0" count="1" selected="0">
            <x v="152"/>
          </reference>
          <reference field="3" count="1">
            <x v="229"/>
          </reference>
        </references>
      </pivotArea>
    </format>
    <format dxfId="99">
      <pivotArea dataOnly="0" labelOnly="1" outline="0" fieldPosition="0">
        <references count="2">
          <reference field="0" count="1" selected="0">
            <x v="153"/>
          </reference>
          <reference field="3" count="2">
            <x v="180"/>
            <x v="203"/>
          </reference>
        </references>
      </pivotArea>
    </format>
    <format dxfId="98">
      <pivotArea dataOnly="0" labelOnly="1" outline="0" fieldPosition="0">
        <references count="2">
          <reference field="0" count="1" selected="0">
            <x v="154"/>
          </reference>
          <reference field="3" count="1">
            <x v="229"/>
          </reference>
        </references>
      </pivotArea>
    </format>
    <format dxfId="97">
      <pivotArea dataOnly="0" labelOnly="1" outline="0" fieldPosition="0">
        <references count="2">
          <reference field="0" count="1" selected="0">
            <x v="155"/>
          </reference>
          <reference field="3" count="2">
            <x v="211"/>
            <x v="212"/>
          </reference>
        </references>
      </pivotArea>
    </format>
    <format dxfId="96">
      <pivotArea dataOnly="0" labelOnly="1" outline="0" fieldPosition="0">
        <references count="2">
          <reference field="0" count="1" selected="0">
            <x v="156"/>
          </reference>
          <reference field="3" count="1">
            <x v="229"/>
          </reference>
        </references>
      </pivotArea>
    </format>
    <format dxfId="95">
      <pivotArea dataOnly="0" labelOnly="1" outline="0" fieldPosition="0">
        <references count="2">
          <reference field="0" count="1" selected="0">
            <x v="157"/>
          </reference>
          <reference field="3" count="3">
            <x v="27"/>
            <x v="30"/>
            <x v="35"/>
          </reference>
        </references>
      </pivotArea>
    </format>
    <format dxfId="94">
      <pivotArea dataOnly="0" labelOnly="1" outline="0" fieldPosition="0">
        <references count="2">
          <reference field="0" count="1" selected="0">
            <x v="158"/>
          </reference>
          <reference field="3" count="1">
            <x v="229"/>
          </reference>
        </references>
      </pivotArea>
    </format>
    <format dxfId="93">
      <pivotArea dataOnly="0" labelOnly="1" outline="0" fieldPosition="0">
        <references count="2">
          <reference field="0" count="1" selected="0">
            <x v="159"/>
          </reference>
          <reference field="3" count="3">
            <x v="104"/>
            <x v="105"/>
            <x v="106"/>
          </reference>
        </references>
      </pivotArea>
    </format>
    <format dxfId="92">
      <pivotArea dataOnly="0" labelOnly="1" outline="0" fieldPosition="0">
        <references count="2">
          <reference field="0" count="1" selected="0">
            <x v="160"/>
          </reference>
          <reference field="3" count="1">
            <x v="229"/>
          </reference>
        </references>
      </pivotArea>
    </format>
    <format dxfId="91">
      <pivotArea dataOnly="0" labelOnly="1" outline="0" fieldPosition="0">
        <references count="2">
          <reference field="0" count="1" selected="0">
            <x v="161"/>
          </reference>
          <reference field="3" count="4">
            <x v="51"/>
            <x v="52"/>
            <x v="53"/>
            <x v="58"/>
          </reference>
        </references>
      </pivotArea>
    </format>
    <format dxfId="90">
      <pivotArea dataOnly="0" labelOnly="1" outline="0" fieldPosition="0">
        <references count="2">
          <reference field="0" count="1" selected="0">
            <x v="162"/>
          </reference>
          <reference field="3" count="1">
            <x v="229"/>
          </reference>
        </references>
      </pivotArea>
    </format>
    <format dxfId="89">
      <pivotArea dataOnly="0" labelOnly="1" outline="0" fieldPosition="0">
        <references count="2">
          <reference field="0" count="1" selected="0">
            <x v="163"/>
          </reference>
          <reference field="3" count="2">
            <x v="120"/>
            <x v="126"/>
          </reference>
        </references>
      </pivotArea>
    </format>
    <format dxfId="88">
      <pivotArea dataOnly="0" labelOnly="1" outline="0" fieldPosition="0">
        <references count="2">
          <reference field="0" count="1" selected="0">
            <x v="164"/>
          </reference>
          <reference field="3" count="1">
            <x v="229"/>
          </reference>
        </references>
      </pivotArea>
    </format>
    <format dxfId="87">
      <pivotArea dataOnly="0" labelOnly="1" outline="0" fieldPosition="0">
        <references count="2">
          <reference field="0" count="1" selected="0">
            <x v="165"/>
          </reference>
          <reference field="3" count="3">
            <x v="136"/>
            <x v="138"/>
            <x v="144"/>
          </reference>
        </references>
      </pivotArea>
    </format>
    <format dxfId="86">
      <pivotArea dataOnly="0" labelOnly="1" outline="0" fieldPosition="0">
        <references count="2">
          <reference field="0" count="1" selected="0">
            <x v="166"/>
          </reference>
          <reference field="3" count="1">
            <x v="229"/>
          </reference>
        </references>
      </pivotArea>
    </format>
    <format dxfId="85">
      <pivotArea dataOnly="0" labelOnly="1" outline="0" fieldPosition="0">
        <references count="2">
          <reference field="0" count="1" selected="0">
            <x v="167"/>
          </reference>
          <reference field="3" count="2">
            <x v="177"/>
            <x v="184"/>
          </reference>
        </references>
      </pivotArea>
    </format>
    <format dxfId="84">
      <pivotArea dataOnly="0" labelOnly="1" outline="0" fieldPosition="0">
        <references count="2">
          <reference field="0" count="1" selected="0">
            <x v="168"/>
          </reference>
          <reference field="3" count="1">
            <x v="229"/>
          </reference>
        </references>
      </pivotArea>
    </format>
    <format dxfId="83">
      <pivotArea dataOnly="0" labelOnly="1" outline="0" fieldPosition="0">
        <references count="2">
          <reference field="0" count="1" selected="0">
            <x v="169"/>
          </reference>
          <reference field="3" count="1">
            <x v="100"/>
          </reference>
        </references>
      </pivotArea>
    </format>
    <format dxfId="82">
      <pivotArea dataOnly="0" labelOnly="1" outline="0" fieldPosition="0">
        <references count="2">
          <reference field="0" count="1" selected="0">
            <x v="170"/>
          </reference>
          <reference field="3" count="1">
            <x v="229"/>
          </reference>
        </references>
      </pivotArea>
    </format>
    <format dxfId="81">
      <pivotArea dataOnly="0" labelOnly="1" outline="0" fieldPosition="0">
        <references count="2">
          <reference field="0" count="1" selected="0">
            <x v="171"/>
          </reference>
          <reference field="3" count="1">
            <x v="98"/>
          </reference>
        </references>
      </pivotArea>
    </format>
    <format dxfId="80">
      <pivotArea dataOnly="0" labelOnly="1" outline="0" fieldPosition="0">
        <references count="2">
          <reference field="0" count="1" selected="0">
            <x v="172"/>
          </reference>
          <reference field="3" count="1">
            <x v="229"/>
          </reference>
        </references>
      </pivotArea>
    </format>
    <format dxfId="79">
      <pivotArea dataOnly="0" labelOnly="1" outline="0" fieldPosition="0">
        <references count="2">
          <reference field="0" count="1" selected="0">
            <x v="173"/>
          </reference>
          <reference field="3" count="4">
            <x v="76"/>
            <x v="77"/>
            <x v="78"/>
            <x v="85"/>
          </reference>
        </references>
      </pivotArea>
    </format>
    <format dxfId="78">
      <pivotArea dataOnly="0" labelOnly="1" outline="0" fieldPosition="0">
        <references count="2">
          <reference field="0" count="1" selected="0">
            <x v="174"/>
          </reference>
          <reference field="3" count="1">
            <x v="229"/>
          </reference>
        </references>
      </pivotArea>
    </format>
    <format dxfId="77">
      <pivotArea dataOnly="0" labelOnly="1" outline="0" fieldPosition="0">
        <references count="2">
          <reference field="0" count="1" selected="0">
            <x v="175"/>
          </reference>
          <reference field="3" count="4">
            <x v="46"/>
            <x v="47"/>
            <x v="48"/>
            <x v="49"/>
          </reference>
        </references>
      </pivotArea>
    </format>
    <format dxfId="76">
      <pivotArea dataOnly="0" labelOnly="1" outline="0" fieldPosition="0">
        <references count="2">
          <reference field="0" count="1" selected="0">
            <x v="176"/>
          </reference>
          <reference field="3" count="1">
            <x v="229"/>
          </reference>
        </references>
      </pivotArea>
    </format>
    <format dxfId="75">
      <pivotArea dataOnly="0" labelOnly="1" outline="0" fieldPosition="0">
        <references count="2">
          <reference field="0" count="1" selected="0">
            <x v="177"/>
          </reference>
          <reference field="3" count="2">
            <x v="114"/>
            <x v="115"/>
          </reference>
        </references>
      </pivotArea>
    </format>
    <format dxfId="74">
      <pivotArea dataOnly="0" labelOnly="1" outline="0" fieldPosition="0">
        <references count="2">
          <reference field="0" count="1" selected="0">
            <x v="178"/>
          </reference>
          <reference field="3" count="1">
            <x v="229"/>
          </reference>
        </references>
      </pivotArea>
    </format>
    <format dxfId="73">
      <pivotArea dataOnly="0" labelOnly="1" outline="0" fieldPosition="0">
        <references count="2">
          <reference field="0" count="1" selected="0">
            <x v="179"/>
          </reference>
          <reference field="3" count="1">
            <x v="40"/>
          </reference>
        </references>
      </pivotArea>
    </format>
    <format dxfId="72">
      <pivotArea dataOnly="0" labelOnly="1" outline="0" fieldPosition="0">
        <references count="2">
          <reference field="0" count="1" selected="0">
            <x v="180"/>
          </reference>
          <reference field="3" count="1">
            <x v="229"/>
          </reference>
        </references>
      </pivotArea>
    </format>
    <format dxfId="71">
      <pivotArea dataOnly="0" labelOnly="1" outline="0" fieldPosition="0">
        <references count="2">
          <reference field="0" count="1" selected="0">
            <x v="181"/>
          </reference>
          <reference field="3" count="5">
            <x v="123"/>
            <x v="185"/>
            <x v="190"/>
            <x v="191"/>
            <x v="217"/>
          </reference>
        </references>
      </pivotArea>
    </format>
    <format dxfId="70">
      <pivotArea dataOnly="0" labelOnly="1" outline="0" fieldPosition="0">
        <references count="2">
          <reference field="0" count="1" selected="0">
            <x v="182"/>
          </reference>
          <reference field="3" count="1">
            <x v="229"/>
          </reference>
        </references>
      </pivotArea>
    </format>
    <format dxfId="69">
      <pivotArea dataOnly="0" labelOnly="1" outline="0" fieldPosition="0">
        <references count="2">
          <reference field="0" count="1" selected="0">
            <x v="183"/>
          </reference>
          <reference field="3" count="2">
            <x v="192"/>
            <x v="209"/>
          </reference>
        </references>
      </pivotArea>
    </format>
    <format dxfId="68">
      <pivotArea dataOnly="0" labelOnly="1" outline="0" fieldPosition="0">
        <references count="2">
          <reference field="0" count="1" selected="0">
            <x v="184"/>
          </reference>
          <reference field="3" count="1">
            <x v="229"/>
          </reference>
        </references>
      </pivotArea>
    </format>
    <format dxfId="67">
      <pivotArea dataOnly="0" labelOnly="1" outline="0" fieldPosition="0">
        <references count="2">
          <reference field="0" count="1" selected="0">
            <x v="185"/>
          </reference>
          <reference field="3" count="3">
            <x v="207"/>
            <x v="209"/>
            <x v="210"/>
          </reference>
        </references>
      </pivotArea>
    </format>
    <format dxfId="66">
      <pivotArea dataOnly="0" labelOnly="1" outline="0" fieldPosition="0">
        <references count="2">
          <reference field="0" count="1" selected="0">
            <x v="186"/>
          </reference>
          <reference field="3" count="1">
            <x v="229"/>
          </reference>
        </references>
      </pivotArea>
    </format>
    <format dxfId="65">
      <pivotArea dataOnly="0" labelOnly="1" outline="0" fieldPosition="0">
        <references count="2">
          <reference field="0" count="1" selected="0">
            <x v="187"/>
          </reference>
          <reference field="3" count="4">
            <x v="207"/>
            <x v="208"/>
            <x v="209"/>
            <x v="210"/>
          </reference>
        </references>
      </pivotArea>
    </format>
    <format dxfId="64">
      <pivotArea dataOnly="0" labelOnly="1" outline="0" fieldPosition="0">
        <references count="2">
          <reference field="0" count="1" selected="0">
            <x v="188"/>
          </reference>
          <reference field="3" count="1">
            <x v="229"/>
          </reference>
        </references>
      </pivotArea>
    </format>
    <format dxfId="63">
      <pivotArea dataOnly="0" labelOnly="1" outline="0" fieldPosition="0">
        <references count="2">
          <reference field="0" count="1" selected="0">
            <x v="189"/>
          </reference>
          <reference field="3" count="1">
            <x v="210"/>
          </reference>
        </references>
      </pivotArea>
    </format>
    <format dxfId="62">
      <pivotArea dataOnly="0" labelOnly="1" outline="0" fieldPosition="0">
        <references count="2">
          <reference field="0" count="1" selected="0">
            <x v="190"/>
          </reference>
          <reference field="3" count="1">
            <x v="229"/>
          </reference>
        </references>
      </pivotArea>
    </format>
    <format dxfId="61">
      <pivotArea dataOnly="0" labelOnly="1" outline="0" fieldPosition="0">
        <references count="2">
          <reference field="0" count="1" selected="0">
            <x v="191"/>
          </reference>
          <reference field="3" count="3">
            <x v="131"/>
            <x v="132"/>
            <x v="133"/>
          </reference>
        </references>
      </pivotArea>
    </format>
    <format dxfId="60">
      <pivotArea dataOnly="0" labelOnly="1" outline="0" fieldPosition="0">
        <references count="2">
          <reference field="0" count="1" selected="0">
            <x v="192"/>
          </reference>
          <reference field="3" count="1">
            <x v="229"/>
          </reference>
        </references>
      </pivotArea>
    </format>
    <format dxfId="59">
      <pivotArea dataOnly="0" labelOnly="1" outline="0" fieldPosition="0">
        <references count="2">
          <reference field="0" count="1" selected="0">
            <x v="193"/>
          </reference>
          <reference field="3" count="3">
            <x v="204"/>
            <x v="205"/>
            <x v="206"/>
          </reference>
        </references>
      </pivotArea>
    </format>
    <format dxfId="58">
      <pivotArea dataOnly="0" labelOnly="1" outline="0" fieldPosition="0">
        <references count="2">
          <reference field="0" count="1" selected="0">
            <x v="194"/>
          </reference>
          <reference field="3" count="1">
            <x v="229"/>
          </reference>
        </references>
      </pivotArea>
    </format>
    <format dxfId="57">
      <pivotArea dataOnly="0" labelOnly="1" outline="0" fieldPosition="0">
        <references count="2">
          <reference field="0" count="1" selected="0">
            <x v="195"/>
          </reference>
          <reference field="3" count="1">
            <x v="71"/>
          </reference>
        </references>
      </pivotArea>
    </format>
    <format dxfId="56">
      <pivotArea dataOnly="0" labelOnly="1" outline="0" fieldPosition="0">
        <references count="2">
          <reference field="0" count="1" selected="0">
            <x v="196"/>
          </reference>
          <reference field="3" count="1">
            <x v="229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197"/>
          </reference>
          <reference field="3" count="3">
            <x v="156"/>
            <x v="157"/>
            <x v="166"/>
          </reference>
        </references>
      </pivotArea>
    </format>
    <format dxfId="54">
      <pivotArea dataOnly="0" labelOnly="1" outline="0" fieldPosition="0">
        <references count="2">
          <reference field="0" count="1" selected="0">
            <x v="198"/>
          </reference>
          <reference field="3" count="1">
            <x v="229"/>
          </reference>
        </references>
      </pivotArea>
    </format>
    <format dxfId="53">
      <pivotArea dataOnly="0" labelOnly="1" outline="0" fieldPosition="0">
        <references count="2">
          <reference field="0" count="1" selected="0">
            <x v="199"/>
          </reference>
          <reference field="3" count="4">
            <x v="163"/>
            <x v="164"/>
            <x v="165"/>
            <x v="169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200"/>
          </reference>
          <reference field="3" count="1">
            <x v="229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201"/>
          </reference>
          <reference field="3" count="1">
            <x v="4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202"/>
          </reference>
          <reference field="3" count="1">
            <x v="229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203"/>
          </reference>
          <reference field="3" count="1">
            <x v="181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204"/>
          </reference>
          <reference field="3" count="1">
            <x v="229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205"/>
          </reference>
          <reference field="3" count="1">
            <x v="181"/>
          </reference>
        </references>
      </pivotArea>
    </format>
    <format dxfId="46">
      <pivotArea dataOnly="0" labelOnly="1" outline="0" fieldPosition="0">
        <references count="2">
          <reference field="0" count="1" selected="0">
            <x v="206"/>
          </reference>
          <reference field="3" count="1">
            <x v="90"/>
          </reference>
        </references>
      </pivotArea>
    </format>
    <format dxfId="45">
      <pivotArea dataOnly="0" labelOnly="1" outline="0" fieldPosition="0">
        <references count="2">
          <reference field="0" count="1" selected="0">
            <x v="207"/>
          </reference>
          <reference field="3" count="1">
            <x v="229"/>
          </reference>
        </references>
      </pivotArea>
    </format>
    <format dxfId="44">
      <pivotArea dataOnly="0" labelOnly="1" outline="0" fieldPosition="0">
        <references count="2">
          <reference field="0" count="1" selected="0">
            <x v="208"/>
          </reference>
          <reference field="3" count="1">
            <x v="29"/>
          </reference>
        </references>
      </pivotArea>
    </format>
    <format dxfId="43">
      <pivotArea dataOnly="0" labelOnly="1" outline="0" fieldPosition="0">
        <references count="2">
          <reference field="0" count="1" selected="0">
            <x v="209"/>
          </reference>
          <reference field="3" count="1">
            <x v="229"/>
          </reference>
        </references>
      </pivotArea>
    </format>
    <format dxfId="42">
      <pivotArea dataOnly="0" labelOnly="1" outline="0" fieldPosition="0">
        <references count="2">
          <reference field="0" count="1" selected="0">
            <x v="210"/>
          </reference>
          <reference field="3" count="1">
            <x v="23"/>
          </reference>
        </references>
      </pivotArea>
    </format>
    <format dxfId="41">
      <pivotArea dataOnly="0" labelOnly="1" outline="0" fieldPosition="0">
        <references count="2">
          <reference field="0" count="1" selected="0">
            <x v="211"/>
          </reference>
          <reference field="3" count="1">
            <x v="229"/>
          </reference>
        </references>
      </pivotArea>
    </format>
    <format dxfId="40">
      <pivotArea dataOnly="0" labelOnly="1" outline="0" fieldPosition="0">
        <references count="2">
          <reference field="0" count="1" selected="0">
            <x v="212"/>
          </reference>
          <reference field="3" count="1">
            <x v="28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213"/>
          </reference>
          <reference field="3" count="1">
            <x v="229"/>
          </reference>
        </references>
      </pivotArea>
    </format>
    <format dxfId="38">
      <pivotArea dataOnly="0" labelOnly="1" outline="0" fieldPosition="0">
        <references count="2">
          <reference field="0" count="1" selected="0">
            <x v="214"/>
          </reference>
          <reference field="3" count="1">
            <x v="21"/>
          </reference>
        </references>
      </pivotArea>
    </format>
    <format dxfId="37">
      <pivotArea dataOnly="0" labelOnly="1" outline="0" fieldPosition="0">
        <references count="2">
          <reference field="0" count="1" selected="0">
            <x v="215"/>
          </reference>
          <reference field="3" count="1">
            <x v="229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216"/>
          </reference>
          <reference field="3" count="3">
            <x v="167"/>
            <x v="168"/>
            <x v="173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217"/>
          </reference>
          <reference field="3" count="1">
            <x v="229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218"/>
          </reference>
          <reference field="3" count="6">
            <x v="116"/>
            <x v="117"/>
            <x v="118"/>
            <x v="121"/>
            <x v="159"/>
            <x v="160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219"/>
          </reference>
          <reference field="3" count="1">
            <x v="229"/>
          </reference>
        </references>
      </pivotArea>
    </format>
    <format dxfId="32">
      <pivotArea dataOnly="0" labelOnly="1" outline="0" fieldPosition="0">
        <references count="2">
          <reference field="0" count="1" selected="0">
            <x v="220"/>
          </reference>
          <reference field="3" count="3">
            <x v="188"/>
            <x v="189"/>
            <x v="192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221"/>
          </reference>
          <reference field="3" count="1">
            <x v="229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222"/>
          </reference>
          <reference field="3" count="3">
            <x v="187"/>
            <x v="188"/>
            <x v="192"/>
          </reference>
        </references>
      </pivotArea>
    </format>
    <format dxfId="29">
      <pivotArea dataOnly="0" labelOnly="1" outline="0" fieldPosition="0">
        <references count="2">
          <reference field="0" count="1" selected="0">
            <x v="223"/>
          </reference>
          <reference field="3" count="1">
            <x v="229"/>
          </reference>
        </references>
      </pivotArea>
    </format>
    <format dxfId="28">
      <pivotArea dataOnly="0" labelOnly="1" outline="0" fieldPosition="0">
        <references count="2">
          <reference field="0" count="1" selected="0">
            <x v="224"/>
          </reference>
          <reference field="3" count="2">
            <x v="36"/>
            <x v="37"/>
          </reference>
        </references>
      </pivotArea>
    </format>
    <format dxfId="27">
      <pivotArea dataOnly="0" labelOnly="1" outline="0" fieldPosition="0">
        <references count="2">
          <reference field="0" count="1" selected="0">
            <x v="225"/>
          </reference>
          <reference field="3" count="1">
            <x v="229"/>
          </reference>
        </references>
      </pivotArea>
    </format>
    <format dxfId="26">
      <pivotArea dataOnly="0" labelOnly="1" outline="0" fieldPosition="0">
        <references count="2">
          <reference field="0" count="1" selected="0">
            <x v="226"/>
          </reference>
          <reference field="3" count="1">
            <x v="182"/>
          </reference>
        </references>
      </pivotArea>
    </format>
    <format dxfId="25">
      <pivotArea dataOnly="0" labelOnly="1" outline="0" fieldPosition="0">
        <references count="2">
          <reference field="0" count="1" selected="0">
            <x v="227"/>
          </reference>
          <reference field="3" count="1">
            <x v="229"/>
          </reference>
        </references>
      </pivotArea>
    </format>
    <format dxfId="24">
      <pivotArea dataOnly="0" labelOnly="1" outline="0" fieldPosition="0">
        <references count="2">
          <reference field="0" count="1" selected="0">
            <x v="228"/>
          </reference>
          <reference field="3" count="4">
            <x v="141"/>
            <x v="142"/>
            <x v="143"/>
            <x v="148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229"/>
          </reference>
          <reference field="3" count="1">
            <x v="229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230"/>
          </reference>
          <reference field="3" count="2">
            <x v="118"/>
            <x v="119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231"/>
          </reference>
          <reference field="3" count="1">
            <x v="229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232"/>
          </reference>
          <reference field="3" count="3">
            <x v="56"/>
            <x v="57"/>
            <x v="60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233"/>
          </reference>
          <reference field="3" count="1">
            <x v="229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234"/>
          </reference>
          <reference field="3" count="3">
            <x v="197"/>
            <x v="198"/>
            <x v="200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235"/>
          </reference>
          <reference field="3" count="1">
            <x v="229"/>
          </reference>
        </references>
      </pivotArea>
    </format>
    <format dxfId="16">
      <pivotArea dataOnly="0" labelOnly="1" outline="0" fieldPosition="0">
        <references count="2">
          <reference field="0" count="1" selected="0">
            <x v="236"/>
          </reference>
          <reference field="3" count="2">
            <x v="7"/>
            <x v="15"/>
          </reference>
        </references>
      </pivotArea>
    </format>
    <format dxfId="15">
      <pivotArea dataOnly="0" labelOnly="1" outline="0" fieldPosition="0">
        <references count="2">
          <reference field="0" count="1" selected="0">
            <x v="237"/>
          </reference>
          <reference field="3" count="1">
            <x v="229"/>
          </reference>
        </references>
      </pivotArea>
    </format>
    <format dxfId="14">
      <pivotArea dataOnly="0" labelOnly="1" outline="0" fieldPosition="0">
        <references count="2">
          <reference field="0" count="1" selected="0">
            <x v="238"/>
          </reference>
          <reference field="3" count="4">
            <x v="75"/>
            <x v="79"/>
            <x v="80"/>
            <x v="86"/>
          </reference>
        </references>
      </pivotArea>
    </format>
    <format dxfId="13">
      <pivotArea dataOnly="0" labelOnly="1" outline="0" fieldPosition="0">
        <references count="2">
          <reference field="0" count="1" selected="0">
            <x v="239"/>
          </reference>
          <reference field="3" count="1">
            <x v="229"/>
          </reference>
        </references>
      </pivotArea>
    </format>
    <format dxfId="12">
      <pivotArea dataOnly="0" labelOnly="1" outline="0" fieldPosition="0">
        <references count="2">
          <reference field="0" count="1" selected="0">
            <x v="240"/>
          </reference>
          <reference field="3" count="3">
            <x v="108"/>
            <x v="112"/>
            <x v="114"/>
          </reference>
        </references>
      </pivotArea>
    </format>
    <format dxfId="11">
      <pivotArea dataOnly="0" labelOnly="1" outline="0" fieldPosition="0">
        <references count="2">
          <reference field="0" count="1" selected="0">
            <x v="241"/>
          </reference>
          <reference field="3" count="1">
            <x v="229"/>
          </reference>
        </references>
      </pivotArea>
    </format>
    <format dxfId="10">
      <pivotArea dataOnly="0" labelOnly="1" outline="0" fieldPosition="0">
        <references count="2">
          <reference field="0" count="1" selected="0">
            <x v="242"/>
          </reference>
          <reference field="3" count="4">
            <x v="124"/>
            <x v="125"/>
            <x v="134"/>
            <x v="135"/>
          </reference>
        </references>
      </pivotArea>
    </format>
    <format dxfId="9">
      <pivotArea dataOnly="0" labelOnly="1" outline="0" fieldPosition="0">
        <references count="2">
          <reference field="0" count="1" selected="0">
            <x v="243"/>
          </reference>
          <reference field="3" count="1">
            <x v="229"/>
          </reference>
        </references>
      </pivotArea>
    </format>
    <format dxfId="8">
      <pivotArea dataOnly="0" labelOnly="1" outline="0" fieldPosition="0">
        <references count="2">
          <reference field="0" count="1" selected="0">
            <x v="244"/>
          </reference>
          <reference field="3" count="2">
            <x v="2"/>
            <x v="3"/>
          </reference>
        </references>
      </pivotArea>
    </format>
    <format dxfId="7">
      <pivotArea dataOnly="0" labelOnly="1" outline="0" fieldPosition="0">
        <references count="2">
          <reference field="0" count="1" selected="0">
            <x v="245"/>
          </reference>
          <reference field="3" count="1">
            <x v="229"/>
          </reference>
        </references>
      </pivotArea>
    </format>
    <format dxfId="6">
      <pivotArea dataOnly="0" labelOnly="1" outline="0" fieldPosition="0">
        <references count="2">
          <reference field="0" count="1" selected="0">
            <x v="246"/>
          </reference>
          <reference field="3" count="3">
            <x v="146"/>
            <x v="147"/>
            <x v="152"/>
          </reference>
        </references>
      </pivotArea>
    </format>
    <format dxfId="5">
      <pivotArea dataOnly="0" labelOnly="1" outline="0" fieldPosition="0">
        <references count="2">
          <reference field="0" count="1" selected="0">
            <x v="247"/>
          </reference>
          <reference field="3" count="1">
            <x v="229"/>
          </reference>
        </references>
      </pivotArea>
    </format>
    <format dxfId="4">
      <pivotArea dataOnly="0" labelOnly="1" outline="0" fieldPosition="0">
        <references count="2">
          <reference field="0" count="1" selected="0">
            <x v="248"/>
          </reference>
          <reference field="3" count="1">
            <x v="154"/>
          </reference>
        </references>
      </pivotArea>
    </format>
    <format dxfId="3">
      <pivotArea dataOnly="0" labelOnly="1" outline="0" fieldPosition="0">
        <references count="2">
          <reference field="0" count="1" selected="0">
            <x v="249"/>
          </reference>
          <reference field="3" count="1">
            <x v="229"/>
          </reference>
        </references>
      </pivotArea>
    </format>
    <format dxfId="2">
      <pivotArea dataOnly="0" labelOnly="1" outline="0" fieldPosition="0">
        <references count="2">
          <reference field="0" count="1" selected="0">
            <x v="250"/>
          </reference>
          <reference field="3" count="3">
            <x v="69"/>
            <x v="70"/>
            <x v="107"/>
          </reference>
        </references>
      </pivotArea>
    </format>
    <format dxfId="1">
      <pivotArea dataOnly="0" labelOnly="1" outline="0" fieldPosition="0">
        <references count="2">
          <reference field="0" count="1" selected="0">
            <x v="251"/>
          </reference>
          <reference field="3" count="1">
            <x v="28"/>
          </reference>
        </references>
      </pivotArea>
    </format>
    <format dxfId="0">
      <pivotArea dataOnly="0" labelOnly="1" outline="0" fieldPosition="0">
        <references count="2">
          <reference field="0" count="1" selected="0">
            <x v="252"/>
          </reference>
          <reference field="3" count="1">
            <x v="229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B406"/>
  <sheetViews>
    <sheetView topLeftCell="A69" workbookViewId="0">
      <selection activeCell="B90" sqref="B90"/>
    </sheetView>
  </sheetViews>
  <sheetFormatPr defaultRowHeight="15" x14ac:dyDescent="0.25"/>
  <cols>
    <col min="1" max="1" width="45.5703125" customWidth="1"/>
    <col min="2" max="2" width="14.28515625" style="72" customWidth="1"/>
  </cols>
  <sheetData>
    <row r="3" spans="1:2" x14ac:dyDescent="0.25">
      <c r="A3" s="71" t="s">
        <v>0</v>
      </c>
      <c r="B3" s="73" t="s">
        <v>21</v>
      </c>
    </row>
    <row r="4" spans="1:2" x14ac:dyDescent="0.25">
      <c r="A4" t="s">
        <v>26</v>
      </c>
      <c r="B4" s="74">
        <v>160000</v>
      </c>
    </row>
    <row r="5" spans="1:2" x14ac:dyDescent="0.25">
      <c r="A5" t="s">
        <v>27</v>
      </c>
      <c r="B5" s="74" t="s">
        <v>503</v>
      </c>
    </row>
    <row r="6" spans="1:2" x14ac:dyDescent="0.25">
      <c r="A6" t="s">
        <v>28</v>
      </c>
      <c r="B6" s="74">
        <v>1636363.625</v>
      </c>
    </row>
    <row r="7" spans="1:2" x14ac:dyDescent="0.25">
      <c r="B7" s="74">
        <v>1780000</v>
      </c>
    </row>
    <row r="8" spans="1:2" x14ac:dyDescent="0.25">
      <c r="A8" t="s">
        <v>29</v>
      </c>
      <c r="B8" s="74" t="s">
        <v>503</v>
      </c>
    </row>
    <row r="9" spans="1:2" x14ac:dyDescent="0.25">
      <c r="A9" t="s">
        <v>31</v>
      </c>
      <c r="B9" s="74">
        <v>100000</v>
      </c>
    </row>
    <row r="10" spans="1:2" x14ac:dyDescent="0.25">
      <c r="B10" s="74">
        <v>110000</v>
      </c>
    </row>
    <row r="11" spans="1:2" x14ac:dyDescent="0.25">
      <c r="A11" t="s">
        <v>36</v>
      </c>
      <c r="B11" s="74" t="s">
        <v>503</v>
      </c>
    </row>
    <row r="12" spans="1:2" x14ac:dyDescent="0.25">
      <c r="A12" t="s">
        <v>37</v>
      </c>
      <c r="B12" s="74">
        <v>1045454.5385</v>
      </c>
    </row>
    <row r="13" spans="1:2" x14ac:dyDescent="0.25">
      <c r="B13" s="74">
        <v>1150000</v>
      </c>
    </row>
    <row r="14" spans="1:2" x14ac:dyDescent="0.25">
      <c r="A14" t="s">
        <v>38</v>
      </c>
      <c r="B14" s="74" t="s">
        <v>503</v>
      </c>
    </row>
    <row r="15" spans="1:2" x14ac:dyDescent="0.25">
      <c r="A15" t="s">
        <v>225</v>
      </c>
      <c r="B15" s="74">
        <v>142857.14000000001</v>
      </c>
    </row>
    <row r="16" spans="1:2" x14ac:dyDescent="0.25">
      <c r="B16" s="74">
        <v>142857.14290000001</v>
      </c>
    </row>
    <row r="17" spans="1:2" x14ac:dyDescent="0.25">
      <c r="B17" s="74">
        <v>150000</v>
      </c>
    </row>
    <row r="18" spans="1:2" x14ac:dyDescent="0.25">
      <c r="A18" t="s">
        <v>230</v>
      </c>
      <c r="B18" s="74" t="s">
        <v>503</v>
      </c>
    </row>
    <row r="19" spans="1:2" x14ac:dyDescent="0.25">
      <c r="A19" t="s">
        <v>39</v>
      </c>
      <c r="B19" s="74">
        <v>454545</v>
      </c>
    </row>
    <row r="20" spans="1:2" x14ac:dyDescent="0.25">
      <c r="B20" s="74">
        <v>454545.4167</v>
      </c>
    </row>
    <row r="21" spans="1:2" x14ac:dyDescent="0.25">
      <c r="B21" s="74">
        <v>454545.45</v>
      </c>
    </row>
    <row r="22" spans="1:2" x14ac:dyDescent="0.25">
      <c r="B22" s="74">
        <v>500000</v>
      </c>
    </row>
    <row r="23" spans="1:2" x14ac:dyDescent="0.25">
      <c r="A23" t="s">
        <v>40</v>
      </c>
      <c r="B23" s="74" t="s">
        <v>503</v>
      </c>
    </row>
    <row r="24" spans="1:2" x14ac:dyDescent="0.25">
      <c r="A24" t="s">
        <v>41</v>
      </c>
      <c r="B24" s="74">
        <v>772727</v>
      </c>
    </row>
    <row r="25" spans="1:2" x14ac:dyDescent="0.25">
      <c r="B25" s="74">
        <v>850000</v>
      </c>
    </row>
    <row r="26" spans="1:2" x14ac:dyDescent="0.25">
      <c r="A26" t="s">
        <v>42</v>
      </c>
      <c r="B26" s="74" t="s">
        <v>503</v>
      </c>
    </row>
    <row r="27" spans="1:2" x14ac:dyDescent="0.25">
      <c r="A27" t="s">
        <v>236</v>
      </c>
      <c r="B27" s="74">
        <v>454545.4375</v>
      </c>
    </row>
    <row r="28" spans="1:2" x14ac:dyDescent="0.25">
      <c r="B28" s="74">
        <v>500000</v>
      </c>
    </row>
    <row r="29" spans="1:2" x14ac:dyDescent="0.25">
      <c r="A29" t="s">
        <v>238</v>
      </c>
      <c r="B29" s="74" t="s">
        <v>503</v>
      </c>
    </row>
    <row r="30" spans="1:2" x14ac:dyDescent="0.25">
      <c r="A30" t="s">
        <v>43</v>
      </c>
      <c r="B30" s="74">
        <v>636363.66669999994</v>
      </c>
    </row>
    <row r="31" spans="1:2" x14ac:dyDescent="0.25">
      <c r="B31" s="74">
        <v>700000</v>
      </c>
    </row>
    <row r="32" spans="1:2" x14ac:dyDescent="0.25">
      <c r="A32" t="s">
        <v>45</v>
      </c>
      <c r="B32" s="74" t="s">
        <v>503</v>
      </c>
    </row>
    <row r="33" spans="1:2" x14ac:dyDescent="0.25">
      <c r="A33" t="s">
        <v>46</v>
      </c>
      <c r="B33" s="74">
        <v>681818</v>
      </c>
    </row>
    <row r="34" spans="1:2" x14ac:dyDescent="0.25">
      <c r="B34" s="74">
        <v>750000</v>
      </c>
    </row>
    <row r="35" spans="1:2" x14ac:dyDescent="0.25">
      <c r="A35" t="s">
        <v>47</v>
      </c>
      <c r="B35" s="74" t="s">
        <v>503</v>
      </c>
    </row>
    <row r="36" spans="1:2" x14ac:dyDescent="0.25">
      <c r="A36" t="s">
        <v>48</v>
      </c>
      <c r="B36" s="74">
        <v>2636364</v>
      </c>
    </row>
    <row r="37" spans="1:2" x14ac:dyDescent="0.25">
      <c r="B37" s="74">
        <v>2900000</v>
      </c>
    </row>
    <row r="38" spans="1:2" x14ac:dyDescent="0.25">
      <c r="A38" t="s">
        <v>49</v>
      </c>
      <c r="B38" s="74" t="s">
        <v>503</v>
      </c>
    </row>
    <row r="39" spans="1:2" x14ac:dyDescent="0.25">
      <c r="A39" t="s">
        <v>51</v>
      </c>
      <c r="B39" s="74">
        <v>153143.93</v>
      </c>
    </row>
    <row r="40" spans="1:2" x14ac:dyDescent="0.25">
      <c r="B40" s="74">
        <v>168300</v>
      </c>
    </row>
    <row r="41" spans="1:2" x14ac:dyDescent="0.25">
      <c r="A41" t="s">
        <v>54</v>
      </c>
      <c r="B41" s="74" t="s">
        <v>503</v>
      </c>
    </row>
    <row r="42" spans="1:2" x14ac:dyDescent="0.25">
      <c r="A42" t="s">
        <v>56</v>
      </c>
      <c r="B42" s="74">
        <v>818000</v>
      </c>
    </row>
    <row r="43" spans="1:2" x14ac:dyDescent="0.25">
      <c r="B43" s="74">
        <v>900000</v>
      </c>
    </row>
    <row r="44" spans="1:2" x14ac:dyDescent="0.25">
      <c r="A44" t="s">
        <v>58</v>
      </c>
      <c r="B44" s="74" t="s">
        <v>503</v>
      </c>
    </row>
    <row r="45" spans="1:2" x14ac:dyDescent="0.25">
      <c r="A45" t="s">
        <v>59</v>
      </c>
      <c r="B45" s="74">
        <v>400000</v>
      </c>
    </row>
    <row r="46" spans="1:2" x14ac:dyDescent="0.25">
      <c r="A46" t="s">
        <v>60</v>
      </c>
      <c r="B46" s="74" t="s">
        <v>503</v>
      </c>
    </row>
    <row r="47" spans="1:2" x14ac:dyDescent="0.25">
      <c r="A47" t="s">
        <v>61</v>
      </c>
      <c r="B47" s="74">
        <v>400000</v>
      </c>
    </row>
    <row r="48" spans="1:2" x14ac:dyDescent="0.25">
      <c r="A48" t="s">
        <v>62</v>
      </c>
      <c r="B48" s="74" t="s">
        <v>503</v>
      </c>
    </row>
    <row r="49" spans="1:2" x14ac:dyDescent="0.25">
      <c r="A49" t="s">
        <v>467</v>
      </c>
      <c r="B49" s="74">
        <v>76374.92</v>
      </c>
    </row>
    <row r="50" spans="1:2" x14ac:dyDescent="0.25">
      <c r="B50" s="74">
        <v>84000</v>
      </c>
    </row>
    <row r="51" spans="1:2" x14ac:dyDescent="0.25">
      <c r="A51" t="s">
        <v>436</v>
      </c>
      <c r="B51" s="74" t="s">
        <v>503</v>
      </c>
    </row>
    <row r="52" spans="1:2" x14ac:dyDescent="0.25">
      <c r="A52" t="s">
        <v>243</v>
      </c>
      <c r="B52" s="74">
        <v>77441.56</v>
      </c>
    </row>
    <row r="53" spans="1:2" x14ac:dyDescent="0.25">
      <c r="B53" s="74">
        <v>92400</v>
      </c>
    </row>
    <row r="54" spans="1:2" x14ac:dyDescent="0.25">
      <c r="A54" t="s">
        <v>244</v>
      </c>
      <c r="B54" s="74" t="s">
        <v>503</v>
      </c>
    </row>
    <row r="55" spans="1:2" x14ac:dyDescent="0.25">
      <c r="A55" t="s">
        <v>245</v>
      </c>
      <c r="B55" s="74">
        <v>1000</v>
      </c>
    </row>
    <row r="56" spans="1:2" x14ac:dyDescent="0.25">
      <c r="B56" s="74">
        <v>2627.88</v>
      </c>
    </row>
    <row r="57" spans="1:2" x14ac:dyDescent="0.25">
      <c r="A57" t="s">
        <v>247</v>
      </c>
      <c r="B57" s="74">
        <v>1000</v>
      </c>
    </row>
    <row r="58" spans="1:2" x14ac:dyDescent="0.25">
      <c r="B58" s="74">
        <v>2627.88</v>
      </c>
    </row>
    <row r="59" spans="1:2" x14ac:dyDescent="0.25">
      <c r="A59" t="s">
        <v>248</v>
      </c>
      <c r="B59" s="74" t="s">
        <v>503</v>
      </c>
    </row>
    <row r="60" spans="1:2" x14ac:dyDescent="0.25">
      <c r="A60" t="s">
        <v>66</v>
      </c>
      <c r="B60" s="74">
        <v>189090.875</v>
      </c>
    </row>
    <row r="61" spans="1:2" x14ac:dyDescent="0.25">
      <c r="B61" s="74">
        <v>207900</v>
      </c>
    </row>
    <row r="62" spans="1:2" x14ac:dyDescent="0.25">
      <c r="B62" s="74">
        <v>208000</v>
      </c>
    </row>
    <row r="63" spans="1:2" x14ac:dyDescent="0.25">
      <c r="A63" t="s">
        <v>67</v>
      </c>
      <c r="B63" s="74" t="s">
        <v>503</v>
      </c>
    </row>
    <row r="64" spans="1:2" x14ac:dyDescent="0.25">
      <c r="A64" t="s">
        <v>68</v>
      </c>
      <c r="B64" s="74">
        <v>200000</v>
      </c>
    </row>
    <row r="65" spans="1:2" x14ac:dyDescent="0.25">
      <c r="B65">
        <v>181818</v>
      </c>
    </row>
    <row r="66" spans="1:2" x14ac:dyDescent="0.25">
      <c r="A66" t="s">
        <v>69</v>
      </c>
      <c r="B66" s="74" t="s">
        <v>503</v>
      </c>
    </row>
    <row r="67" spans="1:2" x14ac:dyDescent="0.25">
      <c r="A67" t="s">
        <v>70</v>
      </c>
      <c r="B67" s="74">
        <v>300000</v>
      </c>
    </row>
    <row r="68" spans="1:2" x14ac:dyDescent="0.25">
      <c r="A68" t="s">
        <v>71</v>
      </c>
      <c r="B68" s="74" t="s">
        <v>503</v>
      </c>
    </row>
    <row r="69" spans="1:2" x14ac:dyDescent="0.25">
      <c r="A69" t="s">
        <v>72</v>
      </c>
      <c r="B69" s="74">
        <v>200000</v>
      </c>
    </row>
    <row r="70" spans="1:2" x14ac:dyDescent="0.25">
      <c r="B70">
        <v>181818</v>
      </c>
    </row>
    <row r="71" spans="1:2" x14ac:dyDescent="0.25">
      <c r="A71" t="s">
        <v>73</v>
      </c>
      <c r="B71" s="74" t="s">
        <v>503</v>
      </c>
    </row>
    <row r="72" spans="1:2" x14ac:dyDescent="0.25">
      <c r="A72" t="s">
        <v>250</v>
      </c>
      <c r="B72" s="74">
        <v>50000</v>
      </c>
    </row>
    <row r="73" spans="1:2" x14ac:dyDescent="0.25">
      <c r="B73">
        <v>45455</v>
      </c>
    </row>
    <row r="74" spans="1:2" x14ac:dyDescent="0.25">
      <c r="B74">
        <v>47619</v>
      </c>
    </row>
    <row r="75" spans="1:2" x14ac:dyDescent="0.25">
      <c r="A75" t="s">
        <v>253</v>
      </c>
      <c r="B75" s="74" t="s">
        <v>503</v>
      </c>
    </row>
    <row r="76" spans="1:2" x14ac:dyDescent="0.25">
      <c r="A76" t="s">
        <v>254</v>
      </c>
      <c r="B76" s="74">
        <v>230000</v>
      </c>
    </row>
    <row r="77" spans="1:2" x14ac:dyDescent="0.25">
      <c r="B77">
        <v>209091</v>
      </c>
    </row>
    <row r="78" spans="1:2" x14ac:dyDescent="0.25">
      <c r="A78" t="s">
        <v>257</v>
      </c>
      <c r="B78" s="74" t="s">
        <v>503</v>
      </c>
    </row>
    <row r="79" spans="1:2" x14ac:dyDescent="0.25">
      <c r="A79" t="s">
        <v>76</v>
      </c>
      <c r="B79" s="74">
        <v>160000</v>
      </c>
    </row>
    <row r="80" spans="1:2" x14ac:dyDescent="0.25">
      <c r="B80" s="74">
        <v>176000</v>
      </c>
    </row>
    <row r="81" spans="1:2" x14ac:dyDescent="0.25">
      <c r="A81" t="s">
        <v>77</v>
      </c>
      <c r="B81" s="74" t="s">
        <v>503</v>
      </c>
    </row>
    <row r="82" spans="1:2" x14ac:dyDescent="0.25">
      <c r="A82" t="s">
        <v>78</v>
      </c>
      <c r="B82" s="74">
        <v>26000</v>
      </c>
    </row>
    <row r="83" spans="1:2" x14ac:dyDescent="0.25">
      <c r="A83" t="s">
        <v>79</v>
      </c>
      <c r="B83" s="74" t="s">
        <v>503</v>
      </c>
    </row>
    <row r="84" spans="1:2" x14ac:dyDescent="0.25">
      <c r="A84" t="s">
        <v>258</v>
      </c>
      <c r="B84" s="74">
        <v>154000</v>
      </c>
    </row>
    <row r="85" spans="1:2" x14ac:dyDescent="0.25">
      <c r="B85" s="74">
        <v>168400</v>
      </c>
    </row>
    <row r="86" spans="1:2" x14ac:dyDescent="0.25">
      <c r="B86" s="74">
        <v>170000</v>
      </c>
    </row>
    <row r="87" spans="1:2" x14ac:dyDescent="0.25">
      <c r="B87" s="74">
        <v>251469</v>
      </c>
    </row>
    <row r="88" spans="1:2" x14ac:dyDescent="0.25">
      <c r="A88" t="s">
        <v>259</v>
      </c>
      <c r="B88" s="74" t="s">
        <v>503</v>
      </c>
    </row>
    <row r="89" spans="1:2" x14ac:dyDescent="0.25">
      <c r="A89" t="s">
        <v>82</v>
      </c>
      <c r="B89" s="74">
        <v>881000</v>
      </c>
    </row>
    <row r="90" spans="1:2" x14ac:dyDescent="0.25">
      <c r="B90" s="74">
        <v>910462.07</v>
      </c>
    </row>
    <row r="91" spans="1:2" x14ac:dyDescent="0.25">
      <c r="B91" s="74">
        <v>970000</v>
      </c>
    </row>
    <row r="92" spans="1:2" x14ac:dyDescent="0.25">
      <c r="A92" t="s">
        <v>83</v>
      </c>
      <c r="B92" s="74" t="s">
        <v>503</v>
      </c>
    </row>
    <row r="93" spans="1:2" x14ac:dyDescent="0.25">
      <c r="A93" t="s">
        <v>261</v>
      </c>
      <c r="B93" s="74">
        <v>500000</v>
      </c>
    </row>
    <row r="94" spans="1:2" x14ac:dyDescent="0.25">
      <c r="A94" t="s">
        <v>262</v>
      </c>
      <c r="B94" s="74" t="s">
        <v>503</v>
      </c>
    </row>
    <row r="95" spans="1:2" x14ac:dyDescent="0.25">
      <c r="A95" t="s">
        <v>84</v>
      </c>
      <c r="B95" s="74">
        <v>1336364</v>
      </c>
    </row>
    <row r="96" spans="1:2" x14ac:dyDescent="0.25">
      <c r="B96" s="74">
        <v>1466300</v>
      </c>
    </row>
    <row r="97" spans="1:2" x14ac:dyDescent="0.25">
      <c r="B97" s="74">
        <v>1470000</v>
      </c>
    </row>
    <row r="98" spans="1:2" x14ac:dyDescent="0.25">
      <c r="A98" t="s">
        <v>85</v>
      </c>
      <c r="B98" s="74" t="s">
        <v>503</v>
      </c>
    </row>
    <row r="99" spans="1:2" x14ac:dyDescent="0.25">
      <c r="A99" t="s">
        <v>88</v>
      </c>
      <c r="B99" s="74">
        <v>481000</v>
      </c>
    </row>
    <row r="100" spans="1:2" x14ac:dyDescent="0.25">
      <c r="A100" t="s">
        <v>89</v>
      </c>
      <c r="B100" s="74" t="s">
        <v>503</v>
      </c>
    </row>
    <row r="101" spans="1:2" x14ac:dyDescent="0.25">
      <c r="A101" t="s">
        <v>90</v>
      </c>
      <c r="B101" s="74">
        <v>82500</v>
      </c>
    </row>
    <row r="102" spans="1:2" x14ac:dyDescent="0.25">
      <c r="A102" t="s">
        <v>91</v>
      </c>
      <c r="B102" s="74" t="s">
        <v>503</v>
      </c>
    </row>
    <row r="103" spans="1:2" x14ac:dyDescent="0.25">
      <c r="A103" t="s">
        <v>272</v>
      </c>
      <c r="B103" s="74">
        <v>100000</v>
      </c>
    </row>
    <row r="104" spans="1:2" x14ac:dyDescent="0.25">
      <c r="B104" s="74">
        <v>110000</v>
      </c>
    </row>
    <row r="105" spans="1:2" x14ac:dyDescent="0.25">
      <c r="A105" t="s">
        <v>275</v>
      </c>
      <c r="B105" s="74" t="s">
        <v>503</v>
      </c>
    </row>
    <row r="106" spans="1:2" x14ac:dyDescent="0.25">
      <c r="A106" t="s">
        <v>276</v>
      </c>
      <c r="B106" s="74">
        <v>800000</v>
      </c>
    </row>
    <row r="107" spans="1:2" x14ac:dyDescent="0.25">
      <c r="B107">
        <v>727272.75</v>
      </c>
    </row>
    <row r="108" spans="1:2" x14ac:dyDescent="0.25">
      <c r="A108" t="s">
        <v>278</v>
      </c>
      <c r="B108" s="74" t="s">
        <v>503</v>
      </c>
    </row>
    <row r="109" spans="1:2" x14ac:dyDescent="0.25">
      <c r="A109" t="s">
        <v>279</v>
      </c>
      <c r="B109" s="74">
        <v>1571428.55</v>
      </c>
    </row>
    <row r="110" spans="1:2" x14ac:dyDescent="0.25">
      <c r="B110" s="74">
        <v>1650000</v>
      </c>
    </row>
    <row r="111" spans="1:2" x14ac:dyDescent="0.25">
      <c r="A111" t="s">
        <v>280</v>
      </c>
      <c r="B111" s="74" t="s">
        <v>503</v>
      </c>
    </row>
    <row r="112" spans="1:2" x14ac:dyDescent="0.25">
      <c r="A112" t="s">
        <v>281</v>
      </c>
      <c r="B112" s="74">
        <v>7600000</v>
      </c>
    </row>
    <row r="113" spans="1:2" x14ac:dyDescent="0.25">
      <c r="A113" t="s">
        <v>282</v>
      </c>
      <c r="B113" s="74" t="s">
        <v>503</v>
      </c>
    </row>
    <row r="114" spans="1:2" x14ac:dyDescent="0.25">
      <c r="A114" t="s">
        <v>92</v>
      </c>
      <c r="B114" s="74">
        <v>363636</v>
      </c>
    </row>
    <row r="115" spans="1:2" x14ac:dyDescent="0.25">
      <c r="B115" s="74">
        <v>400000</v>
      </c>
    </row>
    <row r="116" spans="1:2" x14ac:dyDescent="0.25">
      <c r="A116" t="s">
        <v>93</v>
      </c>
      <c r="B116" s="74" t="s">
        <v>503</v>
      </c>
    </row>
    <row r="117" spans="1:2" x14ac:dyDescent="0.25">
      <c r="A117" t="s">
        <v>283</v>
      </c>
      <c r="B117" s="74">
        <v>400000</v>
      </c>
    </row>
    <row r="118" spans="1:2" x14ac:dyDescent="0.25">
      <c r="A118" t="s">
        <v>284</v>
      </c>
      <c r="B118" s="74" t="s">
        <v>503</v>
      </c>
    </row>
    <row r="119" spans="1:2" x14ac:dyDescent="0.25">
      <c r="A119" t="s">
        <v>285</v>
      </c>
      <c r="B119" s="74">
        <v>2200000</v>
      </c>
    </row>
    <row r="120" spans="1:2" x14ac:dyDescent="0.25">
      <c r="A120" t="s">
        <v>286</v>
      </c>
      <c r="B120" s="74" t="s">
        <v>503</v>
      </c>
    </row>
    <row r="121" spans="1:2" x14ac:dyDescent="0.25">
      <c r="A121" t="s">
        <v>287</v>
      </c>
      <c r="B121" s="74">
        <v>2200000</v>
      </c>
    </row>
    <row r="122" spans="1:2" x14ac:dyDescent="0.25">
      <c r="A122" t="s">
        <v>288</v>
      </c>
      <c r="B122" s="74" t="s">
        <v>503</v>
      </c>
    </row>
    <row r="123" spans="1:2" x14ac:dyDescent="0.25">
      <c r="A123" t="s">
        <v>95</v>
      </c>
      <c r="B123" s="74">
        <v>1180909</v>
      </c>
    </row>
    <row r="124" spans="1:2" x14ac:dyDescent="0.25">
      <c r="A124" t="s">
        <v>98</v>
      </c>
      <c r="B124" s="74" t="s">
        <v>503</v>
      </c>
    </row>
    <row r="125" spans="1:2" x14ac:dyDescent="0.25">
      <c r="A125" t="s">
        <v>99</v>
      </c>
      <c r="B125" s="74">
        <v>1180909</v>
      </c>
    </row>
    <row r="126" spans="1:2" x14ac:dyDescent="0.25">
      <c r="A126" t="s">
        <v>100</v>
      </c>
      <c r="B126" s="74" t="s">
        <v>503</v>
      </c>
    </row>
    <row r="127" spans="1:2" x14ac:dyDescent="0.25">
      <c r="A127" t="s">
        <v>101</v>
      </c>
      <c r="B127" s="74">
        <v>1300909</v>
      </c>
    </row>
    <row r="128" spans="1:2" x14ac:dyDescent="0.25">
      <c r="A128" t="s">
        <v>102</v>
      </c>
      <c r="B128" s="74" t="s">
        <v>503</v>
      </c>
    </row>
    <row r="129" spans="1:2" x14ac:dyDescent="0.25">
      <c r="A129" t="s">
        <v>103</v>
      </c>
      <c r="B129" s="74">
        <v>1180909</v>
      </c>
    </row>
    <row r="130" spans="1:2" x14ac:dyDescent="0.25">
      <c r="A130" t="s">
        <v>104</v>
      </c>
      <c r="B130" s="74" t="s">
        <v>503</v>
      </c>
    </row>
    <row r="131" spans="1:2" x14ac:dyDescent="0.25">
      <c r="A131" t="s">
        <v>105</v>
      </c>
      <c r="B131" s="74">
        <v>1300909</v>
      </c>
    </row>
    <row r="132" spans="1:2" x14ac:dyDescent="0.25">
      <c r="A132" t="s">
        <v>106</v>
      </c>
      <c r="B132" s="74" t="s">
        <v>503</v>
      </c>
    </row>
    <row r="133" spans="1:2" x14ac:dyDescent="0.25">
      <c r="A133" t="s">
        <v>107</v>
      </c>
      <c r="B133" s="74">
        <v>1300909</v>
      </c>
    </row>
    <row r="134" spans="1:2" x14ac:dyDescent="0.25">
      <c r="A134" t="s">
        <v>108</v>
      </c>
      <c r="B134" s="74" t="s">
        <v>503</v>
      </c>
    </row>
    <row r="135" spans="1:2" x14ac:dyDescent="0.25">
      <c r="A135" t="s">
        <v>290</v>
      </c>
      <c r="B135" s="74">
        <v>500000</v>
      </c>
    </row>
    <row r="136" spans="1:2" x14ac:dyDescent="0.25">
      <c r="B136" s="74">
        <v>550000</v>
      </c>
    </row>
    <row r="137" spans="1:2" x14ac:dyDescent="0.25">
      <c r="A137" t="s">
        <v>291</v>
      </c>
      <c r="B137" s="74" t="s">
        <v>503</v>
      </c>
    </row>
    <row r="138" spans="1:2" x14ac:dyDescent="0.25">
      <c r="A138" t="s">
        <v>292</v>
      </c>
      <c r="B138" s="74">
        <v>25000</v>
      </c>
    </row>
    <row r="139" spans="1:2" x14ac:dyDescent="0.25">
      <c r="B139">
        <v>18100</v>
      </c>
    </row>
    <row r="140" spans="1:2" x14ac:dyDescent="0.25">
      <c r="A140" t="s">
        <v>293</v>
      </c>
      <c r="B140" s="74" t="s">
        <v>503</v>
      </c>
    </row>
    <row r="141" spans="1:2" x14ac:dyDescent="0.25">
      <c r="A141" t="s">
        <v>113</v>
      </c>
      <c r="B141" s="74">
        <v>62727272</v>
      </c>
    </row>
    <row r="142" spans="1:2" x14ac:dyDescent="0.25">
      <c r="B142" s="74">
        <v>69000000</v>
      </c>
    </row>
    <row r="143" spans="1:2" x14ac:dyDescent="0.25">
      <c r="A143" t="s">
        <v>115</v>
      </c>
      <c r="B143" s="74" t="s">
        <v>503</v>
      </c>
    </row>
    <row r="144" spans="1:2" x14ac:dyDescent="0.25">
      <c r="A144" t="s">
        <v>297</v>
      </c>
      <c r="B144" s="74">
        <v>683182</v>
      </c>
    </row>
    <row r="145" spans="1:2" x14ac:dyDescent="0.25">
      <c r="B145" s="74">
        <v>751000</v>
      </c>
    </row>
    <row r="146" spans="1:2" x14ac:dyDescent="0.25">
      <c r="A146" t="s">
        <v>299</v>
      </c>
      <c r="B146" s="74" t="s">
        <v>503</v>
      </c>
    </row>
    <row r="147" spans="1:2" x14ac:dyDescent="0.25">
      <c r="A147" t="s">
        <v>437</v>
      </c>
      <c r="B147" s="74">
        <v>440000</v>
      </c>
    </row>
    <row r="148" spans="1:2" x14ac:dyDescent="0.25">
      <c r="A148" t="s">
        <v>438</v>
      </c>
      <c r="B148" s="74" t="s">
        <v>503</v>
      </c>
    </row>
    <row r="149" spans="1:2" x14ac:dyDescent="0.25">
      <c r="A149" t="s">
        <v>116</v>
      </c>
      <c r="B149" s="74">
        <v>20000</v>
      </c>
    </row>
    <row r="150" spans="1:2" x14ac:dyDescent="0.25">
      <c r="A150" t="s">
        <v>117</v>
      </c>
      <c r="B150" s="74" t="s">
        <v>503</v>
      </c>
    </row>
    <row r="151" spans="1:2" x14ac:dyDescent="0.25">
      <c r="A151" t="s">
        <v>392</v>
      </c>
      <c r="B151" s="74">
        <v>14095.23</v>
      </c>
    </row>
    <row r="152" spans="1:2" x14ac:dyDescent="0.25">
      <c r="A152" t="s">
        <v>393</v>
      </c>
      <c r="B152" s="74" t="s">
        <v>503</v>
      </c>
    </row>
    <row r="153" spans="1:2" x14ac:dyDescent="0.25">
      <c r="A153" t="s">
        <v>119</v>
      </c>
      <c r="B153" s="74">
        <v>24000</v>
      </c>
    </row>
    <row r="154" spans="1:2" x14ac:dyDescent="0.25">
      <c r="A154" t="s">
        <v>120</v>
      </c>
      <c r="B154" s="74" t="s">
        <v>503</v>
      </c>
    </row>
    <row r="155" spans="1:2" x14ac:dyDescent="0.25">
      <c r="A155" t="s">
        <v>121</v>
      </c>
      <c r="B155" s="74">
        <v>15000</v>
      </c>
    </row>
    <row r="156" spans="1:2" x14ac:dyDescent="0.25">
      <c r="A156" t="s">
        <v>122</v>
      </c>
      <c r="B156" s="74" t="s">
        <v>503</v>
      </c>
    </row>
    <row r="157" spans="1:2" x14ac:dyDescent="0.25">
      <c r="A157" t="s">
        <v>123</v>
      </c>
      <c r="B157" s="74">
        <v>59950</v>
      </c>
    </row>
    <row r="158" spans="1:2" x14ac:dyDescent="0.25">
      <c r="A158" t="s">
        <v>124</v>
      </c>
      <c r="B158" s="74" t="s">
        <v>503</v>
      </c>
    </row>
    <row r="159" spans="1:2" x14ac:dyDescent="0.25">
      <c r="A159" t="s">
        <v>302</v>
      </c>
      <c r="B159" s="74">
        <v>27000</v>
      </c>
    </row>
    <row r="160" spans="1:2" x14ac:dyDescent="0.25">
      <c r="A160" t="s">
        <v>303</v>
      </c>
      <c r="B160" s="74" t="s">
        <v>503</v>
      </c>
    </row>
    <row r="161" spans="1:2" x14ac:dyDescent="0.25">
      <c r="A161" t="s">
        <v>304</v>
      </c>
      <c r="B161" s="74">
        <v>64999.674800000001</v>
      </c>
    </row>
    <row r="162" spans="1:2" x14ac:dyDescent="0.25">
      <c r="A162" t="s">
        <v>305</v>
      </c>
      <c r="B162" s="74" t="s">
        <v>503</v>
      </c>
    </row>
    <row r="163" spans="1:2" x14ac:dyDescent="0.25">
      <c r="A163" t="s">
        <v>306</v>
      </c>
      <c r="B163" s="74">
        <v>120000</v>
      </c>
    </row>
    <row r="164" spans="1:2" x14ac:dyDescent="0.25">
      <c r="A164" t="s">
        <v>309</v>
      </c>
      <c r="B164" s="74" t="s">
        <v>503</v>
      </c>
    </row>
    <row r="165" spans="1:2" x14ac:dyDescent="0.25">
      <c r="A165" t="s">
        <v>311</v>
      </c>
      <c r="B165" s="74">
        <v>60700</v>
      </c>
    </row>
    <row r="166" spans="1:2" x14ac:dyDescent="0.25">
      <c r="B166">
        <v>61000</v>
      </c>
    </row>
    <row r="167" spans="1:2" x14ac:dyDescent="0.25">
      <c r="A167" t="s">
        <v>313</v>
      </c>
      <c r="B167" s="74" t="s">
        <v>503</v>
      </c>
    </row>
    <row r="168" spans="1:2" x14ac:dyDescent="0.25">
      <c r="A168" t="s">
        <v>314</v>
      </c>
      <c r="B168" s="74">
        <v>330000</v>
      </c>
    </row>
    <row r="169" spans="1:2" x14ac:dyDescent="0.25">
      <c r="A169" t="s">
        <v>315</v>
      </c>
      <c r="B169" s="74" t="s">
        <v>503</v>
      </c>
    </row>
    <row r="170" spans="1:2" x14ac:dyDescent="0.25">
      <c r="A170" t="s">
        <v>126</v>
      </c>
      <c r="B170" s="74">
        <v>20148.669999999998</v>
      </c>
    </row>
    <row r="171" spans="1:2" x14ac:dyDescent="0.25">
      <c r="B171" s="74">
        <v>23999.808000000001</v>
      </c>
    </row>
    <row r="172" spans="1:2" x14ac:dyDescent="0.25">
      <c r="A172" t="s">
        <v>127</v>
      </c>
      <c r="B172" s="74" t="s">
        <v>503</v>
      </c>
    </row>
    <row r="173" spans="1:2" x14ac:dyDescent="0.25">
      <c r="A173" t="s">
        <v>128</v>
      </c>
      <c r="B173" s="74">
        <v>10454545</v>
      </c>
    </row>
    <row r="174" spans="1:2" x14ac:dyDescent="0.25">
      <c r="B174" s="74">
        <v>11500000</v>
      </c>
    </row>
    <row r="175" spans="1:2" x14ac:dyDescent="0.25">
      <c r="A175" t="s">
        <v>129</v>
      </c>
      <c r="B175" s="74" t="s">
        <v>503</v>
      </c>
    </row>
    <row r="176" spans="1:2" x14ac:dyDescent="0.25">
      <c r="A176" t="s">
        <v>130</v>
      </c>
      <c r="B176" s="74">
        <v>17136000</v>
      </c>
    </row>
    <row r="177" spans="1:2" x14ac:dyDescent="0.25">
      <c r="A177" t="s">
        <v>131</v>
      </c>
      <c r="B177" s="74" t="s">
        <v>503</v>
      </c>
    </row>
    <row r="178" spans="1:2" x14ac:dyDescent="0.25">
      <c r="A178" t="s">
        <v>132</v>
      </c>
      <c r="B178" s="74">
        <v>4636364</v>
      </c>
    </row>
    <row r="179" spans="1:2" x14ac:dyDescent="0.25">
      <c r="B179" s="74">
        <v>5100000</v>
      </c>
    </row>
    <row r="180" spans="1:2" x14ac:dyDescent="0.25">
      <c r="A180" t="s">
        <v>133</v>
      </c>
      <c r="B180" s="74" t="s">
        <v>503</v>
      </c>
    </row>
    <row r="181" spans="1:2" x14ac:dyDescent="0.25">
      <c r="A181" t="s">
        <v>134</v>
      </c>
      <c r="B181" s="74">
        <v>2496364</v>
      </c>
    </row>
    <row r="182" spans="1:2" x14ac:dyDescent="0.25">
      <c r="B182" s="74">
        <v>2746000</v>
      </c>
    </row>
    <row r="183" spans="1:2" x14ac:dyDescent="0.25">
      <c r="A183" t="s">
        <v>135</v>
      </c>
      <c r="B183" s="74" t="s">
        <v>503</v>
      </c>
    </row>
    <row r="184" spans="1:2" x14ac:dyDescent="0.25">
      <c r="A184" t="s">
        <v>318</v>
      </c>
      <c r="B184" s="74">
        <v>119698</v>
      </c>
    </row>
    <row r="185" spans="1:2" x14ac:dyDescent="0.25">
      <c r="B185" s="74">
        <v>130000</v>
      </c>
    </row>
    <row r="186" spans="1:2" x14ac:dyDescent="0.25">
      <c r="A186" t="s">
        <v>319</v>
      </c>
      <c r="B186" s="74" t="s">
        <v>503</v>
      </c>
    </row>
    <row r="187" spans="1:2" x14ac:dyDescent="0.25">
      <c r="A187" t="s">
        <v>320</v>
      </c>
      <c r="B187" s="74">
        <v>68500</v>
      </c>
    </row>
    <row r="188" spans="1:2" x14ac:dyDescent="0.25">
      <c r="B188">
        <v>95455</v>
      </c>
    </row>
    <row r="189" spans="1:2" x14ac:dyDescent="0.25">
      <c r="B189" s="74">
        <v>104500</v>
      </c>
    </row>
    <row r="190" spans="1:2" x14ac:dyDescent="0.25">
      <c r="B190" s="74">
        <v>105000</v>
      </c>
    </row>
    <row r="191" spans="1:2" x14ac:dyDescent="0.25">
      <c r="A191" t="s">
        <v>322</v>
      </c>
      <c r="B191" s="74" t="s">
        <v>503</v>
      </c>
    </row>
    <row r="192" spans="1:2" x14ac:dyDescent="0.25">
      <c r="A192" t="s">
        <v>137</v>
      </c>
      <c r="B192" s="74">
        <v>363636</v>
      </c>
    </row>
    <row r="193" spans="1:2" x14ac:dyDescent="0.25">
      <c r="B193" s="74">
        <v>400000</v>
      </c>
    </row>
    <row r="194" spans="1:2" x14ac:dyDescent="0.25">
      <c r="A194" t="s">
        <v>138</v>
      </c>
      <c r="B194" s="74" t="s">
        <v>503</v>
      </c>
    </row>
    <row r="195" spans="1:2" x14ac:dyDescent="0.25">
      <c r="A195" t="s">
        <v>396</v>
      </c>
      <c r="B195" s="74">
        <v>16190</v>
      </c>
    </row>
    <row r="196" spans="1:2" x14ac:dyDescent="0.25">
      <c r="A196" t="s">
        <v>397</v>
      </c>
      <c r="B196" s="74" t="s">
        <v>503</v>
      </c>
    </row>
    <row r="197" spans="1:2" x14ac:dyDescent="0.25">
      <c r="A197" t="s">
        <v>139</v>
      </c>
      <c r="B197" s="74">
        <v>363636</v>
      </c>
    </row>
    <row r="198" spans="1:2" x14ac:dyDescent="0.25">
      <c r="B198" s="74">
        <v>400000</v>
      </c>
    </row>
    <row r="199" spans="1:2" x14ac:dyDescent="0.25">
      <c r="A199" t="s">
        <v>140</v>
      </c>
      <c r="B199" s="74" t="s">
        <v>503</v>
      </c>
    </row>
    <row r="200" spans="1:2" x14ac:dyDescent="0.25">
      <c r="A200" t="s">
        <v>141</v>
      </c>
      <c r="B200" s="74">
        <v>61818</v>
      </c>
    </row>
    <row r="201" spans="1:2" x14ac:dyDescent="0.25">
      <c r="B201" s="74">
        <v>80182</v>
      </c>
    </row>
    <row r="202" spans="1:2" x14ac:dyDescent="0.25">
      <c r="A202" t="s">
        <v>142</v>
      </c>
      <c r="B202" s="74" t="s">
        <v>503</v>
      </c>
    </row>
    <row r="203" spans="1:2" x14ac:dyDescent="0.25">
      <c r="A203" t="s">
        <v>143</v>
      </c>
      <c r="B203" s="74">
        <v>125000</v>
      </c>
    </row>
    <row r="204" spans="1:2" x14ac:dyDescent="0.25">
      <c r="A204" t="s">
        <v>144</v>
      </c>
      <c r="B204" s="74" t="s">
        <v>503</v>
      </c>
    </row>
    <row r="205" spans="1:2" x14ac:dyDescent="0.25">
      <c r="A205" t="s">
        <v>499</v>
      </c>
      <c r="B205" s="74">
        <v>190000</v>
      </c>
    </row>
    <row r="206" spans="1:2" x14ac:dyDescent="0.25">
      <c r="A206" t="s">
        <v>440</v>
      </c>
      <c r="B206" s="74" t="s">
        <v>503</v>
      </c>
    </row>
    <row r="207" spans="1:2" x14ac:dyDescent="0.25">
      <c r="A207" t="s">
        <v>145</v>
      </c>
      <c r="B207" s="74">
        <v>1000000</v>
      </c>
    </row>
    <row r="208" spans="1:2" x14ac:dyDescent="0.25">
      <c r="B208" s="74">
        <v>1100000</v>
      </c>
    </row>
    <row r="209" spans="1:2" x14ac:dyDescent="0.25">
      <c r="A209" t="s">
        <v>146</v>
      </c>
      <c r="B209" s="74" t="s">
        <v>503</v>
      </c>
    </row>
    <row r="210" spans="1:2" x14ac:dyDescent="0.25">
      <c r="A210" t="s">
        <v>147</v>
      </c>
      <c r="B210" s="74">
        <v>1430000</v>
      </c>
    </row>
    <row r="211" spans="1:2" x14ac:dyDescent="0.25">
      <c r="B211" s="74">
        <v>1573000</v>
      </c>
    </row>
    <row r="212" spans="1:2" x14ac:dyDescent="0.25">
      <c r="A212" t="s">
        <v>148</v>
      </c>
      <c r="B212" s="74" t="s">
        <v>503</v>
      </c>
    </row>
    <row r="213" spans="1:2" x14ac:dyDescent="0.25">
      <c r="A213" t="s">
        <v>149</v>
      </c>
      <c r="B213" s="74">
        <v>1573000</v>
      </c>
    </row>
    <row r="214" spans="1:2" x14ac:dyDescent="0.25">
      <c r="B214" s="74">
        <v>3140000</v>
      </c>
    </row>
    <row r="215" spans="1:2" x14ac:dyDescent="0.25">
      <c r="A215" t="s">
        <v>150</v>
      </c>
      <c r="B215" s="74" t="s">
        <v>503</v>
      </c>
    </row>
    <row r="216" spans="1:2" x14ac:dyDescent="0.25">
      <c r="A216" t="s">
        <v>325</v>
      </c>
      <c r="B216" s="74">
        <v>4090909</v>
      </c>
    </row>
    <row r="217" spans="1:2" x14ac:dyDescent="0.25">
      <c r="B217" s="74">
        <v>4500000</v>
      </c>
    </row>
    <row r="218" spans="1:2" x14ac:dyDescent="0.25">
      <c r="A218" t="s">
        <v>326</v>
      </c>
      <c r="B218" s="74" t="s">
        <v>503</v>
      </c>
    </row>
    <row r="219" spans="1:2" x14ac:dyDescent="0.25">
      <c r="A219" t="s">
        <v>327</v>
      </c>
      <c r="B219" s="74">
        <v>57000</v>
      </c>
    </row>
    <row r="220" spans="1:2" x14ac:dyDescent="0.25">
      <c r="B220" s="74">
        <v>62000</v>
      </c>
    </row>
    <row r="221" spans="1:2" x14ac:dyDescent="0.25">
      <c r="A221" t="s">
        <v>328</v>
      </c>
      <c r="B221" s="74" t="s">
        <v>503</v>
      </c>
    </row>
    <row r="222" spans="1:2" x14ac:dyDescent="0.25">
      <c r="A222" t="s">
        <v>151</v>
      </c>
      <c r="B222" s="74">
        <v>363636</v>
      </c>
    </row>
    <row r="223" spans="1:2" x14ac:dyDescent="0.25">
      <c r="B223" s="74">
        <v>400000</v>
      </c>
    </row>
    <row r="224" spans="1:2" x14ac:dyDescent="0.25">
      <c r="A224" t="s">
        <v>152</v>
      </c>
      <c r="B224" s="74" t="s">
        <v>503</v>
      </c>
    </row>
    <row r="225" spans="1:2" x14ac:dyDescent="0.25">
      <c r="A225" t="s">
        <v>441</v>
      </c>
      <c r="B225" s="74">
        <v>95238</v>
      </c>
    </row>
    <row r="226" spans="1:2" x14ac:dyDescent="0.25">
      <c r="B226" s="74">
        <v>100000</v>
      </c>
    </row>
    <row r="227" spans="1:2" x14ac:dyDescent="0.25">
      <c r="A227" t="s">
        <v>442</v>
      </c>
      <c r="B227" s="74" t="s">
        <v>503</v>
      </c>
    </row>
    <row r="228" spans="1:2" x14ac:dyDescent="0.25">
      <c r="A228" t="s">
        <v>153</v>
      </c>
      <c r="B228" s="74">
        <v>590000</v>
      </c>
    </row>
    <row r="229" spans="1:2" x14ac:dyDescent="0.25">
      <c r="B229" s="74">
        <v>649100</v>
      </c>
    </row>
    <row r="230" spans="1:2" x14ac:dyDescent="0.25">
      <c r="A230" t="s">
        <v>154</v>
      </c>
      <c r="B230" s="74" t="s">
        <v>503</v>
      </c>
    </row>
    <row r="231" spans="1:2" x14ac:dyDescent="0.25">
      <c r="A231" t="s">
        <v>155</v>
      </c>
      <c r="B231" s="74">
        <v>727272.8</v>
      </c>
    </row>
    <row r="232" spans="1:2" x14ac:dyDescent="0.25">
      <c r="B232" s="74">
        <v>800000</v>
      </c>
    </row>
    <row r="233" spans="1:2" x14ac:dyDescent="0.25">
      <c r="A233" t="s">
        <v>156</v>
      </c>
      <c r="B233" s="74" t="s">
        <v>503</v>
      </c>
    </row>
    <row r="234" spans="1:2" x14ac:dyDescent="0.25">
      <c r="A234" t="s">
        <v>331</v>
      </c>
      <c r="B234" s="74">
        <v>1500000</v>
      </c>
    </row>
    <row r="235" spans="1:2" x14ac:dyDescent="0.25">
      <c r="B235" s="74">
        <v>1650000</v>
      </c>
    </row>
    <row r="236" spans="1:2" x14ac:dyDescent="0.25">
      <c r="A236" t="s">
        <v>332</v>
      </c>
      <c r="B236" s="74" t="s">
        <v>503</v>
      </c>
    </row>
    <row r="237" spans="1:2" x14ac:dyDescent="0.25">
      <c r="A237" t="s">
        <v>333</v>
      </c>
      <c r="B237" s="74">
        <v>242000</v>
      </c>
    </row>
    <row r="238" spans="1:2" x14ac:dyDescent="0.25">
      <c r="A238" t="s">
        <v>334</v>
      </c>
      <c r="B238" s="74" t="s">
        <v>503</v>
      </c>
    </row>
    <row r="239" spans="1:2" x14ac:dyDescent="0.25">
      <c r="A239" t="s">
        <v>335</v>
      </c>
      <c r="B239" s="74">
        <v>216810</v>
      </c>
    </row>
    <row r="240" spans="1:2" x14ac:dyDescent="0.25">
      <c r="A240" t="s">
        <v>336</v>
      </c>
      <c r="B240" s="74" t="s">
        <v>503</v>
      </c>
    </row>
    <row r="241" spans="1:2" x14ac:dyDescent="0.25">
      <c r="A241" t="s">
        <v>337</v>
      </c>
      <c r="B241">
        <v>180000</v>
      </c>
    </row>
    <row r="242" spans="1:2" x14ac:dyDescent="0.25">
      <c r="B242">
        <v>163635.99173638242</v>
      </c>
    </row>
    <row r="243" spans="1:2" x14ac:dyDescent="0.25">
      <c r="A243" t="s">
        <v>338</v>
      </c>
      <c r="B243" s="74" t="s">
        <v>503</v>
      </c>
    </row>
    <row r="244" spans="1:2" x14ac:dyDescent="0.25">
      <c r="A244" t="s">
        <v>339</v>
      </c>
      <c r="B244" s="74">
        <v>88182</v>
      </c>
    </row>
    <row r="245" spans="1:2" x14ac:dyDescent="0.25">
      <c r="A245" t="s">
        <v>340</v>
      </c>
      <c r="B245" s="74" t="s">
        <v>503</v>
      </c>
    </row>
    <row r="246" spans="1:2" x14ac:dyDescent="0.25">
      <c r="A246" t="s">
        <v>157</v>
      </c>
      <c r="B246" s="74">
        <v>500000</v>
      </c>
    </row>
    <row r="247" spans="1:2" x14ac:dyDescent="0.25">
      <c r="B247" s="74">
        <v>550000</v>
      </c>
    </row>
    <row r="248" spans="1:2" x14ac:dyDescent="0.25">
      <c r="A248" t="s">
        <v>158</v>
      </c>
      <c r="B248" s="74" t="s">
        <v>503</v>
      </c>
    </row>
    <row r="249" spans="1:2" x14ac:dyDescent="0.25">
      <c r="A249" t="s">
        <v>159</v>
      </c>
      <c r="B249" s="74">
        <v>71500</v>
      </c>
    </row>
    <row r="250" spans="1:2" x14ac:dyDescent="0.25">
      <c r="A250" t="s">
        <v>160</v>
      </c>
      <c r="B250" s="74" t="s">
        <v>503</v>
      </c>
    </row>
    <row r="251" spans="1:2" x14ac:dyDescent="0.25">
      <c r="A251" t="s">
        <v>161</v>
      </c>
      <c r="B251" s="74">
        <v>641000</v>
      </c>
    </row>
    <row r="252" spans="1:2" x14ac:dyDescent="0.25">
      <c r="B252" s="74">
        <v>1900000</v>
      </c>
    </row>
    <row r="253" spans="1:2" x14ac:dyDescent="0.25">
      <c r="B253" s="74">
        <v>4764000</v>
      </c>
    </row>
    <row r="254" spans="1:2" x14ac:dyDescent="0.25">
      <c r="B254">
        <v>1727272</v>
      </c>
    </row>
    <row r="255" spans="1:2" x14ac:dyDescent="0.25">
      <c r="A255" t="s">
        <v>162</v>
      </c>
      <c r="B255" s="74" t="s">
        <v>503</v>
      </c>
    </row>
    <row r="256" spans="1:2" x14ac:dyDescent="0.25">
      <c r="A256" t="s">
        <v>163</v>
      </c>
      <c r="B256" s="74">
        <v>2000000</v>
      </c>
    </row>
    <row r="257" spans="1:2" x14ac:dyDescent="0.25">
      <c r="B257" s="74">
        <v>3636364</v>
      </c>
    </row>
    <row r="258" spans="1:2" x14ac:dyDescent="0.25">
      <c r="A258" t="s">
        <v>164</v>
      </c>
      <c r="B258" s="74" t="s">
        <v>503</v>
      </c>
    </row>
    <row r="259" spans="1:2" x14ac:dyDescent="0.25">
      <c r="A259" t="s">
        <v>342</v>
      </c>
      <c r="B259" s="74">
        <v>3636363</v>
      </c>
    </row>
    <row r="260" spans="1:2" x14ac:dyDescent="0.25">
      <c r="B260" s="74">
        <v>4000000</v>
      </c>
    </row>
    <row r="261" spans="1:2" x14ac:dyDescent="0.25">
      <c r="A261" t="s">
        <v>344</v>
      </c>
      <c r="B261" s="74" t="s">
        <v>503</v>
      </c>
    </row>
    <row r="262" spans="1:2" x14ac:dyDescent="0.25">
      <c r="A262" t="s">
        <v>443</v>
      </c>
      <c r="B262" s="74">
        <v>3636364</v>
      </c>
    </row>
    <row r="263" spans="1:2" x14ac:dyDescent="0.25">
      <c r="B263" s="74">
        <v>4000000</v>
      </c>
    </row>
    <row r="264" spans="1:2" x14ac:dyDescent="0.25">
      <c r="A264" t="s">
        <v>444</v>
      </c>
      <c r="B264" s="74" t="s">
        <v>503</v>
      </c>
    </row>
    <row r="265" spans="1:2" x14ac:dyDescent="0.25">
      <c r="A265" t="s">
        <v>345</v>
      </c>
      <c r="B265" s="74">
        <v>4000000</v>
      </c>
    </row>
    <row r="266" spans="1:2" x14ac:dyDescent="0.25">
      <c r="A266" t="s">
        <v>346</v>
      </c>
      <c r="B266" s="74" t="s">
        <v>503</v>
      </c>
    </row>
    <row r="267" spans="1:2" x14ac:dyDescent="0.25">
      <c r="A267" t="s">
        <v>165</v>
      </c>
      <c r="B267" s="74">
        <v>706000</v>
      </c>
    </row>
    <row r="268" spans="1:2" x14ac:dyDescent="0.25">
      <c r="B268" s="74">
        <v>708824</v>
      </c>
    </row>
    <row r="269" spans="1:2" x14ac:dyDescent="0.25">
      <c r="A269" t="s">
        <v>166</v>
      </c>
      <c r="B269" s="74" t="s">
        <v>503</v>
      </c>
    </row>
    <row r="270" spans="1:2" x14ac:dyDescent="0.25">
      <c r="A270" t="s">
        <v>167</v>
      </c>
      <c r="B270" s="74">
        <v>3181818</v>
      </c>
    </row>
    <row r="271" spans="1:2" x14ac:dyDescent="0.25">
      <c r="B271" s="74">
        <v>3500000</v>
      </c>
    </row>
    <row r="272" spans="1:2" x14ac:dyDescent="0.25">
      <c r="A272" t="s">
        <v>168</v>
      </c>
      <c r="B272" s="74" t="s">
        <v>503</v>
      </c>
    </row>
    <row r="273" spans="1:2" x14ac:dyDescent="0.25">
      <c r="A273" t="s">
        <v>169</v>
      </c>
      <c r="B273" s="74">
        <v>150000</v>
      </c>
    </row>
    <row r="274" spans="1:2" x14ac:dyDescent="0.25">
      <c r="A274" t="s">
        <v>170</v>
      </c>
      <c r="B274" s="74" t="s">
        <v>503</v>
      </c>
    </row>
    <row r="275" spans="1:2" x14ac:dyDescent="0.25">
      <c r="A275" t="s">
        <v>171</v>
      </c>
      <c r="B275" s="74">
        <v>1090909</v>
      </c>
    </row>
    <row r="276" spans="1:2" x14ac:dyDescent="0.25">
      <c r="B276" s="74">
        <v>1200000</v>
      </c>
    </row>
    <row r="277" spans="1:2" x14ac:dyDescent="0.25">
      <c r="A277" t="s">
        <v>172</v>
      </c>
      <c r="B277" s="74" t="s">
        <v>503</v>
      </c>
    </row>
    <row r="278" spans="1:2" x14ac:dyDescent="0.25">
      <c r="A278" t="s">
        <v>173</v>
      </c>
      <c r="B278" s="74">
        <v>1181818</v>
      </c>
    </row>
    <row r="279" spans="1:2" x14ac:dyDescent="0.25">
      <c r="B279" s="74">
        <v>1300000</v>
      </c>
    </row>
    <row r="280" spans="1:2" x14ac:dyDescent="0.25">
      <c r="A280" t="s">
        <v>174</v>
      </c>
      <c r="B280" s="74" t="s">
        <v>503</v>
      </c>
    </row>
    <row r="281" spans="1:2" x14ac:dyDescent="0.25">
      <c r="A281" t="s">
        <v>399</v>
      </c>
      <c r="B281" s="74">
        <v>5000</v>
      </c>
    </row>
    <row r="282" spans="1:2" x14ac:dyDescent="0.25">
      <c r="A282" t="s">
        <v>400</v>
      </c>
      <c r="B282" s="74" t="s">
        <v>503</v>
      </c>
    </row>
    <row r="283" spans="1:2" x14ac:dyDescent="0.25">
      <c r="A283" t="s">
        <v>175</v>
      </c>
      <c r="B283" s="74">
        <v>1600000</v>
      </c>
    </row>
    <row r="284" spans="1:2" x14ac:dyDescent="0.25">
      <c r="A284" t="s">
        <v>176</v>
      </c>
      <c r="B284" s="74" t="s">
        <v>503</v>
      </c>
    </row>
    <row r="285" spans="1:2" x14ac:dyDescent="0.25">
      <c r="A285" t="s">
        <v>458</v>
      </c>
      <c r="B285" s="74">
        <v>1600000</v>
      </c>
    </row>
    <row r="286" spans="1:2" x14ac:dyDescent="0.25">
      <c r="A286" t="s">
        <v>177</v>
      </c>
      <c r="B286" s="74">
        <v>187000</v>
      </c>
    </row>
    <row r="287" spans="1:2" x14ac:dyDescent="0.25">
      <c r="A287" t="s">
        <v>178</v>
      </c>
      <c r="B287" s="74" t="s">
        <v>503</v>
      </c>
    </row>
    <row r="288" spans="1:2" x14ac:dyDescent="0.25">
      <c r="A288" t="s">
        <v>179</v>
      </c>
      <c r="B288" s="74">
        <v>54545</v>
      </c>
    </row>
    <row r="289" spans="1:2" x14ac:dyDescent="0.25">
      <c r="A289" t="s">
        <v>180</v>
      </c>
      <c r="B289" s="74" t="s">
        <v>503</v>
      </c>
    </row>
    <row r="290" spans="1:2" x14ac:dyDescent="0.25">
      <c r="A290" t="s">
        <v>181</v>
      </c>
      <c r="B290" s="74">
        <v>42000</v>
      </c>
    </row>
    <row r="291" spans="1:2" x14ac:dyDescent="0.25">
      <c r="A291" t="s">
        <v>182</v>
      </c>
      <c r="B291" s="74" t="s">
        <v>503</v>
      </c>
    </row>
    <row r="292" spans="1:2" x14ac:dyDescent="0.25">
      <c r="A292" t="s">
        <v>183</v>
      </c>
      <c r="B292" s="74">
        <v>50000</v>
      </c>
    </row>
    <row r="293" spans="1:2" x14ac:dyDescent="0.25">
      <c r="A293" t="s">
        <v>184</v>
      </c>
      <c r="B293" s="74" t="s">
        <v>503</v>
      </c>
    </row>
    <row r="294" spans="1:2" x14ac:dyDescent="0.25">
      <c r="A294" t="s">
        <v>348</v>
      </c>
      <c r="B294" s="74">
        <v>30000</v>
      </c>
    </row>
    <row r="295" spans="1:2" x14ac:dyDescent="0.25">
      <c r="A295" t="s">
        <v>349</v>
      </c>
      <c r="B295" s="74" t="s">
        <v>503</v>
      </c>
    </row>
    <row r="296" spans="1:2" x14ac:dyDescent="0.25">
      <c r="A296" t="s">
        <v>185</v>
      </c>
      <c r="B296" s="74">
        <v>1272727</v>
      </c>
    </row>
    <row r="297" spans="1:2" x14ac:dyDescent="0.25">
      <c r="B297" s="74">
        <v>1400000</v>
      </c>
    </row>
    <row r="298" spans="1:2" x14ac:dyDescent="0.25">
      <c r="A298" t="s">
        <v>186</v>
      </c>
      <c r="B298" s="74" t="s">
        <v>503</v>
      </c>
    </row>
    <row r="299" spans="1:2" x14ac:dyDescent="0.25">
      <c r="A299" t="s">
        <v>187</v>
      </c>
      <c r="B299" s="74">
        <v>553643</v>
      </c>
    </row>
    <row r="300" spans="1:2" x14ac:dyDescent="0.25">
      <c r="B300" s="74">
        <v>609000</v>
      </c>
    </row>
    <row r="301" spans="1:2" x14ac:dyDescent="0.25">
      <c r="B301">
        <v>1107273</v>
      </c>
    </row>
    <row r="302" spans="1:2" x14ac:dyDescent="0.25">
      <c r="A302" t="s">
        <v>188</v>
      </c>
      <c r="B302" s="74" t="s">
        <v>503</v>
      </c>
    </row>
    <row r="303" spans="1:2" x14ac:dyDescent="0.25">
      <c r="A303" t="s">
        <v>350</v>
      </c>
      <c r="B303" s="74">
        <v>1818182</v>
      </c>
    </row>
    <row r="304" spans="1:2" x14ac:dyDescent="0.25">
      <c r="B304" s="74">
        <v>2000000</v>
      </c>
    </row>
    <row r="305" spans="1:2" x14ac:dyDescent="0.25">
      <c r="A305" t="s">
        <v>351</v>
      </c>
      <c r="B305" s="74" t="s">
        <v>503</v>
      </c>
    </row>
    <row r="306" spans="1:2" x14ac:dyDescent="0.25">
      <c r="A306" t="s">
        <v>352</v>
      </c>
      <c r="B306" s="74">
        <v>1818182</v>
      </c>
    </row>
    <row r="307" spans="1:2" x14ac:dyDescent="0.25">
      <c r="B307" s="74">
        <v>2000000</v>
      </c>
    </row>
    <row r="308" spans="1:2" x14ac:dyDescent="0.25">
      <c r="A308" t="s">
        <v>353</v>
      </c>
      <c r="B308" s="74" t="s">
        <v>503</v>
      </c>
    </row>
    <row r="309" spans="1:2" x14ac:dyDescent="0.25">
      <c r="A309" t="s">
        <v>354</v>
      </c>
      <c r="B309" s="74">
        <v>63460</v>
      </c>
    </row>
    <row r="310" spans="1:2" x14ac:dyDescent="0.25">
      <c r="B310" s="74">
        <v>64000</v>
      </c>
    </row>
    <row r="311" spans="1:2" x14ac:dyDescent="0.25">
      <c r="A311" t="s">
        <v>355</v>
      </c>
      <c r="B311" s="74" t="s">
        <v>503</v>
      </c>
    </row>
    <row r="312" spans="1:2" x14ac:dyDescent="0.25">
      <c r="A312" t="s">
        <v>356</v>
      </c>
      <c r="B312" s="74">
        <v>1636000</v>
      </c>
    </row>
    <row r="313" spans="1:2" x14ac:dyDescent="0.25">
      <c r="A313" t="s">
        <v>357</v>
      </c>
      <c r="B313" s="74" t="s">
        <v>503</v>
      </c>
    </row>
    <row r="314" spans="1:2" x14ac:dyDescent="0.25">
      <c r="A314" t="s">
        <v>189</v>
      </c>
      <c r="B314" s="74">
        <v>772000</v>
      </c>
    </row>
    <row r="315" spans="1:2" x14ac:dyDescent="0.25">
      <c r="B315" s="74">
        <v>772727</v>
      </c>
    </row>
    <row r="316" spans="1:2" x14ac:dyDescent="0.25">
      <c r="B316" s="74">
        <v>850000</v>
      </c>
    </row>
    <row r="317" spans="1:2" x14ac:dyDescent="0.25">
      <c r="A317" t="s">
        <v>190</v>
      </c>
      <c r="B317" s="74" t="s">
        <v>503</v>
      </c>
    </row>
    <row r="318" spans="1:2" x14ac:dyDescent="0.25">
      <c r="A318" t="s">
        <v>191</v>
      </c>
      <c r="B318" s="74">
        <v>553643</v>
      </c>
    </row>
    <row r="319" spans="1:2" x14ac:dyDescent="0.25">
      <c r="A319" t="s">
        <v>192</v>
      </c>
      <c r="B319" s="74" t="s">
        <v>503</v>
      </c>
    </row>
    <row r="320" spans="1:2" x14ac:dyDescent="0.25">
      <c r="A320" t="s">
        <v>193</v>
      </c>
      <c r="B320" s="74">
        <v>95455</v>
      </c>
    </row>
    <row r="321" spans="1:2" x14ac:dyDescent="0.25">
      <c r="B321" s="74">
        <v>105000</v>
      </c>
    </row>
    <row r="322" spans="1:2" x14ac:dyDescent="0.25">
      <c r="A322" t="s">
        <v>194</v>
      </c>
      <c r="B322" s="74" t="s">
        <v>503</v>
      </c>
    </row>
    <row r="323" spans="1:2" x14ac:dyDescent="0.25">
      <c r="A323" t="s">
        <v>195</v>
      </c>
      <c r="B323" s="74">
        <v>2714000</v>
      </c>
    </row>
    <row r="324" spans="1:2" x14ac:dyDescent="0.25">
      <c r="B324">
        <v>2584762</v>
      </c>
    </row>
    <row r="325" spans="1:2" x14ac:dyDescent="0.25">
      <c r="A325" t="s">
        <v>196</v>
      </c>
      <c r="B325" s="74" t="s">
        <v>503</v>
      </c>
    </row>
    <row r="326" spans="1:2" x14ac:dyDescent="0.25">
      <c r="A326" t="s">
        <v>197</v>
      </c>
      <c r="B326" s="74">
        <v>16124.34</v>
      </c>
    </row>
    <row r="327" spans="1:2" x14ac:dyDescent="0.25">
      <c r="B327" s="74">
        <v>20999.902099999999</v>
      </c>
    </row>
    <row r="328" spans="1:2" x14ac:dyDescent="0.25">
      <c r="A328" t="s">
        <v>198</v>
      </c>
      <c r="B328" s="74" t="s">
        <v>503</v>
      </c>
    </row>
    <row r="329" spans="1:2" x14ac:dyDescent="0.25">
      <c r="A329" t="s">
        <v>199</v>
      </c>
      <c r="B329" s="74">
        <v>163000</v>
      </c>
    </row>
    <row r="330" spans="1:2" x14ac:dyDescent="0.25">
      <c r="B330">
        <v>163636</v>
      </c>
    </row>
    <row r="331" spans="1:2" x14ac:dyDescent="0.25">
      <c r="B331" s="74">
        <v>180000</v>
      </c>
    </row>
    <row r="332" spans="1:2" x14ac:dyDescent="0.25">
      <c r="A332" t="s">
        <v>200</v>
      </c>
      <c r="B332" s="74" t="s">
        <v>503</v>
      </c>
    </row>
    <row r="333" spans="1:2" x14ac:dyDescent="0.25">
      <c r="A333" t="s">
        <v>201</v>
      </c>
      <c r="B333" s="74">
        <v>454545</v>
      </c>
    </row>
    <row r="334" spans="1:2" x14ac:dyDescent="0.25">
      <c r="B334" s="74">
        <v>500000</v>
      </c>
    </row>
    <row r="335" spans="1:2" x14ac:dyDescent="0.25">
      <c r="A335" t="s">
        <v>202</v>
      </c>
      <c r="B335" s="74" t="s">
        <v>503</v>
      </c>
    </row>
    <row r="336" spans="1:2" x14ac:dyDescent="0.25">
      <c r="A336" t="s">
        <v>203</v>
      </c>
      <c r="B336" s="74">
        <v>645455</v>
      </c>
    </row>
    <row r="337" spans="1:2" x14ac:dyDescent="0.25">
      <c r="B337" s="74">
        <v>710000</v>
      </c>
    </row>
    <row r="338" spans="1:2" x14ac:dyDescent="0.25">
      <c r="B338" s="74">
        <v>710100</v>
      </c>
    </row>
    <row r="339" spans="1:2" x14ac:dyDescent="0.25">
      <c r="A339" t="s">
        <v>204</v>
      </c>
      <c r="B339" s="74" t="s">
        <v>503</v>
      </c>
    </row>
    <row r="340" spans="1:2" x14ac:dyDescent="0.25">
      <c r="A340" t="s">
        <v>205</v>
      </c>
      <c r="B340" s="74">
        <v>2900</v>
      </c>
    </row>
    <row r="341" spans="1:2" x14ac:dyDescent="0.25">
      <c r="B341" s="74">
        <v>3200</v>
      </c>
    </row>
    <row r="342" spans="1:2" x14ac:dyDescent="0.25">
      <c r="A342" t="s">
        <v>206</v>
      </c>
      <c r="B342" s="74" t="s">
        <v>503</v>
      </c>
    </row>
    <row r="343" spans="1:2" x14ac:dyDescent="0.25">
      <c r="A343" t="s">
        <v>207</v>
      </c>
      <c r="B343" s="74">
        <v>836364</v>
      </c>
    </row>
    <row r="344" spans="1:2" x14ac:dyDescent="0.25">
      <c r="B344" s="74">
        <v>920000</v>
      </c>
    </row>
    <row r="345" spans="1:2" x14ac:dyDescent="0.25">
      <c r="A345" t="s">
        <v>208</v>
      </c>
      <c r="B345" s="74" t="s">
        <v>503</v>
      </c>
    </row>
    <row r="346" spans="1:2" x14ac:dyDescent="0.25">
      <c r="A346" t="s">
        <v>209</v>
      </c>
      <c r="B346" s="74">
        <v>1000000</v>
      </c>
    </row>
    <row r="347" spans="1:2" x14ac:dyDescent="0.25">
      <c r="A347" t="s">
        <v>210</v>
      </c>
      <c r="B347" s="74" t="s">
        <v>503</v>
      </c>
    </row>
    <row r="348" spans="1:2" x14ac:dyDescent="0.25">
      <c r="A348" t="s">
        <v>211</v>
      </c>
      <c r="B348" s="74">
        <v>143000</v>
      </c>
    </row>
    <row r="349" spans="1:2" x14ac:dyDescent="0.25">
      <c r="B349" s="74">
        <v>440000</v>
      </c>
    </row>
    <row r="350" spans="1:2" x14ac:dyDescent="0.25">
      <c r="A350" t="s">
        <v>501</v>
      </c>
      <c r="B350" s="74">
        <v>50000</v>
      </c>
    </row>
    <row r="351" spans="1:2" x14ac:dyDescent="0.25">
      <c r="A351" t="s">
        <v>502</v>
      </c>
      <c r="B351" s="74" t="s">
        <v>503</v>
      </c>
    </row>
    <row r="352" spans="1:2" x14ac:dyDescent="0.25">
      <c r="A352" s="74" t="s">
        <v>407</v>
      </c>
      <c r="B352" s="74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pageSetUpPr fitToPage="1"/>
  </sheetPr>
  <dimension ref="A1:O16"/>
  <sheetViews>
    <sheetView tabSelected="1" zoomScaleNormal="100" workbookViewId="0">
      <selection activeCell="B13" sqref="B13"/>
    </sheetView>
  </sheetViews>
  <sheetFormatPr defaultColWidth="9.140625" defaultRowHeight="15" x14ac:dyDescent="0.25"/>
  <cols>
    <col min="1" max="1" width="4.7109375" style="120" customWidth="1"/>
    <col min="2" max="2" width="47.5703125" style="126" customWidth="1"/>
    <col min="3" max="3" width="37.7109375" style="120" customWidth="1"/>
    <col min="4" max="4" width="17.5703125" style="120" customWidth="1"/>
    <col min="5" max="5" width="22.42578125" style="120" customWidth="1"/>
    <col min="6" max="6" width="15" style="120" customWidth="1"/>
    <col min="7" max="7" width="22" style="120" customWidth="1"/>
    <col min="8" max="8" width="51.5703125" style="120" customWidth="1"/>
    <col min="9" max="16384" width="9.140625" style="120"/>
  </cols>
  <sheetData>
    <row r="1" spans="1:15" s="119" customFormat="1" ht="19.5" customHeight="1" x14ac:dyDescent="0.2">
      <c r="A1" s="76" t="s">
        <v>524</v>
      </c>
      <c r="B1" s="138"/>
      <c r="C1" s="140" t="s">
        <v>522</v>
      </c>
      <c r="D1" s="140"/>
      <c r="E1" s="140"/>
      <c r="F1" s="140"/>
      <c r="G1" s="140"/>
      <c r="H1" s="125" t="s">
        <v>525</v>
      </c>
    </row>
    <row r="2" spans="1:15" x14ac:dyDescent="0.25">
      <c r="A2" s="120" t="s">
        <v>517</v>
      </c>
      <c r="C2" s="141" t="s">
        <v>25</v>
      </c>
      <c r="D2" s="141"/>
      <c r="E2" s="141"/>
      <c r="F2" s="141"/>
      <c r="G2" s="141"/>
    </row>
    <row r="5" spans="1:15" s="134" customFormat="1" ht="30" customHeight="1" x14ac:dyDescent="0.25">
      <c r="A5" s="143" t="s">
        <v>518</v>
      </c>
      <c r="B5" s="143"/>
      <c r="C5" s="143"/>
      <c r="D5" s="143"/>
      <c r="E5" s="143"/>
      <c r="F5" s="143"/>
      <c r="G5" s="143"/>
      <c r="H5" s="143"/>
    </row>
    <row r="6" spans="1:15" ht="15.75" x14ac:dyDescent="0.25">
      <c r="A6" s="144" t="s">
        <v>521</v>
      </c>
      <c r="B6" s="144"/>
      <c r="C6" s="144"/>
      <c r="D6" s="144"/>
      <c r="E6" s="144"/>
      <c r="F6" s="144"/>
      <c r="G6" s="144"/>
      <c r="H6" s="144"/>
    </row>
    <row r="7" spans="1:15" ht="15.75" x14ac:dyDescent="0.25">
      <c r="A7" s="142" t="s">
        <v>527</v>
      </c>
      <c r="B7" s="142"/>
      <c r="C7" s="142"/>
      <c r="D7" s="142"/>
      <c r="E7" s="142"/>
      <c r="F7" s="142"/>
      <c r="G7" s="142"/>
      <c r="H7" s="142"/>
    </row>
    <row r="8" spans="1:15" ht="15.75" x14ac:dyDescent="0.25">
      <c r="A8" s="145" t="s">
        <v>526</v>
      </c>
      <c r="B8" s="145"/>
      <c r="C8" s="145"/>
      <c r="D8" s="145"/>
      <c r="E8" s="145"/>
      <c r="F8" s="145"/>
      <c r="G8" s="145"/>
      <c r="H8" s="145"/>
    </row>
    <row r="9" spans="1:15" x14ac:dyDescent="0.25">
      <c r="H9" s="127" t="s">
        <v>4</v>
      </c>
    </row>
    <row r="10" spans="1:15" s="119" customFormat="1" ht="24" customHeight="1" x14ac:dyDescent="0.2">
      <c r="A10" s="139" t="s">
        <v>3</v>
      </c>
      <c r="B10" s="139" t="s">
        <v>528</v>
      </c>
      <c r="C10" s="139" t="s">
        <v>529</v>
      </c>
      <c r="D10" s="139" t="s">
        <v>520</v>
      </c>
      <c r="E10" s="139" t="s">
        <v>21</v>
      </c>
      <c r="F10" s="139" t="s">
        <v>14</v>
      </c>
      <c r="G10" s="139" t="s">
        <v>519</v>
      </c>
      <c r="H10" s="139" t="s">
        <v>1</v>
      </c>
    </row>
    <row r="11" spans="1:15" s="119" customFormat="1" x14ac:dyDescent="0.2">
      <c r="A11" s="132">
        <v>1</v>
      </c>
      <c r="B11" s="132">
        <v>2</v>
      </c>
      <c r="C11" s="132">
        <v>3</v>
      </c>
      <c r="D11" s="133">
        <v>4</v>
      </c>
      <c r="E11" s="132">
        <v>5</v>
      </c>
      <c r="F11" s="136">
        <v>6</v>
      </c>
      <c r="G11" s="136">
        <v>7</v>
      </c>
      <c r="H11" s="133">
        <v>8</v>
      </c>
    </row>
    <row r="12" spans="1:15" s="121" customFormat="1" ht="34.5" customHeight="1" x14ac:dyDescent="0.25">
      <c r="A12" s="131"/>
      <c r="B12" s="150"/>
      <c r="C12" s="123"/>
      <c r="D12" s="122"/>
      <c r="E12" s="124"/>
      <c r="F12" s="124"/>
      <c r="G12" s="124"/>
      <c r="H12" s="135"/>
    </row>
    <row r="13" spans="1:15" ht="19.5" customHeight="1" x14ac:dyDescent="0.25">
      <c r="A13" s="128"/>
      <c r="B13" s="129"/>
      <c r="C13" s="130"/>
      <c r="D13" s="128"/>
      <c r="E13" s="128"/>
      <c r="F13" s="128"/>
      <c r="G13" s="128"/>
      <c r="H13" s="128"/>
    </row>
    <row r="14" spans="1:15" x14ac:dyDescent="0.25">
      <c r="H14" s="137"/>
    </row>
    <row r="15" spans="1:15" s="119" customFormat="1" ht="18.75" customHeight="1" x14ac:dyDescent="0.25">
      <c r="A15" s="152"/>
      <c r="B15" s="152"/>
      <c r="C15" s="152"/>
      <c r="D15" s="152"/>
      <c r="E15" s="152"/>
      <c r="F15" s="152"/>
      <c r="G15" s="152"/>
      <c r="H15" s="155" t="s">
        <v>530</v>
      </c>
      <c r="J15" s="155"/>
      <c r="O15" s="155"/>
    </row>
    <row r="16" spans="1:15" x14ac:dyDescent="0.25">
      <c r="B16" s="154" t="s">
        <v>523</v>
      </c>
      <c r="C16" s="153"/>
      <c r="D16" s="151" t="s">
        <v>15</v>
      </c>
      <c r="F16" s="153" t="s">
        <v>531</v>
      </c>
      <c r="G16" s="153"/>
      <c r="H16" s="154" t="s">
        <v>532</v>
      </c>
      <c r="J16" s="154"/>
      <c r="O16" s="154"/>
    </row>
  </sheetData>
  <autoFilter ref="A11:H12" xr:uid="{00000000-0009-0000-0000-000001000000}"/>
  <mergeCells count="6">
    <mergeCell ref="A8:H8"/>
    <mergeCell ref="C1:G1"/>
    <mergeCell ref="C2:G2"/>
    <mergeCell ref="A7:H7"/>
    <mergeCell ref="A5:H5"/>
    <mergeCell ref="A6:H6"/>
  </mergeCells>
  <pageMargins left="0.25" right="0.25" top="0.75" bottom="0.75" header="0.3" footer="0.3"/>
  <pageSetup paperSize="9" scale="68" fitToHeight="0" orientation="landscape" r:id="rId1"/>
  <headerFooter>
    <oddFooter>&amp;R&amp;"+,Regular"Trang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L50"/>
  <sheetViews>
    <sheetView topLeftCell="A31" zoomScale="84" zoomScaleNormal="84" workbookViewId="0">
      <selection activeCell="E41" sqref="E41"/>
    </sheetView>
  </sheetViews>
  <sheetFormatPr defaultColWidth="9.140625" defaultRowHeight="15" x14ac:dyDescent="0.25"/>
  <cols>
    <col min="1" max="1" width="2.85546875" style="1" customWidth="1"/>
    <col min="2" max="2" width="7" style="1" customWidth="1"/>
    <col min="3" max="3" width="54.7109375" style="1" customWidth="1"/>
    <col min="4" max="4" width="21.85546875" style="1" customWidth="1"/>
    <col min="5" max="5" width="35.5703125" style="1" customWidth="1"/>
    <col min="6" max="6" width="28.42578125" style="1" customWidth="1"/>
    <col min="7" max="7" width="12.28515625" style="32" bestFit="1" customWidth="1"/>
    <col min="8" max="8" width="15.7109375" style="32" bestFit="1" customWidth="1"/>
    <col min="9" max="9" width="9.140625" style="32"/>
    <col min="10" max="10" width="15.42578125" style="32" customWidth="1"/>
    <col min="11" max="11" width="12.28515625" style="32" bestFit="1" customWidth="1"/>
    <col min="12" max="12" width="15.7109375" style="32" bestFit="1" customWidth="1"/>
    <col min="13" max="16384" width="9.140625" style="1"/>
  </cols>
  <sheetData>
    <row r="1" spans="1:12" ht="42" customHeight="1" x14ac:dyDescent="0.3">
      <c r="A1" s="2" t="s">
        <v>17</v>
      </c>
      <c r="E1" s="146" t="s">
        <v>505</v>
      </c>
      <c r="F1" s="146"/>
    </row>
    <row r="2" spans="1:12" x14ac:dyDescent="0.25">
      <c r="A2" s="2" t="e">
        <f>#REF!</f>
        <v>#REF!</v>
      </c>
      <c r="B2" s="88"/>
      <c r="E2" s="2"/>
      <c r="F2" s="77" t="s">
        <v>24</v>
      </c>
    </row>
    <row r="3" spans="1:12" ht="38.25" customHeight="1" x14ac:dyDescent="0.3">
      <c r="B3" s="147" t="s">
        <v>506</v>
      </c>
      <c r="C3" s="147"/>
      <c r="D3" s="147"/>
      <c r="E3" s="147"/>
      <c r="F3" s="147"/>
    </row>
    <row r="4" spans="1:12" x14ac:dyDescent="0.25">
      <c r="B4" s="2"/>
      <c r="C4" s="78" t="s">
        <v>7</v>
      </c>
      <c r="D4" s="78"/>
      <c r="E4" s="79">
        <v>41748</v>
      </c>
      <c r="F4" s="79"/>
    </row>
    <row r="5" spans="1:12" x14ac:dyDescent="0.25">
      <c r="C5" s="78" t="s">
        <v>16</v>
      </c>
      <c r="D5" s="78"/>
      <c r="E5" s="1" t="s">
        <v>510</v>
      </c>
    </row>
    <row r="7" spans="1:12" x14ac:dyDescent="0.25">
      <c r="F7" s="80" t="s">
        <v>4</v>
      </c>
    </row>
    <row r="8" spans="1:12" s="2" customFormat="1" ht="24" customHeight="1" x14ac:dyDescent="0.2">
      <c r="B8" s="13" t="s">
        <v>3</v>
      </c>
      <c r="C8" s="81" t="s">
        <v>0</v>
      </c>
      <c r="D8" s="81"/>
      <c r="E8" s="82" t="s">
        <v>5</v>
      </c>
      <c r="F8" s="13" t="s">
        <v>1</v>
      </c>
      <c r="G8" s="4"/>
      <c r="H8" s="4"/>
      <c r="I8" s="4"/>
      <c r="J8" s="4"/>
      <c r="K8" s="4"/>
      <c r="L8" s="4"/>
    </row>
    <row r="9" spans="1:12" x14ac:dyDescent="0.25">
      <c r="B9" s="98" t="s">
        <v>2</v>
      </c>
      <c r="C9" s="99" t="s">
        <v>511</v>
      </c>
      <c r="D9" s="99"/>
      <c r="E9" s="100"/>
      <c r="F9" s="27"/>
    </row>
    <row r="10" spans="1:12" ht="42.75" x14ac:dyDescent="0.25">
      <c r="B10" s="89">
        <v>1</v>
      </c>
      <c r="C10" s="108" t="s">
        <v>500</v>
      </c>
      <c r="D10" s="109"/>
      <c r="E10" s="115">
        <f>SUBTOTAL(9,E11:E44)</f>
        <v>1020980000</v>
      </c>
      <c r="F10" s="101" t="s">
        <v>512</v>
      </c>
      <c r="G10" s="75"/>
      <c r="J10" s="91">
        <f>E10*2</f>
        <v>2041960000</v>
      </c>
      <c r="K10" s="32" t="s">
        <v>403</v>
      </c>
    </row>
    <row r="11" spans="1:12" x14ac:dyDescent="0.25">
      <c r="B11" s="92">
        <v>1.1000000000000001</v>
      </c>
      <c r="C11" s="106" t="s">
        <v>515</v>
      </c>
      <c r="D11" s="110"/>
      <c r="E11" s="116">
        <f>SUBTOTAL(9,E12:E25)</f>
        <v>219800000</v>
      </c>
      <c r="F11" s="3"/>
      <c r="G11" s="75"/>
      <c r="J11" s="91"/>
    </row>
    <row r="12" spans="1:12" x14ac:dyDescent="0.25">
      <c r="B12" s="90"/>
      <c r="C12" s="105" t="s">
        <v>485</v>
      </c>
      <c r="D12" s="111"/>
      <c r="E12" s="117">
        <v>3000000</v>
      </c>
      <c r="F12" s="3"/>
      <c r="G12" s="75"/>
      <c r="J12" s="91"/>
    </row>
    <row r="13" spans="1:12" x14ac:dyDescent="0.25">
      <c r="B13" s="90"/>
      <c r="C13" s="105" t="s">
        <v>498</v>
      </c>
      <c r="D13" s="111"/>
      <c r="E13" s="117">
        <v>3000000</v>
      </c>
      <c r="F13" s="3"/>
      <c r="G13" s="75"/>
      <c r="J13" s="91"/>
    </row>
    <row r="14" spans="1:12" ht="30" x14ac:dyDescent="0.25">
      <c r="B14" s="90"/>
      <c r="C14" s="105" t="s">
        <v>486</v>
      </c>
      <c r="D14" s="111"/>
      <c r="E14" s="117">
        <v>9000000</v>
      </c>
      <c r="F14" s="3"/>
      <c r="G14" s="75"/>
      <c r="J14" s="91"/>
    </row>
    <row r="15" spans="1:12" ht="30" x14ac:dyDescent="0.25">
      <c r="B15" s="90"/>
      <c r="C15" s="105" t="s">
        <v>470</v>
      </c>
      <c r="D15" s="111"/>
      <c r="E15" s="117">
        <v>6000000</v>
      </c>
      <c r="F15" s="3"/>
      <c r="G15" s="75"/>
      <c r="J15" s="91"/>
    </row>
    <row r="16" spans="1:12" ht="30" x14ac:dyDescent="0.25">
      <c r="B16" s="90"/>
      <c r="C16" s="105" t="s">
        <v>471</v>
      </c>
      <c r="D16" s="111"/>
      <c r="E16" s="117">
        <v>3000000</v>
      </c>
      <c r="F16" s="3"/>
      <c r="G16" s="75"/>
      <c r="J16" s="91"/>
    </row>
    <row r="17" spans="2:11" x14ac:dyDescent="0.25">
      <c r="B17" s="90"/>
      <c r="C17" s="105" t="s">
        <v>489</v>
      </c>
      <c r="D17" s="111"/>
      <c r="E17" s="117">
        <v>3000000</v>
      </c>
      <c r="F17" s="3"/>
      <c r="G17" s="75"/>
      <c r="J17" s="91"/>
    </row>
    <row r="18" spans="2:11" x14ac:dyDescent="0.25">
      <c r="B18" s="90"/>
      <c r="C18" s="105" t="s">
        <v>490</v>
      </c>
      <c r="D18" s="111"/>
      <c r="E18" s="117">
        <v>3000000</v>
      </c>
      <c r="F18" s="3"/>
      <c r="G18" s="75"/>
      <c r="J18" s="91"/>
    </row>
    <row r="19" spans="2:11" x14ac:dyDescent="0.25">
      <c r="B19" s="90"/>
      <c r="C19" s="105" t="s">
        <v>492</v>
      </c>
      <c r="D19" s="111"/>
      <c r="E19" s="117">
        <v>3000000</v>
      </c>
      <c r="F19" s="3"/>
      <c r="G19" s="75"/>
      <c r="J19" s="91"/>
    </row>
    <row r="20" spans="2:11" x14ac:dyDescent="0.25">
      <c r="B20" s="90"/>
      <c r="C20" s="105" t="s">
        <v>493</v>
      </c>
      <c r="D20" s="111"/>
      <c r="E20" s="117">
        <v>3000000</v>
      </c>
      <c r="F20" s="3"/>
      <c r="G20" s="75"/>
      <c r="J20" s="91"/>
    </row>
    <row r="21" spans="2:11" ht="30" x14ac:dyDescent="0.25">
      <c r="B21" s="90"/>
      <c r="C21" s="105" t="s">
        <v>494</v>
      </c>
      <c r="D21" s="111"/>
      <c r="E21" s="117">
        <v>44000000</v>
      </c>
      <c r="F21" s="3"/>
      <c r="G21" s="75"/>
      <c r="J21" s="91"/>
    </row>
    <row r="22" spans="2:11" ht="30" x14ac:dyDescent="0.25">
      <c r="B22" s="90"/>
      <c r="C22" s="105" t="s">
        <v>495</v>
      </c>
      <c r="D22" s="111"/>
      <c r="E22" s="117">
        <v>38500000</v>
      </c>
      <c r="F22" s="3"/>
      <c r="G22" s="75"/>
      <c r="J22" s="91"/>
    </row>
    <row r="23" spans="2:11" ht="30" x14ac:dyDescent="0.25">
      <c r="B23" s="90"/>
      <c r="C23" s="105" t="s">
        <v>496</v>
      </c>
      <c r="D23" s="111"/>
      <c r="E23" s="117">
        <v>44000000</v>
      </c>
      <c r="F23" s="3"/>
      <c r="G23" s="91"/>
      <c r="J23" s="91">
        <f t="shared" ref="J23:J27" si="0">E23*2</f>
        <v>88000000</v>
      </c>
      <c r="K23" s="32" t="s">
        <v>403</v>
      </c>
    </row>
    <row r="24" spans="2:11" ht="30" x14ac:dyDescent="0.25">
      <c r="B24" s="90"/>
      <c r="C24" s="105" t="s">
        <v>497</v>
      </c>
      <c r="D24" s="111"/>
      <c r="E24" s="117">
        <v>49500000</v>
      </c>
      <c r="F24" s="3"/>
      <c r="J24" s="91">
        <f t="shared" si="0"/>
        <v>99000000</v>
      </c>
      <c r="K24" s="32" t="s">
        <v>410</v>
      </c>
    </row>
    <row r="25" spans="2:11" x14ac:dyDescent="0.25">
      <c r="B25" s="90"/>
      <c r="C25" s="105" t="s">
        <v>487</v>
      </c>
      <c r="D25" s="111"/>
      <c r="E25" s="117">
        <v>7800000.0000000009</v>
      </c>
      <c r="F25" s="3"/>
      <c r="J25" s="91">
        <f t="shared" si="0"/>
        <v>15600000.000000002</v>
      </c>
      <c r="K25" s="32" t="s">
        <v>403</v>
      </c>
    </row>
    <row r="26" spans="2:11" ht="30" x14ac:dyDescent="0.25">
      <c r="B26" s="107">
        <v>1.2</v>
      </c>
      <c r="C26" s="106" t="s">
        <v>516</v>
      </c>
      <c r="D26" s="112"/>
      <c r="E26" s="116">
        <f>SUBTOTAL(9,E27:E44)</f>
        <v>801180000</v>
      </c>
      <c r="F26" s="3"/>
      <c r="I26" s="32" t="s">
        <v>404</v>
      </c>
      <c r="J26" s="91">
        <v>118489000</v>
      </c>
      <c r="K26" s="32" t="s">
        <v>403</v>
      </c>
    </row>
    <row r="27" spans="2:11" ht="30" x14ac:dyDescent="0.25">
      <c r="B27" s="90"/>
      <c r="C27" s="105" t="s">
        <v>469</v>
      </c>
      <c r="D27" s="113"/>
      <c r="E27" s="118">
        <v>9000000</v>
      </c>
      <c r="F27" s="3"/>
      <c r="J27" s="91">
        <f t="shared" si="0"/>
        <v>18000000</v>
      </c>
      <c r="K27" s="32" t="s">
        <v>403</v>
      </c>
    </row>
    <row r="28" spans="2:11" ht="30" x14ac:dyDescent="0.25">
      <c r="B28" s="90"/>
      <c r="C28" s="105" t="s">
        <v>475</v>
      </c>
      <c r="D28" s="114"/>
      <c r="E28" s="118">
        <v>9000000</v>
      </c>
      <c r="F28" s="3"/>
      <c r="J28" s="91"/>
    </row>
    <row r="29" spans="2:11" ht="30" x14ac:dyDescent="0.25">
      <c r="B29" s="19"/>
      <c r="C29" s="105" t="s">
        <v>476</v>
      </c>
      <c r="D29" s="93"/>
      <c r="E29" s="118">
        <v>9000000</v>
      </c>
      <c r="F29" s="19"/>
      <c r="J29" s="91" t="e">
        <f>E29+#REF!</f>
        <v>#REF!</v>
      </c>
    </row>
    <row r="30" spans="2:11" ht="30" x14ac:dyDescent="0.25">
      <c r="B30" s="92"/>
      <c r="C30" s="105" t="s">
        <v>491</v>
      </c>
      <c r="D30" s="93"/>
      <c r="E30" s="118">
        <v>112500000</v>
      </c>
      <c r="F30" s="19"/>
      <c r="J30" s="91" t="e">
        <f>J29-E29</f>
        <v>#REF!</v>
      </c>
    </row>
    <row r="31" spans="2:11" ht="30" x14ac:dyDescent="0.25">
      <c r="B31" s="90"/>
      <c r="C31" s="105" t="s">
        <v>477</v>
      </c>
      <c r="D31" s="113"/>
      <c r="E31" s="118">
        <v>81000000</v>
      </c>
      <c r="F31" s="3"/>
    </row>
    <row r="32" spans="2:11" ht="30" x14ac:dyDescent="0.25">
      <c r="B32" s="90"/>
      <c r="C32" s="105" t="s">
        <v>478</v>
      </c>
      <c r="D32" s="93"/>
      <c r="E32" s="118">
        <v>81000000</v>
      </c>
      <c r="F32" s="3"/>
    </row>
    <row r="33" spans="1:12" x14ac:dyDescent="0.25">
      <c r="B33" s="92"/>
      <c r="C33" s="105" t="s">
        <v>479</v>
      </c>
      <c r="D33" s="93"/>
      <c r="E33" s="118">
        <v>9000000</v>
      </c>
      <c r="F33" s="3"/>
    </row>
    <row r="34" spans="1:12" s="80" customFormat="1" x14ac:dyDescent="0.25">
      <c r="B34" s="90"/>
      <c r="C34" s="105" t="s">
        <v>480</v>
      </c>
      <c r="D34" s="93"/>
      <c r="E34" s="118">
        <v>9000000</v>
      </c>
      <c r="F34" s="87"/>
      <c r="G34" s="94"/>
      <c r="H34" s="94"/>
      <c r="I34" s="94"/>
      <c r="J34" s="94"/>
      <c r="K34" s="94"/>
      <c r="L34" s="94"/>
    </row>
    <row r="35" spans="1:12" s="80" customFormat="1" ht="30" x14ac:dyDescent="0.25">
      <c r="B35" s="90"/>
      <c r="C35" s="105" t="s">
        <v>483</v>
      </c>
      <c r="D35" s="93"/>
      <c r="E35" s="118">
        <v>103500000</v>
      </c>
      <c r="F35" s="87"/>
      <c r="G35" s="94"/>
      <c r="H35" s="94"/>
      <c r="I35" s="94"/>
      <c r="J35" s="94"/>
      <c r="K35" s="94"/>
      <c r="L35" s="94"/>
    </row>
    <row r="36" spans="1:12" s="80" customFormat="1" ht="30" x14ac:dyDescent="0.25">
      <c r="B36" s="90"/>
      <c r="C36" s="105" t="s">
        <v>481</v>
      </c>
      <c r="D36" s="93"/>
      <c r="E36" s="118">
        <v>27000000</v>
      </c>
      <c r="F36" s="87"/>
      <c r="G36" s="94"/>
      <c r="H36" s="94"/>
      <c r="I36" s="94"/>
      <c r="J36" s="94"/>
      <c r="K36" s="94"/>
      <c r="L36" s="94"/>
    </row>
    <row r="37" spans="1:12" s="80" customFormat="1" ht="30" x14ac:dyDescent="0.25">
      <c r="B37" s="90"/>
      <c r="C37" s="105" t="s">
        <v>482</v>
      </c>
      <c r="D37" s="93"/>
      <c r="E37" s="118">
        <v>27000000</v>
      </c>
      <c r="F37" s="87"/>
      <c r="G37" s="94"/>
      <c r="H37" s="94"/>
      <c r="I37" s="94"/>
      <c r="J37" s="94"/>
      <c r="K37" s="94"/>
      <c r="L37" s="94"/>
    </row>
    <row r="38" spans="1:12" s="80" customFormat="1" x14ac:dyDescent="0.25">
      <c r="B38" s="90"/>
      <c r="C38" s="105" t="s">
        <v>484</v>
      </c>
      <c r="D38" s="93"/>
      <c r="E38" s="118">
        <v>3000000</v>
      </c>
      <c r="F38" s="87"/>
      <c r="G38" s="94"/>
      <c r="H38" s="94"/>
      <c r="I38" s="94"/>
      <c r="J38" s="94"/>
      <c r="K38" s="94"/>
      <c r="L38" s="94"/>
    </row>
    <row r="39" spans="1:12" s="80" customFormat="1" ht="30" x14ac:dyDescent="0.25">
      <c r="B39" s="90"/>
      <c r="C39" s="105" t="s">
        <v>513</v>
      </c>
      <c r="D39" s="93"/>
      <c r="E39" s="118">
        <v>13500000</v>
      </c>
      <c r="F39" s="87"/>
      <c r="G39" s="94"/>
      <c r="H39" s="94"/>
      <c r="I39" s="94"/>
      <c r="J39" s="94"/>
      <c r="K39" s="94"/>
      <c r="L39" s="94"/>
    </row>
    <row r="40" spans="1:12" s="80" customFormat="1" x14ac:dyDescent="0.25">
      <c r="B40" s="90"/>
      <c r="C40" s="105" t="s">
        <v>514</v>
      </c>
      <c r="D40" s="93"/>
      <c r="E40" s="118">
        <v>45000000</v>
      </c>
      <c r="F40" s="87"/>
      <c r="G40" s="94"/>
      <c r="H40" s="94"/>
      <c r="I40" s="94"/>
      <c r="J40" s="94"/>
      <c r="K40" s="94"/>
      <c r="L40" s="94"/>
    </row>
    <row r="41" spans="1:12" s="80" customFormat="1" x14ac:dyDescent="0.25">
      <c r="B41" s="90"/>
      <c r="C41" s="105" t="s">
        <v>488</v>
      </c>
      <c r="D41" s="93"/>
      <c r="E41" s="118">
        <v>72000000</v>
      </c>
      <c r="F41" s="87"/>
      <c r="G41" s="94"/>
      <c r="H41" s="94"/>
      <c r="I41" s="94"/>
      <c r="J41" s="94"/>
      <c r="K41" s="94"/>
      <c r="L41" s="94"/>
    </row>
    <row r="42" spans="1:12" s="80" customFormat="1" ht="30" x14ac:dyDescent="0.25">
      <c r="B42" s="90"/>
      <c r="C42" s="105" t="s">
        <v>472</v>
      </c>
      <c r="D42" s="93"/>
      <c r="E42" s="118">
        <v>65430000.000000007</v>
      </c>
      <c r="F42" s="87"/>
      <c r="G42" s="94"/>
      <c r="H42" s="94"/>
      <c r="I42" s="94"/>
      <c r="J42" s="94"/>
      <c r="K42" s="94"/>
      <c r="L42" s="94"/>
    </row>
    <row r="43" spans="1:12" s="80" customFormat="1" ht="30" x14ac:dyDescent="0.25">
      <c r="B43" s="90"/>
      <c r="C43" s="105" t="s">
        <v>473</v>
      </c>
      <c r="D43" s="93"/>
      <c r="E43" s="118">
        <v>98040000</v>
      </c>
      <c r="F43" s="87"/>
      <c r="G43" s="94"/>
      <c r="H43" s="94"/>
      <c r="I43" s="94"/>
      <c r="J43" s="94"/>
      <c r="K43" s="94"/>
      <c r="L43" s="94"/>
    </row>
    <row r="44" spans="1:12" s="80" customFormat="1" x14ac:dyDescent="0.25">
      <c r="B44" s="90"/>
      <c r="C44" s="105" t="s">
        <v>474</v>
      </c>
      <c r="D44" s="93"/>
      <c r="E44" s="118">
        <v>27210000</v>
      </c>
      <c r="F44" s="87"/>
      <c r="G44" s="94"/>
      <c r="H44" s="94"/>
      <c r="I44" s="94"/>
      <c r="J44" s="94"/>
      <c r="K44" s="94"/>
      <c r="L44" s="94"/>
    </row>
    <row r="45" spans="1:12" x14ac:dyDescent="0.25">
      <c r="B45" s="102"/>
      <c r="C45" s="31" t="s">
        <v>8</v>
      </c>
      <c r="D45" s="103"/>
      <c r="E45" s="104">
        <f>SUBTOTAL(9,E11:E44)</f>
        <v>1020980000</v>
      </c>
      <c r="F45" s="30"/>
      <c r="J45" s="91" t="e">
        <f>#REF!+#REF!</f>
        <v>#REF!</v>
      </c>
    </row>
    <row r="46" spans="1:12" s="2" customFormat="1" ht="14.25" x14ac:dyDescent="0.2">
      <c r="B46" s="7"/>
      <c r="C46" s="95" t="s">
        <v>6</v>
      </c>
      <c r="D46" s="95"/>
      <c r="E46" s="96">
        <f>SUBTOTAL(9,E10:E45)</f>
        <v>1020980000</v>
      </c>
      <c r="F46" s="7"/>
      <c r="G46" s="4"/>
      <c r="H46" s="85"/>
      <c r="I46" s="4"/>
      <c r="J46" s="4"/>
      <c r="K46" s="4"/>
      <c r="L46" s="4"/>
    </row>
    <row r="47" spans="1:12" s="2" customFormat="1" x14ac:dyDescent="0.25">
      <c r="B47" s="83"/>
      <c r="C47" s="84"/>
      <c r="D47" s="84"/>
      <c r="E47" s="148" t="s">
        <v>509</v>
      </c>
      <c r="F47" s="148"/>
      <c r="G47" s="4"/>
      <c r="H47" s="4"/>
      <c r="I47" s="4" t="s">
        <v>405</v>
      </c>
      <c r="J47" s="85" t="e">
        <f>#REF!-#REF!</f>
        <v>#REF!</v>
      </c>
      <c r="K47" s="4"/>
      <c r="L47" s="4"/>
    </row>
    <row r="48" spans="1:12" s="2" customFormat="1" ht="14.25" x14ac:dyDescent="0.2">
      <c r="A48" s="83" t="s">
        <v>9</v>
      </c>
      <c r="B48" s="83"/>
      <c r="C48" s="84"/>
      <c r="D48" s="83" t="s">
        <v>10</v>
      </c>
      <c r="E48" s="149" t="s">
        <v>504</v>
      </c>
      <c r="F48" s="149"/>
      <c r="G48" s="4"/>
      <c r="H48" s="4"/>
      <c r="I48" s="4"/>
      <c r="J48" s="4"/>
      <c r="K48" s="4"/>
      <c r="L48" s="4"/>
    </row>
    <row r="49" spans="1:5" x14ac:dyDescent="0.25">
      <c r="A49" s="97" t="s">
        <v>409</v>
      </c>
      <c r="C49" s="97"/>
      <c r="D49" s="2" t="s">
        <v>13</v>
      </c>
      <c r="E49" s="2" t="s">
        <v>507</v>
      </c>
    </row>
    <row r="50" spans="1:5" x14ac:dyDescent="0.25">
      <c r="B50" s="86" t="s">
        <v>12</v>
      </c>
      <c r="D50" s="1" t="s">
        <v>11</v>
      </c>
      <c r="E50" s="1" t="s">
        <v>508</v>
      </c>
    </row>
  </sheetData>
  <mergeCells count="4">
    <mergeCell ref="E1:F1"/>
    <mergeCell ref="B3:F3"/>
    <mergeCell ref="E47:F47"/>
    <mergeCell ref="E48:F48"/>
  </mergeCells>
  <printOptions horizontalCentered="1"/>
  <pageMargins left="0.19685039370078741" right="0.15748031496062992" top="0.74803149606299213" bottom="0.74803149606299213" header="0.31496062992125984" footer="0.31496062992125984"/>
  <pageSetup paperSize="9" scale="95" orientation="landscape" r:id="rId1"/>
  <headerFooter>
    <oddFooter>&amp;CTrang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6:Q946"/>
  <sheetViews>
    <sheetView topLeftCell="G749" workbookViewId="0">
      <selection activeCell="A6" sqref="A6:O945"/>
    </sheetView>
  </sheetViews>
  <sheetFormatPr defaultRowHeight="15" x14ac:dyDescent="0.25"/>
  <cols>
    <col min="2" max="2" width="14.28515625" customWidth="1"/>
    <col min="3" max="3" width="10.85546875" customWidth="1"/>
    <col min="4" max="4" width="11.7109375" customWidth="1"/>
    <col min="5" max="5" width="25.85546875" customWidth="1"/>
    <col min="6" max="6" width="85.85546875" customWidth="1"/>
    <col min="9" max="9" width="20.85546875" customWidth="1"/>
    <col min="10" max="10" width="12.7109375" bestFit="1" customWidth="1"/>
    <col min="11" max="11" width="20.85546875" customWidth="1"/>
    <col min="12" max="12" width="17" customWidth="1"/>
    <col min="13" max="13" width="24.85546875" customWidth="1"/>
    <col min="14" max="14" width="17.140625" customWidth="1"/>
    <col min="15" max="15" width="29.42578125" customWidth="1"/>
  </cols>
  <sheetData>
    <row r="6" spans="1:15" x14ac:dyDescent="0.25">
      <c r="A6" s="6" t="s">
        <v>3</v>
      </c>
      <c r="B6" s="7" t="s">
        <v>18</v>
      </c>
      <c r="C6" s="7" t="s">
        <v>19</v>
      </c>
      <c r="D6" s="8" t="s">
        <v>20</v>
      </c>
      <c r="E6" s="9" t="s">
        <v>0</v>
      </c>
      <c r="F6" s="9" t="s">
        <v>23</v>
      </c>
      <c r="G6" s="9"/>
      <c r="H6" s="9"/>
      <c r="I6" s="10" t="s">
        <v>408</v>
      </c>
      <c r="J6" s="11" t="s">
        <v>14</v>
      </c>
      <c r="K6" s="12" t="s">
        <v>22</v>
      </c>
      <c r="L6" s="13" t="s">
        <v>14</v>
      </c>
      <c r="M6" s="14" t="s">
        <v>22</v>
      </c>
      <c r="N6" s="11" t="s">
        <v>14</v>
      </c>
      <c r="O6" s="14" t="s">
        <v>22</v>
      </c>
    </row>
    <row r="7" spans="1:15" x14ac:dyDescent="0.25">
      <c r="A7" s="15" t="e">
        <f>#REF!+1</f>
        <v>#REF!</v>
      </c>
      <c r="B7" s="35">
        <v>41557</v>
      </c>
      <c r="C7" s="36" t="s">
        <v>50</v>
      </c>
      <c r="D7" s="36"/>
      <c r="E7" s="36" t="s">
        <v>51</v>
      </c>
      <c r="F7" s="36" t="s">
        <v>450</v>
      </c>
      <c r="G7" s="36" t="s">
        <v>465</v>
      </c>
      <c r="H7" s="36" t="s">
        <v>411</v>
      </c>
      <c r="I7" s="37">
        <v>153143.93</v>
      </c>
      <c r="J7" s="38">
        <v>45.08</v>
      </c>
      <c r="K7" s="39">
        <v>6903728</v>
      </c>
      <c r="L7" s="38"/>
      <c r="M7" s="40"/>
      <c r="N7" s="18"/>
      <c r="O7" s="17"/>
    </row>
    <row r="8" spans="1:15" x14ac:dyDescent="0.25">
      <c r="A8" s="15" t="e">
        <f>#REF!+1</f>
        <v>#REF!</v>
      </c>
      <c r="B8" s="35">
        <v>41557</v>
      </c>
      <c r="C8" s="36" t="s">
        <v>50</v>
      </c>
      <c r="D8" s="36"/>
      <c r="E8" s="36" t="s">
        <v>243</v>
      </c>
      <c r="F8" s="36" t="s">
        <v>450</v>
      </c>
      <c r="G8" s="36" t="s">
        <v>465</v>
      </c>
      <c r="H8" s="36" t="s">
        <v>411</v>
      </c>
      <c r="I8" s="37">
        <v>77441.56</v>
      </c>
      <c r="J8" s="38">
        <v>180.78</v>
      </c>
      <c r="K8" s="39">
        <v>13999887</v>
      </c>
      <c r="L8" s="38"/>
      <c r="M8" s="40"/>
      <c r="N8" s="23"/>
      <c r="O8" s="21"/>
    </row>
    <row r="9" spans="1:15" x14ac:dyDescent="0.25">
      <c r="A9" s="15" t="e">
        <f>#REF!+1</f>
        <v>#REF!</v>
      </c>
      <c r="B9" s="35">
        <v>41557</v>
      </c>
      <c r="C9" s="41" t="s">
        <v>50</v>
      </c>
      <c r="D9" s="36"/>
      <c r="E9" s="36" t="s">
        <v>245</v>
      </c>
      <c r="F9" s="36" t="s">
        <v>450</v>
      </c>
      <c r="G9" s="36" t="s">
        <v>465</v>
      </c>
      <c r="H9" s="36" t="s">
        <v>412</v>
      </c>
      <c r="I9" s="37">
        <v>2627.88</v>
      </c>
      <c r="J9" s="38">
        <v>750</v>
      </c>
      <c r="K9" s="39">
        <v>1970908</v>
      </c>
      <c r="L9" s="38"/>
      <c r="M9" s="40"/>
      <c r="N9" s="23"/>
      <c r="O9" s="21"/>
    </row>
    <row r="10" spans="1:15" x14ac:dyDescent="0.25">
      <c r="A10" s="15" t="e">
        <f>#REF!+1</f>
        <v>#REF!</v>
      </c>
      <c r="B10" s="35">
        <v>41557</v>
      </c>
      <c r="C10" s="36" t="s">
        <v>50</v>
      </c>
      <c r="D10" s="36"/>
      <c r="E10" s="36" t="s">
        <v>78</v>
      </c>
      <c r="F10" s="36" t="s">
        <v>450</v>
      </c>
      <c r="G10" s="36" t="s">
        <v>463</v>
      </c>
      <c r="H10" s="36" t="s">
        <v>411</v>
      </c>
      <c r="I10" s="37">
        <v>31011.27</v>
      </c>
      <c r="J10" s="38">
        <v>1.5</v>
      </c>
      <c r="K10" s="39">
        <v>46517</v>
      </c>
      <c r="L10" s="38"/>
      <c r="M10" s="40"/>
      <c r="N10" s="23"/>
      <c r="O10" s="21"/>
    </row>
    <row r="11" spans="1:15" x14ac:dyDescent="0.25">
      <c r="A11" s="15" t="e">
        <f>#REF!+1</f>
        <v>#REF!</v>
      </c>
      <c r="B11" s="35">
        <v>41557</v>
      </c>
      <c r="C11" s="36" t="s">
        <v>50</v>
      </c>
      <c r="D11" s="36"/>
      <c r="E11" s="36" t="s">
        <v>292</v>
      </c>
      <c r="F11" s="36" t="s">
        <v>450</v>
      </c>
      <c r="G11" s="36" t="s">
        <v>465</v>
      </c>
      <c r="H11" s="36" t="s">
        <v>415</v>
      </c>
      <c r="I11" s="37">
        <v>18640.16</v>
      </c>
      <c r="J11" s="38">
        <v>260</v>
      </c>
      <c r="K11" s="39">
        <v>4846441</v>
      </c>
      <c r="L11" s="38"/>
      <c r="M11" s="40"/>
      <c r="N11" s="23"/>
      <c r="O11" s="21"/>
    </row>
    <row r="12" spans="1:15" x14ac:dyDescent="0.25">
      <c r="A12" s="15" t="e">
        <f>#REF!+1</f>
        <v>#REF!</v>
      </c>
      <c r="B12" s="35">
        <v>41557</v>
      </c>
      <c r="C12" s="41" t="s">
        <v>50</v>
      </c>
      <c r="D12" s="36"/>
      <c r="E12" s="36" t="s">
        <v>126</v>
      </c>
      <c r="F12" s="36" t="s">
        <v>450</v>
      </c>
      <c r="G12" s="36" t="s">
        <v>465</v>
      </c>
      <c r="H12" s="36" t="s">
        <v>411</v>
      </c>
      <c r="I12" s="37">
        <v>20148.669999999998</v>
      </c>
      <c r="J12" s="38">
        <v>153</v>
      </c>
      <c r="K12" s="39">
        <v>3082747</v>
      </c>
      <c r="L12" s="38"/>
      <c r="M12" s="40"/>
      <c r="N12" s="23"/>
      <c r="O12" s="21"/>
    </row>
    <row r="13" spans="1:15" x14ac:dyDescent="0.25">
      <c r="A13" s="15"/>
      <c r="B13" s="35">
        <v>41557</v>
      </c>
      <c r="C13" s="36" t="s">
        <v>50</v>
      </c>
      <c r="D13" s="36"/>
      <c r="E13" s="36" t="s">
        <v>318</v>
      </c>
      <c r="F13" s="36" t="s">
        <v>450</v>
      </c>
      <c r="G13" s="36" t="s">
        <v>463</v>
      </c>
      <c r="H13" s="36" t="s">
        <v>411</v>
      </c>
      <c r="I13" s="37">
        <v>119698</v>
      </c>
      <c r="J13" s="38">
        <v>1</v>
      </c>
      <c r="K13" s="39">
        <f>J13*I13</f>
        <v>119698</v>
      </c>
      <c r="L13" s="38"/>
      <c r="M13" s="40"/>
      <c r="N13" s="23"/>
      <c r="O13" s="21"/>
    </row>
    <row r="14" spans="1:15" x14ac:dyDescent="0.25">
      <c r="A14" s="15" t="e">
        <f>#REF!+1</f>
        <v>#REF!</v>
      </c>
      <c r="B14" s="35">
        <v>41557</v>
      </c>
      <c r="C14" s="36" t="s">
        <v>50</v>
      </c>
      <c r="D14" s="36"/>
      <c r="E14" s="36" t="s">
        <v>318</v>
      </c>
      <c r="F14" s="36" t="s">
        <v>450</v>
      </c>
      <c r="G14" s="36" t="s">
        <v>465</v>
      </c>
      <c r="H14" s="36" t="s">
        <v>411</v>
      </c>
      <c r="I14" s="37">
        <v>119698</v>
      </c>
      <c r="J14" s="38">
        <v>30</v>
      </c>
      <c r="K14" s="39">
        <f>3710638-K13</f>
        <v>3590940</v>
      </c>
      <c r="L14" s="38"/>
      <c r="M14" s="40"/>
      <c r="N14" s="23"/>
      <c r="O14" s="21"/>
    </row>
    <row r="15" spans="1:15" x14ac:dyDescent="0.25">
      <c r="A15" s="15" t="e">
        <f>#REF!+1</f>
        <v>#REF!</v>
      </c>
      <c r="B15" s="35">
        <v>41557</v>
      </c>
      <c r="C15" s="36" t="s">
        <v>50</v>
      </c>
      <c r="D15" s="36"/>
      <c r="E15" s="36" t="s">
        <v>141</v>
      </c>
      <c r="F15" s="36" t="s">
        <v>450</v>
      </c>
      <c r="G15" s="36" t="s">
        <v>463</v>
      </c>
      <c r="H15" s="36" t="s">
        <v>411</v>
      </c>
      <c r="I15" s="37">
        <v>80181.539999999994</v>
      </c>
      <c r="J15" s="38">
        <v>0.5</v>
      </c>
      <c r="K15" s="39">
        <v>40091</v>
      </c>
      <c r="L15" s="38"/>
      <c r="M15" s="40"/>
      <c r="N15" s="22"/>
      <c r="O15" s="21"/>
    </row>
    <row r="16" spans="1:15" x14ac:dyDescent="0.25">
      <c r="A16" s="15" t="e">
        <f>#REF!+1</f>
        <v>#REF!</v>
      </c>
      <c r="B16" s="35">
        <v>41557</v>
      </c>
      <c r="C16" s="36" t="s">
        <v>50</v>
      </c>
      <c r="D16" s="36"/>
      <c r="E16" s="36" t="s">
        <v>327</v>
      </c>
      <c r="F16" s="36" t="s">
        <v>450</v>
      </c>
      <c r="G16" s="36" t="s">
        <v>465</v>
      </c>
      <c r="H16" s="36" t="s">
        <v>411</v>
      </c>
      <c r="I16" s="37">
        <v>49458.82</v>
      </c>
      <c r="J16" s="38">
        <f>J24</f>
        <v>1</v>
      </c>
      <c r="K16" s="39">
        <f>J16*I16</f>
        <v>49458.82</v>
      </c>
      <c r="L16" s="38"/>
      <c r="M16" s="40"/>
      <c r="N16" s="22"/>
      <c r="O16" s="21"/>
    </row>
    <row r="17" spans="1:15" x14ac:dyDescent="0.25">
      <c r="A17" s="15"/>
      <c r="B17" s="35">
        <v>41557</v>
      </c>
      <c r="C17" s="36" t="s">
        <v>50</v>
      </c>
      <c r="D17" s="36"/>
      <c r="E17" s="36" t="s">
        <v>327</v>
      </c>
      <c r="F17" s="36" t="s">
        <v>450</v>
      </c>
      <c r="G17" s="36" t="s">
        <v>463</v>
      </c>
      <c r="H17" s="36" t="s">
        <v>411</v>
      </c>
      <c r="I17" s="37">
        <v>49458.82</v>
      </c>
      <c r="J17" s="38">
        <f>300-J16</f>
        <v>299</v>
      </c>
      <c r="K17" s="39">
        <f>14837648-K16</f>
        <v>14788189.18</v>
      </c>
      <c r="L17" s="38"/>
      <c r="M17" s="40"/>
      <c r="N17" s="22"/>
      <c r="O17" s="21"/>
    </row>
    <row r="18" spans="1:15" x14ac:dyDescent="0.25">
      <c r="A18" s="15" t="e">
        <f>#REF!+1</f>
        <v>#REF!</v>
      </c>
      <c r="B18" s="35">
        <v>41557</v>
      </c>
      <c r="C18" s="36" t="s">
        <v>50</v>
      </c>
      <c r="D18" s="36"/>
      <c r="E18" s="36" t="s">
        <v>197</v>
      </c>
      <c r="F18" s="36" t="s">
        <v>450</v>
      </c>
      <c r="G18" s="36" t="s">
        <v>465</v>
      </c>
      <c r="H18" s="36" t="s">
        <v>411</v>
      </c>
      <c r="I18" s="37">
        <v>16124.34</v>
      </c>
      <c r="J18" s="38">
        <v>165</v>
      </c>
      <c r="K18" s="39">
        <v>2660515</v>
      </c>
      <c r="L18" s="38"/>
      <c r="M18" s="40"/>
      <c r="N18" s="22"/>
      <c r="O18" s="21"/>
    </row>
    <row r="19" spans="1:15" x14ac:dyDescent="0.25">
      <c r="A19" s="15" t="e">
        <f>#REF!+1</f>
        <v>#REF!</v>
      </c>
      <c r="B19" s="35">
        <v>41557</v>
      </c>
      <c r="C19" s="36" t="s">
        <v>50</v>
      </c>
      <c r="D19" s="36"/>
      <c r="E19" s="36" t="s">
        <v>211</v>
      </c>
      <c r="F19" s="36" t="s">
        <v>450</v>
      </c>
      <c r="G19" s="55" t="s">
        <v>463</v>
      </c>
      <c r="H19" s="36" t="s">
        <v>411</v>
      </c>
      <c r="I19" s="37">
        <v>146502.48000000001</v>
      </c>
      <c r="J19" s="38">
        <v>12.5</v>
      </c>
      <c r="K19" s="39">
        <v>1831281</v>
      </c>
      <c r="L19" s="38"/>
      <c r="M19" s="40"/>
      <c r="N19" s="22"/>
      <c r="O19" s="21"/>
    </row>
    <row r="20" spans="1:15" x14ac:dyDescent="0.25">
      <c r="A20" s="15" t="e">
        <f>#REF!+1</f>
        <v>#REF!</v>
      </c>
      <c r="B20" s="35">
        <v>41558</v>
      </c>
      <c r="C20" s="36" t="s">
        <v>96</v>
      </c>
      <c r="D20" s="36"/>
      <c r="E20" s="36" t="s">
        <v>95</v>
      </c>
      <c r="F20" s="36" t="s">
        <v>358</v>
      </c>
      <c r="G20" s="36" t="s">
        <v>463</v>
      </c>
      <c r="H20" s="36" t="s">
        <v>414</v>
      </c>
      <c r="I20" s="37">
        <v>1180909</v>
      </c>
      <c r="J20" s="38">
        <v>1</v>
      </c>
      <c r="K20" s="39">
        <v>1180909</v>
      </c>
      <c r="L20" s="38"/>
      <c r="M20" s="40"/>
      <c r="N20" s="22"/>
      <c r="O20" s="21"/>
    </row>
    <row r="21" spans="1:15" x14ac:dyDescent="0.25">
      <c r="A21" s="15" t="e">
        <f>#REF!+1</f>
        <v>#REF!</v>
      </c>
      <c r="B21" s="35">
        <v>41558</v>
      </c>
      <c r="C21" s="36" t="s">
        <v>96</v>
      </c>
      <c r="D21" s="36"/>
      <c r="E21" s="36" t="s">
        <v>99</v>
      </c>
      <c r="F21" s="36" t="s">
        <v>358</v>
      </c>
      <c r="G21" s="36" t="s">
        <v>463</v>
      </c>
      <c r="H21" s="36" t="s">
        <v>414</v>
      </c>
      <c r="I21" s="37">
        <v>1180909</v>
      </c>
      <c r="J21" s="38">
        <v>1</v>
      </c>
      <c r="K21" s="39">
        <v>1180909</v>
      </c>
      <c r="L21" s="38"/>
      <c r="M21" s="40"/>
      <c r="N21" s="23"/>
      <c r="O21" s="21"/>
    </row>
    <row r="22" spans="1:15" x14ac:dyDescent="0.25">
      <c r="A22" s="15" t="e">
        <f>#REF!+1</f>
        <v>#REF!</v>
      </c>
      <c r="B22" s="35">
        <v>41558</v>
      </c>
      <c r="C22" s="36" t="s">
        <v>96</v>
      </c>
      <c r="D22" s="36"/>
      <c r="E22" s="36" t="s">
        <v>101</v>
      </c>
      <c r="F22" s="36" t="s">
        <v>358</v>
      </c>
      <c r="G22" s="36" t="s">
        <v>463</v>
      </c>
      <c r="H22" s="36" t="s">
        <v>414</v>
      </c>
      <c r="I22" s="37">
        <v>1300909</v>
      </c>
      <c r="J22" s="38">
        <v>1</v>
      </c>
      <c r="K22" s="39">
        <v>1300909</v>
      </c>
      <c r="L22" s="38"/>
      <c r="M22" s="40"/>
      <c r="N22" s="22"/>
      <c r="O22" s="21"/>
    </row>
    <row r="23" spans="1:15" x14ac:dyDescent="0.25">
      <c r="A23" s="15" t="e">
        <f>#REF!+1</f>
        <v>#REF!</v>
      </c>
      <c r="B23" s="35">
        <v>41558</v>
      </c>
      <c r="C23" s="36" t="s">
        <v>96</v>
      </c>
      <c r="D23" s="36"/>
      <c r="E23" s="36" t="s">
        <v>103</v>
      </c>
      <c r="F23" s="36" t="s">
        <v>358</v>
      </c>
      <c r="G23" s="36" t="s">
        <v>463</v>
      </c>
      <c r="H23" s="36" t="s">
        <v>414</v>
      </c>
      <c r="I23" s="37">
        <v>1180909</v>
      </c>
      <c r="J23" s="38">
        <v>1</v>
      </c>
      <c r="K23" s="39">
        <v>1180909</v>
      </c>
      <c r="L23" s="38"/>
      <c r="M23" s="40"/>
      <c r="N23" s="23"/>
      <c r="O23" s="21"/>
    </row>
    <row r="24" spans="1:15" x14ac:dyDescent="0.25">
      <c r="A24" s="15" t="e">
        <f>#REF!+1</f>
        <v>#REF!</v>
      </c>
      <c r="B24" s="35">
        <v>41558</v>
      </c>
      <c r="C24" s="36" t="s">
        <v>96</v>
      </c>
      <c r="D24" s="36"/>
      <c r="E24" s="36" t="s">
        <v>105</v>
      </c>
      <c r="F24" s="36" t="s">
        <v>358</v>
      </c>
      <c r="G24" s="36" t="s">
        <v>463</v>
      </c>
      <c r="H24" s="36" t="s">
        <v>414</v>
      </c>
      <c r="I24" s="37">
        <v>1300909</v>
      </c>
      <c r="J24" s="38">
        <v>1</v>
      </c>
      <c r="K24" s="39">
        <v>1300909</v>
      </c>
      <c r="L24" s="38"/>
      <c r="M24" s="40"/>
      <c r="N24" s="23"/>
      <c r="O24" s="21"/>
    </row>
    <row r="25" spans="1:15" x14ac:dyDescent="0.25">
      <c r="A25" s="15" t="e">
        <f>#REF!+1</f>
        <v>#REF!</v>
      </c>
      <c r="B25" s="35">
        <v>41558</v>
      </c>
      <c r="C25" s="36" t="s">
        <v>96</v>
      </c>
      <c r="D25" s="36"/>
      <c r="E25" s="36" t="s">
        <v>107</v>
      </c>
      <c r="F25" s="36" t="s">
        <v>358</v>
      </c>
      <c r="G25" s="36" t="s">
        <v>463</v>
      </c>
      <c r="H25" s="36" t="s">
        <v>414</v>
      </c>
      <c r="I25" s="37">
        <v>1300909</v>
      </c>
      <c r="J25" s="38">
        <v>1</v>
      </c>
      <c r="K25" s="39">
        <v>1300909</v>
      </c>
      <c r="L25" s="38"/>
      <c r="M25" s="40"/>
      <c r="N25" s="23"/>
      <c r="O25" s="21"/>
    </row>
    <row r="26" spans="1:15" x14ac:dyDescent="0.25">
      <c r="A26" s="15" t="e">
        <f>#REF!+1</f>
        <v>#REF!</v>
      </c>
      <c r="B26" s="35">
        <v>41562</v>
      </c>
      <c r="C26" s="36" t="s">
        <v>30</v>
      </c>
      <c r="D26" s="36"/>
      <c r="E26" s="36" t="s">
        <v>31</v>
      </c>
      <c r="F26" s="36" t="s">
        <v>358</v>
      </c>
      <c r="G26" s="36" t="s">
        <v>463</v>
      </c>
      <c r="H26" s="36" t="s">
        <v>415</v>
      </c>
      <c r="I26" s="37">
        <v>110000</v>
      </c>
      <c r="J26" s="38">
        <v>1</v>
      </c>
      <c r="K26" s="39">
        <f>J26*I26</f>
        <v>110000</v>
      </c>
      <c r="L26" s="38"/>
      <c r="M26" s="40"/>
      <c r="N26" s="23"/>
      <c r="O26" s="21"/>
    </row>
    <row r="27" spans="1:15" x14ac:dyDescent="0.25">
      <c r="A27" s="15"/>
      <c r="B27" s="35">
        <v>41562</v>
      </c>
      <c r="C27" s="36" t="s">
        <v>30</v>
      </c>
      <c r="D27" s="36"/>
      <c r="E27" s="36" t="s">
        <v>31</v>
      </c>
      <c r="F27" s="36" t="s">
        <v>358</v>
      </c>
      <c r="G27" s="36" t="s">
        <v>463</v>
      </c>
      <c r="H27" s="36" t="s">
        <v>415</v>
      </c>
      <c r="I27" s="37">
        <v>110000</v>
      </c>
      <c r="J27" s="38">
        <v>16</v>
      </c>
      <c r="K27" s="39">
        <f>J27*I27</f>
        <v>1760000</v>
      </c>
      <c r="L27" s="38"/>
      <c r="M27" s="40"/>
      <c r="N27" s="23"/>
      <c r="O27" s="21"/>
    </row>
    <row r="28" spans="1:15" x14ac:dyDescent="0.25">
      <c r="A28" s="15" t="e">
        <f>#REF!+1</f>
        <v>#REF!</v>
      </c>
      <c r="B28" s="35">
        <v>41562</v>
      </c>
      <c r="C28" s="36" t="s">
        <v>30</v>
      </c>
      <c r="D28" s="36"/>
      <c r="E28" s="36" t="s">
        <v>225</v>
      </c>
      <c r="F28" s="36" t="s">
        <v>358</v>
      </c>
      <c r="G28" s="36" t="s">
        <v>463</v>
      </c>
      <c r="H28" s="36" t="s">
        <v>411</v>
      </c>
      <c r="I28" s="37">
        <v>150000</v>
      </c>
      <c r="J28" s="38">
        <v>3</v>
      </c>
      <c r="K28" s="39">
        <v>450000</v>
      </c>
      <c r="L28" s="38"/>
      <c r="M28" s="40"/>
      <c r="N28" s="22"/>
      <c r="O28" s="21"/>
    </row>
    <row r="29" spans="1:15" x14ac:dyDescent="0.25">
      <c r="A29" s="15" t="e">
        <f>#REF!+1</f>
        <v>#REF!</v>
      </c>
      <c r="B29" s="35">
        <v>41562</v>
      </c>
      <c r="C29" s="36" t="s">
        <v>80</v>
      </c>
      <c r="D29" s="36"/>
      <c r="E29" s="36" t="s">
        <v>236</v>
      </c>
      <c r="F29" s="36" t="s">
        <v>358</v>
      </c>
      <c r="G29" s="55" t="s">
        <v>463</v>
      </c>
      <c r="H29" s="36" t="s">
        <v>417</v>
      </c>
      <c r="I29" s="37">
        <v>50000</v>
      </c>
      <c r="J29" s="38">
        <v>4</v>
      </c>
      <c r="K29" s="39">
        <v>200002</v>
      </c>
      <c r="L29" s="38"/>
      <c r="M29" s="40"/>
      <c r="N29" s="23"/>
      <c r="O29" s="21"/>
    </row>
    <row r="30" spans="1:15" x14ac:dyDescent="0.25">
      <c r="A30" s="15" t="e">
        <f>#REF!+1</f>
        <v>#REF!</v>
      </c>
      <c r="B30" s="35">
        <v>41562</v>
      </c>
      <c r="C30" s="36" t="s">
        <v>242</v>
      </c>
      <c r="D30" s="36"/>
      <c r="E30" s="36" t="s">
        <v>56</v>
      </c>
      <c r="F30" s="36" t="s">
        <v>358</v>
      </c>
      <c r="G30" s="36" t="s">
        <v>463</v>
      </c>
      <c r="H30" s="36" t="s">
        <v>419</v>
      </c>
      <c r="I30" s="37">
        <v>818000</v>
      </c>
      <c r="J30" s="38">
        <v>8</v>
      </c>
      <c r="K30" s="39">
        <v>6544000</v>
      </c>
      <c r="L30" s="38"/>
      <c r="M30" s="40"/>
      <c r="N30" s="23"/>
      <c r="O30" s="21"/>
    </row>
    <row r="31" spans="1:15" x14ac:dyDescent="0.25">
      <c r="A31" s="15" t="e">
        <f>#REF!+1</f>
        <v>#REF!</v>
      </c>
      <c r="B31" s="35">
        <v>41562</v>
      </c>
      <c r="C31" s="36" t="s">
        <v>30</v>
      </c>
      <c r="D31" s="36"/>
      <c r="E31" s="36" t="s">
        <v>76</v>
      </c>
      <c r="F31" s="36" t="s">
        <v>358</v>
      </c>
      <c r="G31" s="36" t="s">
        <v>463</v>
      </c>
      <c r="H31" s="36" t="s">
        <v>421</v>
      </c>
      <c r="I31" s="37">
        <v>176000</v>
      </c>
      <c r="J31" s="38">
        <v>9</v>
      </c>
      <c r="K31" s="39">
        <v>1584000</v>
      </c>
      <c r="L31" s="38"/>
      <c r="M31" s="40"/>
      <c r="N31" s="23"/>
      <c r="O31" s="21"/>
    </row>
    <row r="32" spans="1:15" x14ac:dyDescent="0.25">
      <c r="A32" s="15" t="e">
        <f>#REF!+1</f>
        <v>#REF!</v>
      </c>
      <c r="B32" s="35">
        <v>41562</v>
      </c>
      <c r="C32" s="36" t="s">
        <v>242</v>
      </c>
      <c r="D32" s="36"/>
      <c r="E32" s="36" t="s">
        <v>258</v>
      </c>
      <c r="F32" s="36" t="s">
        <v>358</v>
      </c>
      <c r="G32" s="36" t="s">
        <v>463</v>
      </c>
      <c r="H32" s="36" t="s">
        <v>411</v>
      </c>
      <c r="I32" s="37">
        <v>154000</v>
      </c>
      <c r="J32" s="38">
        <v>5</v>
      </c>
      <c r="K32" s="39">
        <v>770000</v>
      </c>
      <c r="L32" s="38"/>
      <c r="M32" s="40"/>
      <c r="N32" s="22"/>
      <c r="O32" s="24"/>
    </row>
    <row r="33" spans="1:15" x14ac:dyDescent="0.25">
      <c r="A33" s="15" t="e">
        <f>A32+1</f>
        <v>#REF!</v>
      </c>
      <c r="B33" s="35">
        <v>41562</v>
      </c>
      <c r="C33" s="36" t="s">
        <v>80</v>
      </c>
      <c r="D33" s="36"/>
      <c r="E33" s="36" t="s">
        <v>258</v>
      </c>
      <c r="F33" s="36" t="s">
        <v>358</v>
      </c>
      <c r="G33" s="36" t="s">
        <v>463</v>
      </c>
      <c r="H33" s="36" t="s">
        <v>411</v>
      </c>
      <c r="I33" s="37">
        <v>170000</v>
      </c>
      <c r="J33" s="38">
        <v>45</v>
      </c>
      <c r="K33" s="39">
        <v>7650000</v>
      </c>
      <c r="L33" s="38"/>
      <c r="M33" s="40"/>
      <c r="N33" s="23"/>
      <c r="O33" s="21"/>
    </row>
    <row r="34" spans="1:15" x14ac:dyDescent="0.25">
      <c r="A34" s="15" t="e">
        <f>#REF!+1</f>
        <v>#REF!</v>
      </c>
      <c r="B34" s="35">
        <v>41562</v>
      </c>
      <c r="C34" s="36" t="s">
        <v>242</v>
      </c>
      <c r="D34" s="36"/>
      <c r="E34" s="36" t="s">
        <v>82</v>
      </c>
      <c r="F34" s="36" t="s">
        <v>358</v>
      </c>
      <c r="G34" s="36" t="s">
        <v>463</v>
      </c>
      <c r="H34" s="36" t="s">
        <v>411</v>
      </c>
      <c r="I34" s="37">
        <v>881000</v>
      </c>
      <c r="J34" s="38">
        <v>51.5</v>
      </c>
      <c r="K34" s="39">
        <v>45371500</v>
      </c>
      <c r="L34" s="38"/>
      <c r="M34" s="40"/>
      <c r="N34" s="23"/>
      <c r="O34" s="21"/>
    </row>
    <row r="35" spans="1:15" x14ac:dyDescent="0.25">
      <c r="A35" s="19" t="e">
        <f>A34+1</f>
        <v>#REF!</v>
      </c>
      <c r="B35" s="35">
        <v>41562</v>
      </c>
      <c r="C35" s="36"/>
      <c r="D35" s="36" t="s">
        <v>94</v>
      </c>
      <c r="E35" s="36" t="s">
        <v>82</v>
      </c>
      <c r="F35" s="36" t="s">
        <v>361</v>
      </c>
      <c r="G35" s="36" t="s">
        <v>464</v>
      </c>
      <c r="H35" s="36" t="s">
        <v>411</v>
      </c>
      <c r="I35" s="37">
        <v>881000</v>
      </c>
      <c r="J35" s="38"/>
      <c r="K35" s="39"/>
      <c r="L35" s="38">
        <v>3</v>
      </c>
      <c r="M35" s="40">
        <v>2643000</v>
      </c>
      <c r="N35" s="22"/>
      <c r="O35" s="21"/>
    </row>
    <row r="36" spans="1:15" x14ac:dyDescent="0.25">
      <c r="A36" s="15" t="e">
        <f>#REF!+1</f>
        <v>#REF!</v>
      </c>
      <c r="B36" s="35">
        <v>41562</v>
      </c>
      <c r="C36" s="36" t="s">
        <v>242</v>
      </c>
      <c r="D36" s="36"/>
      <c r="E36" s="36" t="s">
        <v>84</v>
      </c>
      <c r="F36" s="36" t="s">
        <v>358</v>
      </c>
      <c r="G36" s="36" t="s">
        <v>463</v>
      </c>
      <c r="H36" s="36" t="s">
        <v>411</v>
      </c>
      <c r="I36" s="37">
        <v>1336364</v>
      </c>
      <c r="J36" s="38">
        <v>126</v>
      </c>
      <c r="K36" s="39">
        <v>168381864</v>
      </c>
      <c r="L36" s="38"/>
      <c r="M36" s="40"/>
      <c r="N36" s="22"/>
      <c r="O36" s="21"/>
    </row>
    <row r="37" spans="1:15" x14ac:dyDescent="0.25">
      <c r="A37" s="15" t="e">
        <f>#REF!+1</f>
        <v>#REF!</v>
      </c>
      <c r="B37" s="35">
        <v>41562</v>
      </c>
      <c r="C37" s="36" t="s">
        <v>242</v>
      </c>
      <c r="D37" s="36"/>
      <c r="E37" s="36" t="s">
        <v>88</v>
      </c>
      <c r="F37" s="36" t="s">
        <v>358</v>
      </c>
      <c r="G37" s="36" t="s">
        <v>463</v>
      </c>
      <c r="H37" s="36" t="s">
        <v>413</v>
      </c>
      <c r="I37" s="37">
        <v>481000</v>
      </c>
      <c r="J37" s="38">
        <v>1</v>
      </c>
      <c r="K37" s="39">
        <v>481000</v>
      </c>
      <c r="L37" s="38"/>
      <c r="M37" s="40"/>
      <c r="N37" s="23"/>
      <c r="O37" s="21"/>
    </row>
    <row r="38" spans="1:15" x14ac:dyDescent="0.25">
      <c r="A38" s="15" t="e">
        <f>#REF!+1</f>
        <v>#REF!</v>
      </c>
      <c r="B38" s="35">
        <v>41562</v>
      </c>
      <c r="C38" s="36" t="s">
        <v>80</v>
      </c>
      <c r="D38" s="36"/>
      <c r="E38" s="36" t="s">
        <v>90</v>
      </c>
      <c r="F38" s="36" t="s">
        <v>358</v>
      </c>
      <c r="G38" s="36" t="s">
        <v>463</v>
      </c>
      <c r="H38" s="36" t="s">
        <v>413</v>
      </c>
      <c r="I38" s="37">
        <v>82500</v>
      </c>
      <c r="J38" s="38">
        <v>5</v>
      </c>
      <c r="K38" s="39">
        <v>412500</v>
      </c>
      <c r="L38" s="38"/>
      <c r="M38" s="40"/>
      <c r="N38" s="23"/>
      <c r="O38" s="21"/>
    </row>
    <row r="39" spans="1:15" x14ac:dyDescent="0.25">
      <c r="A39" s="15" t="e">
        <f>#REF!+1</f>
        <v>#REF!</v>
      </c>
      <c r="B39" s="35">
        <v>41562</v>
      </c>
      <c r="C39" s="36" t="s">
        <v>30</v>
      </c>
      <c r="D39" s="36"/>
      <c r="E39" s="36" t="s">
        <v>272</v>
      </c>
      <c r="F39" s="36" t="s">
        <v>358</v>
      </c>
      <c r="G39" s="36" t="s">
        <v>463</v>
      </c>
      <c r="H39" s="36" t="s">
        <v>412</v>
      </c>
      <c r="I39" s="37">
        <v>110000</v>
      </c>
      <c r="J39" s="38">
        <v>6</v>
      </c>
      <c r="K39" s="39">
        <v>660000</v>
      </c>
      <c r="L39" s="38"/>
      <c r="M39" s="40"/>
      <c r="N39" s="23"/>
      <c r="O39" s="21"/>
    </row>
    <row r="40" spans="1:15" x14ac:dyDescent="0.25">
      <c r="A40" s="15" t="e">
        <f>A39+1</f>
        <v>#REF!</v>
      </c>
      <c r="B40" s="35">
        <v>41562</v>
      </c>
      <c r="C40" s="36"/>
      <c r="D40" s="36" t="s">
        <v>94</v>
      </c>
      <c r="E40" s="36" t="s">
        <v>292</v>
      </c>
      <c r="F40" s="36" t="s">
        <v>361</v>
      </c>
      <c r="G40" s="36" t="s">
        <v>464</v>
      </c>
      <c r="H40" s="36" t="s">
        <v>415</v>
      </c>
      <c r="I40" s="37">
        <v>18640.16</v>
      </c>
      <c r="J40" s="38"/>
      <c r="K40" s="39"/>
      <c r="L40" s="38">
        <v>90</v>
      </c>
      <c r="M40" s="40">
        <v>1677614</v>
      </c>
      <c r="N40" s="23"/>
      <c r="O40" s="21"/>
    </row>
    <row r="41" spans="1:15" x14ac:dyDescent="0.25">
      <c r="A41" s="15" t="e">
        <f>#REF!+1</f>
        <v>#REF!</v>
      </c>
      <c r="B41" s="35">
        <v>41562</v>
      </c>
      <c r="C41" s="36" t="s">
        <v>242</v>
      </c>
      <c r="D41" s="36"/>
      <c r="E41" s="36" t="s">
        <v>116</v>
      </c>
      <c r="F41" s="36" t="s">
        <v>358</v>
      </c>
      <c r="G41" s="36" t="s">
        <v>463</v>
      </c>
      <c r="H41" s="36" t="s">
        <v>411</v>
      </c>
      <c r="I41" s="37">
        <v>20000</v>
      </c>
      <c r="J41" s="38">
        <v>3</v>
      </c>
      <c r="K41" s="39">
        <v>60000</v>
      </c>
      <c r="L41" s="38"/>
      <c r="M41" s="40"/>
      <c r="N41" s="23"/>
      <c r="O41" s="21"/>
    </row>
    <row r="42" spans="1:15" x14ac:dyDescent="0.25">
      <c r="A42" s="15" t="e">
        <f>#REF!+1</f>
        <v>#REF!</v>
      </c>
      <c r="B42" s="35">
        <v>41562</v>
      </c>
      <c r="C42" s="36" t="s">
        <v>118</v>
      </c>
      <c r="D42" s="36"/>
      <c r="E42" s="36" t="s">
        <v>119</v>
      </c>
      <c r="F42" s="36" t="s">
        <v>358</v>
      </c>
      <c r="G42" s="36" t="s">
        <v>463</v>
      </c>
      <c r="H42" s="36" t="s">
        <v>412</v>
      </c>
      <c r="I42" s="37">
        <v>24000</v>
      </c>
      <c r="J42" s="38">
        <v>468</v>
      </c>
      <c r="K42" s="39">
        <v>11232000</v>
      </c>
      <c r="L42" s="38"/>
      <c r="M42" s="40"/>
      <c r="N42" s="22"/>
      <c r="O42" s="21"/>
    </row>
    <row r="43" spans="1:15" x14ac:dyDescent="0.25">
      <c r="A43" s="15" t="e">
        <f>#REF!+1</f>
        <v>#REF!</v>
      </c>
      <c r="B43" s="35">
        <v>41562</v>
      </c>
      <c r="C43" s="41" t="s">
        <v>242</v>
      </c>
      <c r="D43" s="36"/>
      <c r="E43" s="36" t="s">
        <v>121</v>
      </c>
      <c r="F43" s="36" t="s">
        <v>358</v>
      </c>
      <c r="G43" s="36" t="s">
        <v>463</v>
      </c>
      <c r="H43" s="36" t="s">
        <v>412</v>
      </c>
      <c r="I43" s="37">
        <v>15000</v>
      </c>
      <c r="J43" s="38">
        <v>9</v>
      </c>
      <c r="K43" s="39">
        <v>135000</v>
      </c>
      <c r="L43" s="38"/>
      <c r="M43" s="40"/>
      <c r="N43" s="23"/>
      <c r="O43" s="21"/>
    </row>
    <row r="44" spans="1:15" x14ac:dyDescent="0.25">
      <c r="A44" s="15" t="e">
        <f>#REF!+1</f>
        <v>#REF!</v>
      </c>
      <c r="B44" s="35">
        <v>41562</v>
      </c>
      <c r="C44" s="36" t="s">
        <v>80</v>
      </c>
      <c r="D44" s="36"/>
      <c r="E44" s="36" t="s">
        <v>123</v>
      </c>
      <c r="F44" s="36" t="s">
        <v>358</v>
      </c>
      <c r="G44" s="36" t="s">
        <v>463</v>
      </c>
      <c r="H44" s="36" t="s">
        <v>421</v>
      </c>
      <c r="I44" s="37">
        <v>59950</v>
      </c>
      <c r="J44" s="38">
        <v>10</v>
      </c>
      <c r="K44" s="39">
        <v>599500</v>
      </c>
      <c r="L44" s="38"/>
      <c r="M44" s="40"/>
      <c r="N44" s="23"/>
      <c r="O44" s="21"/>
    </row>
    <row r="45" spans="1:15" x14ac:dyDescent="0.25">
      <c r="A45" s="15" t="e">
        <f>#REF!+1</f>
        <v>#REF!</v>
      </c>
      <c r="B45" s="35">
        <v>41562</v>
      </c>
      <c r="C45" s="36" t="s">
        <v>242</v>
      </c>
      <c r="D45" s="36"/>
      <c r="E45" s="36" t="s">
        <v>130</v>
      </c>
      <c r="F45" s="36" t="s">
        <v>358</v>
      </c>
      <c r="G45" s="36" t="s">
        <v>463</v>
      </c>
      <c r="H45" s="36" t="s">
        <v>427</v>
      </c>
      <c r="I45" s="37">
        <v>17136000</v>
      </c>
      <c r="J45" s="38">
        <v>1</v>
      </c>
      <c r="K45" s="39">
        <v>17136000</v>
      </c>
      <c r="L45" s="38"/>
      <c r="M45" s="40"/>
      <c r="N45" s="22"/>
      <c r="O45" s="24"/>
    </row>
    <row r="46" spans="1:15" x14ac:dyDescent="0.25">
      <c r="A46" s="15" t="e">
        <f>A45+1</f>
        <v>#REF!</v>
      </c>
      <c r="B46" s="35">
        <v>41562</v>
      </c>
      <c r="C46" s="36"/>
      <c r="D46" s="36" t="s">
        <v>94</v>
      </c>
      <c r="E46" s="36" t="s">
        <v>130</v>
      </c>
      <c r="F46" s="36" t="s">
        <v>361</v>
      </c>
      <c r="G46" s="36" t="s">
        <v>463</v>
      </c>
      <c r="H46" s="36" t="s">
        <v>427</v>
      </c>
      <c r="I46" s="37">
        <v>17136000</v>
      </c>
      <c r="J46" s="38"/>
      <c r="K46" s="39"/>
      <c r="L46" s="38">
        <v>0.5</v>
      </c>
      <c r="M46" s="40">
        <v>8568000</v>
      </c>
      <c r="N46" s="22"/>
      <c r="O46" s="21"/>
    </row>
    <row r="47" spans="1:15" x14ac:dyDescent="0.25">
      <c r="A47" s="15" t="e">
        <f>#REF!+1</f>
        <v>#REF!</v>
      </c>
      <c r="B47" s="35">
        <v>41562</v>
      </c>
      <c r="C47" s="41" t="s">
        <v>242</v>
      </c>
      <c r="D47" s="36"/>
      <c r="E47" s="36" t="s">
        <v>396</v>
      </c>
      <c r="F47" s="36" t="s">
        <v>358</v>
      </c>
      <c r="G47" s="36" t="s">
        <v>463</v>
      </c>
      <c r="H47" s="36" t="s">
        <v>411</v>
      </c>
      <c r="I47" s="37">
        <v>16190</v>
      </c>
      <c r="J47" s="38">
        <v>359</v>
      </c>
      <c r="K47" s="39">
        <v>5812210</v>
      </c>
      <c r="L47" s="38"/>
      <c r="M47" s="40"/>
      <c r="N47" s="23"/>
      <c r="O47" s="21"/>
    </row>
    <row r="48" spans="1:15" x14ac:dyDescent="0.25">
      <c r="A48" s="15" t="e">
        <f>#REF!+1</f>
        <v>#REF!</v>
      </c>
      <c r="B48" s="35">
        <v>41562</v>
      </c>
      <c r="C48" s="36" t="s">
        <v>80</v>
      </c>
      <c r="D48" s="36"/>
      <c r="E48" s="36" t="s">
        <v>143</v>
      </c>
      <c r="F48" s="36" t="s">
        <v>358</v>
      </c>
      <c r="G48" s="36" t="s">
        <v>463</v>
      </c>
      <c r="H48" s="36" t="s">
        <v>421</v>
      </c>
      <c r="I48" s="37">
        <v>125000</v>
      </c>
      <c r="J48" s="38">
        <v>4</v>
      </c>
      <c r="K48" s="39">
        <v>500000</v>
      </c>
      <c r="L48" s="38"/>
      <c r="M48" s="40"/>
      <c r="N48" s="22"/>
      <c r="O48" s="21"/>
    </row>
    <row r="49" spans="1:15" x14ac:dyDescent="0.25">
      <c r="A49" s="15" t="e">
        <f>#REF!+1</f>
        <v>#REF!</v>
      </c>
      <c r="B49" s="35">
        <v>41562</v>
      </c>
      <c r="C49" s="36" t="s">
        <v>242</v>
      </c>
      <c r="D49" s="36"/>
      <c r="E49" s="36" t="s">
        <v>147</v>
      </c>
      <c r="F49" s="36" t="s">
        <v>358</v>
      </c>
      <c r="G49" s="36" t="s">
        <v>463</v>
      </c>
      <c r="H49" s="36" t="s">
        <v>411</v>
      </c>
      <c r="I49" s="37">
        <v>1430000</v>
      </c>
      <c r="J49" s="38">
        <v>22</v>
      </c>
      <c r="K49" s="39">
        <v>31460000</v>
      </c>
      <c r="L49" s="38"/>
      <c r="M49" s="40"/>
      <c r="N49" s="23"/>
      <c r="O49" s="21"/>
    </row>
    <row r="50" spans="1:15" x14ac:dyDescent="0.25">
      <c r="A50" s="15" t="e">
        <f>A49+1</f>
        <v>#REF!</v>
      </c>
      <c r="B50" s="35">
        <v>41562</v>
      </c>
      <c r="C50" s="36" t="s">
        <v>30</v>
      </c>
      <c r="D50" s="36"/>
      <c r="E50" s="36" t="s">
        <v>147</v>
      </c>
      <c r="F50" s="36" t="s">
        <v>358</v>
      </c>
      <c r="G50" s="36" t="s">
        <v>463</v>
      </c>
      <c r="H50" s="36" t="s">
        <v>411</v>
      </c>
      <c r="I50" s="37">
        <v>1573000</v>
      </c>
      <c r="J50" s="38">
        <v>2.1</v>
      </c>
      <c r="K50" s="39">
        <v>3303300</v>
      </c>
      <c r="L50" s="38"/>
      <c r="M50" s="40"/>
      <c r="N50" s="22"/>
      <c r="O50" s="21"/>
    </row>
    <row r="51" spans="1:15" x14ac:dyDescent="0.25">
      <c r="A51" s="15" t="e">
        <f>A50+1</f>
        <v>#REF!</v>
      </c>
      <c r="B51" s="35">
        <v>41562</v>
      </c>
      <c r="C51" s="41"/>
      <c r="D51" s="36" t="s">
        <v>94</v>
      </c>
      <c r="E51" s="36" t="s">
        <v>147</v>
      </c>
      <c r="F51" s="36" t="s">
        <v>361</v>
      </c>
      <c r="G51" s="36" t="s">
        <v>464</v>
      </c>
      <c r="H51" s="36" t="s">
        <v>411</v>
      </c>
      <c r="I51" s="37">
        <v>1442460.83</v>
      </c>
      <c r="J51" s="38"/>
      <c r="K51" s="39"/>
      <c r="L51" s="38">
        <v>1.2</v>
      </c>
      <c r="M51" s="40">
        <v>1730953</v>
      </c>
      <c r="N51" s="22"/>
      <c r="O51" s="21"/>
    </row>
    <row r="52" spans="1:15" x14ac:dyDescent="0.25">
      <c r="A52" s="15" t="e">
        <f>#REF!+1</f>
        <v>#REF!</v>
      </c>
      <c r="B52" s="35">
        <v>41562</v>
      </c>
      <c r="C52" s="36" t="s">
        <v>80</v>
      </c>
      <c r="D52" s="36"/>
      <c r="E52" s="36" t="s">
        <v>149</v>
      </c>
      <c r="F52" s="36" t="s">
        <v>358</v>
      </c>
      <c r="G52" s="36" t="s">
        <v>463</v>
      </c>
      <c r="H52" s="36" t="s">
        <v>419</v>
      </c>
      <c r="I52" s="37">
        <v>1573000</v>
      </c>
      <c r="J52" s="38">
        <v>2</v>
      </c>
      <c r="K52" s="39">
        <v>3146000</v>
      </c>
      <c r="L52" s="38"/>
      <c r="M52" s="40"/>
      <c r="N52" s="23"/>
      <c r="O52" s="21"/>
    </row>
    <row r="53" spans="1:15" x14ac:dyDescent="0.25">
      <c r="A53" s="15" t="e">
        <f>#REF!+1</f>
        <v>#REF!</v>
      </c>
      <c r="B53" s="35">
        <v>41562</v>
      </c>
      <c r="C53" s="36" t="s">
        <v>242</v>
      </c>
      <c r="D53" s="36"/>
      <c r="E53" s="36" t="s">
        <v>339</v>
      </c>
      <c r="F53" s="36" t="s">
        <v>358</v>
      </c>
      <c r="G53" s="36" t="s">
        <v>463</v>
      </c>
      <c r="H53" s="36" t="s">
        <v>411</v>
      </c>
      <c r="I53" s="37">
        <v>88182</v>
      </c>
      <c r="J53" s="38">
        <v>91</v>
      </c>
      <c r="K53" s="39">
        <v>8024562</v>
      </c>
      <c r="L53" s="38"/>
      <c r="M53" s="40"/>
      <c r="N53" s="23"/>
      <c r="O53" s="21"/>
    </row>
    <row r="54" spans="1:15" x14ac:dyDescent="0.25">
      <c r="A54" s="15" t="e">
        <f>#REF!+1</f>
        <v>#REF!</v>
      </c>
      <c r="B54" s="35">
        <v>41562</v>
      </c>
      <c r="C54" s="36" t="s">
        <v>30</v>
      </c>
      <c r="D54" s="36"/>
      <c r="E54" s="36" t="s">
        <v>157</v>
      </c>
      <c r="F54" s="36" t="s">
        <v>358</v>
      </c>
      <c r="G54" s="55" t="s">
        <v>463</v>
      </c>
      <c r="H54" s="36" t="s">
        <v>429</v>
      </c>
      <c r="I54" s="37">
        <v>550000</v>
      </c>
      <c r="J54" s="38">
        <v>5</v>
      </c>
      <c r="K54" s="39">
        <v>2750000</v>
      </c>
      <c r="L54" s="38"/>
      <c r="M54" s="40"/>
      <c r="N54" s="22"/>
      <c r="O54" s="24"/>
    </row>
    <row r="55" spans="1:15" x14ac:dyDescent="0.25">
      <c r="A55" s="15" t="e">
        <f>#REF!+1</f>
        <v>#REF!</v>
      </c>
      <c r="B55" s="35">
        <v>41562</v>
      </c>
      <c r="C55" s="36" t="s">
        <v>80</v>
      </c>
      <c r="D55" s="36"/>
      <c r="E55" s="36" t="s">
        <v>159</v>
      </c>
      <c r="F55" s="36" t="s">
        <v>358</v>
      </c>
      <c r="G55" s="36" t="s">
        <v>463</v>
      </c>
      <c r="H55" s="36" t="s">
        <v>411</v>
      </c>
      <c r="I55" s="37">
        <v>71500</v>
      </c>
      <c r="J55" s="38">
        <v>5.4</v>
      </c>
      <c r="K55" s="39">
        <v>386100</v>
      </c>
      <c r="L55" s="38"/>
      <c r="M55" s="40"/>
      <c r="N55" s="23"/>
      <c r="O55" s="21"/>
    </row>
    <row r="56" spans="1:15" x14ac:dyDescent="0.25">
      <c r="A56" s="15" t="e">
        <f>#REF!+1</f>
        <v>#REF!</v>
      </c>
      <c r="B56" s="35">
        <v>41562</v>
      </c>
      <c r="C56" s="36" t="s">
        <v>242</v>
      </c>
      <c r="D56" s="36"/>
      <c r="E56" s="36" t="s">
        <v>161</v>
      </c>
      <c r="F56" s="36" t="s">
        <v>358</v>
      </c>
      <c r="G56" s="36" t="s">
        <v>463</v>
      </c>
      <c r="H56" s="36" t="s">
        <v>411</v>
      </c>
      <c r="I56" s="37">
        <v>641000</v>
      </c>
      <c r="J56" s="38">
        <v>2.5</v>
      </c>
      <c r="K56" s="39">
        <v>1602500</v>
      </c>
      <c r="L56" s="38"/>
      <c r="M56" s="40"/>
      <c r="N56" s="23"/>
      <c r="O56" s="21"/>
    </row>
    <row r="57" spans="1:15" x14ac:dyDescent="0.25">
      <c r="A57" s="15" t="e">
        <f>A56+1</f>
        <v>#REF!</v>
      </c>
      <c r="B57" s="35">
        <v>41562</v>
      </c>
      <c r="C57" s="36" t="s">
        <v>80</v>
      </c>
      <c r="D57" s="36"/>
      <c r="E57" s="36" t="s">
        <v>161</v>
      </c>
      <c r="F57" s="36" t="s">
        <v>358</v>
      </c>
      <c r="G57" s="36" t="s">
        <v>463</v>
      </c>
      <c r="H57" s="36" t="s">
        <v>411</v>
      </c>
      <c r="I57" s="37">
        <v>4764000</v>
      </c>
      <c r="J57" s="38">
        <v>0.42</v>
      </c>
      <c r="K57" s="39">
        <v>2000880</v>
      </c>
      <c r="L57" s="38"/>
      <c r="M57" s="40"/>
      <c r="N57" s="23"/>
      <c r="O57" s="21"/>
    </row>
    <row r="58" spans="1:15" x14ac:dyDescent="0.25">
      <c r="A58" s="15" t="e">
        <f>A57+1</f>
        <v>#REF!</v>
      </c>
      <c r="B58" s="35">
        <v>41562</v>
      </c>
      <c r="C58" s="36" t="s">
        <v>30</v>
      </c>
      <c r="D58" s="36"/>
      <c r="E58" s="36" t="s">
        <v>161</v>
      </c>
      <c r="F58" s="36" t="s">
        <v>358</v>
      </c>
      <c r="G58" s="36" t="s">
        <v>463</v>
      </c>
      <c r="H58" s="36" t="s">
        <v>411</v>
      </c>
      <c r="I58" s="37">
        <v>1894648</v>
      </c>
      <c r="J58" s="38">
        <v>0.71</v>
      </c>
      <c r="K58" s="39">
        <v>1345200</v>
      </c>
      <c r="L58" s="38"/>
      <c r="M58" s="40"/>
      <c r="N58" s="22"/>
      <c r="O58" s="21"/>
    </row>
    <row r="59" spans="1:15" x14ac:dyDescent="0.25">
      <c r="A59" s="15" t="e">
        <f>#REF!+1</f>
        <v>#REF!</v>
      </c>
      <c r="B59" s="35">
        <v>41562</v>
      </c>
      <c r="C59" s="36" t="s">
        <v>80</v>
      </c>
      <c r="D59" s="36"/>
      <c r="E59" s="36" t="s">
        <v>163</v>
      </c>
      <c r="F59" s="36" t="s">
        <v>358</v>
      </c>
      <c r="G59" s="36" t="s">
        <v>463</v>
      </c>
      <c r="H59" s="36" t="s">
        <v>412</v>
      </c>
      <c r="I59" s="37">
        <v>2000000</v>
      </c>
      <c r="J59" s="38">
        <v>2</v>
      </c>
      <c r="K59" s="39">
        <v>4000000</v>
      </c>
      <c r="L59" s="38"/>
      <c r="M59" s="40"/>
      <c r="N59" s="23"/>
      <c r="O59" s="21"/>
    </row>
    <row r="60" spans="1:15" x14ac:dyDescent="0.25">
      <c r="A60" s="15" t="e">
        <f>#REF!+1</f>
        <v>#REF!</v>
      </c>
      <c r="B60" s="35">
        <v>41562</v>
      </c>
      <c r="C60" s="36" t="s">
        <v>80</v>
      </c>
      <c r="D60" s="36"/>
      <c r="E60" s="36" t="s">
        <v>165</v>
      </c>
      <c r="F60" s="36" t="s">
        <v>358</v>
      </c>
      <c r="G60" s="36" t="s">
        <v>463</v>
      </c>
      <c r="H60" s="36" t="s">
        <v>411</v>
      </c>
      <c r="I60" s="37">
        <v>708824</v>
      </c>
      <c r="J60" s="38">
        <v>0.5</v>
      </c>
      <c r="K60" s="39">
        <v>354412</v>
      </c>
      <c r="L60" s="38"/>
      <c r="M60" s="40"/>
      <c r="N60" s="22"/>
      <c r="O60" s="24"/>
    </row>
    <row r="61" spans="1:15" x14ac:dyDescent="0.25">
      <c r="A61" s="15" t="e">
        <f>#REF!+1</f>
        <v>#REF!</v>
      </c>
      <c r="B61" s="35">
        <v>41562</v>
      </c>
      <c r="C61" s="36" t="s">
        <v>80</v>
      </c>
      <c r="D61" s="36"/>
      <c r="E61" s="36" t="s">
        <v>169</v>
      </c>
      <c r="F61" s="36" t="s">
        <v>358</v>
      </c>
      <c r="G61" s="36" t="s">
        <v>463</v>
      </c>
      <c r="H61" s="36" t="s">
        <v>411</v>
      </c>
      <c r="I61" s="37">
        <v>150000</v>
      </c>
      <c r="J61" s="38">
        <v>45</v>
      </c>
      <c r="K61" s="39">
        <v>6750000</v>
      </c>
      <c r="L61" s="38"/>
      <c r="M61" s="40"/>
      <c r="N61" s="22"/>
      <c r="O61" s="24"/>
    </row>
    <row r="62" spans="1:15" x14ac:dyDescent="0.25">
      <c r="A62" s="15" t="e">
        <f>#REF!+1</f>
        <v>#REF!</v>
      </c>
      <c r="B62" s="35">
        <v>41562</v>
      </c>
      <c r="C62" s="36" t="s">
        <v>242</v>
      </c>
      <c r="D62" s="36"/>
      <c r="E62" s="36" t="s">
        <v>175</v>
      </c>
      <c r="F62" s="36" t="s">
        <v>358</v>
      </c>
      <c r="G62" s="36" t="s">
        <v>463</v>
      </c>
      <c r="H62" s="36" t="s">
        <v>411</v>
      </c>
      <c r="I62" s="37">
        <v>1600000</v>
      </c>
      <c r="J62" s="38">
        <v>5</v>
      </c>
      <c r="K62" s="39">
        <v>8000000</v>
      </c>
      <c r="L62" s="38"/>
      <c r="M62" s="40"/>
      <c r="N62" s="22"/>
      <c r="O62" s="21"/>
    </row>
    <row r="63" spans="1:15" x14ac:dyDescent="0.25">
      <c r="A63" s="15" t="e">
        <f>#REF!+1</f>
        <v>#REF!</v>
      </c>
      <c r="B63" s="35">
        <v>41562</v>
      </c>
      <c r="C63" s="36" t="s">
        <v>80</v>
      </c>
      <c r="D63" s="36"/>
      <c r="E63" s="36" t="s">
        <v>177</v>
      </c>
      <c r="F63" s="36" t="s">
        <v>358</v>
      </c>
      <c r="G63" s="55" t="s">
        <v>463</v>
      </c>
      <c r="H63" s="36" t="s">
        <v>421</v>
      </c>
      <c r="I63" s="37">
        <v>187000</v>
      </c>
      <c r="J63" s="38">
        <v>17</v>
      </c>
      <c r="K63" s="39">
        <v>3179000</v>
      </c>
      <c r="L63" s="38"/>
      <c r="M63" s="40"/>
      <c r="N63" s="22"/>
      <c r="O63" s="21"/>
    </row>
    <row r="64" spans="1:15" x14ac:dyDescent="0.25">
      <c r="A64" s="15" t="e">
        <f>#REF!+1</f>
        <v>#REF!</v>
      </c>
      <c r="B64" s="35">
        <v>41562</v>
      </c>
      <c r="C64" s="36" t="s">
        <v>242</v>
      </c>
      <c r="D64" s="36"/>
      <c r="E64" s="36" t="s">
        <v>179</v>
      </c>
      <c r="F64" s="36" t="s">
        <v>358</v>
      </c>
      <c r="G64" s="36" t="s">
        <v>463</v>
      </c>
      <c r="H64" s="36" t="s">
        <v>411</v>
      </c>
      <c r="I64" s="37">
        <v>54545</v>
      </c>
      <c r="J64" s="38">
        <v>194.5</v>
      </c>
      <c r="K64" s="39">
        <v>10609003</v>
      </c>
      <c r="L64" s="38"/>
      <c r="M64" s="40"/>
      <c r="N64" s="22"/>
      <c r="O64" s="21"/>
    </row>
    <row r="65" spans="1:15" x14ac:dyDescent="0.25">
      <c r="A65" s="15" t="e">
        <f>#REF!+1</f>
        <v>#REF!</v>
      </c>
      <c r="B65" s="35">
        <v>41562</v>
      </c>
      <c r="C65" s="36" t="s">
        <v>118</v>
      </c>
      <c r="D65" s="36"/>
      <c r="E65" s="36" t="s">
        <v>181</v>
      </c>
      <c r="F65" s="36" t="s">
        <v>358</v>
      </c>
      <c r="G65" s="36" t="s">
        <v>463</v>
      </c>
      <c r="H65" s="36" t="s">
        <v>412</v>
      </c>
      <c r="I65" s="37">
        <v>42000</v>
      </c>
      <c r="J65" s="38">
        <v>268</v>
      </c>
      <c r="K65" s="39">
        <v>11256000</v>
      </c>
      <c r="L65" s="38"/>
      <c r="M65" s="40"/>
      <c r="N65" s="22"/>
      <c r="O65" s="24"/>
    </row>
    <row r="66" spans="1:15" x14ac:dyDescent="0.25">
      <c r="A66" s="15" t="e">
        <f>#REF!+1</f>
        <v>#REF!</v>
      </c>
      <c r="B66" s="35">
        <v>41562</v>
      </c>
      <c r="C66" s="36" t="s">
        <v>118</v>
      </c>
      <c r="D66" s="36"/>
      <c r="E66" s="36" t="s">
        <v>183</v>
      </c>
      <c r="F66" s="36" t="s">
        <v>358</v>
      </c>
      <c r="G66" s="36" t="s">
        <v>463</v>
      </c>
      <c r="H66" s="36" t="s">
        <v>412</v>
      </c>
      <c r="I66" s="37">
        <v>50000</v>
      </c>
      <c r="J66" s="38">
        <v>224</v>
      </c>
      <c r="K66" s="39">
        <v>11200000</v>
      </c>
      <c r="L66" s="38"/>
      <c r="M66" s="40"/>
      <c r="N66" s="22"/>
      <c r="O66" s="24"/>
    </row>
    <row r="67" spans="1:15" x14ac:dyDescent="0.25">
      <c r="A67" s="15" t="e">
        <f>#REF!+1</f>
        <v>#REF!</v>
      </c>
      <c r="B67" s="35">
        <v>41562</v>
      </c>
      <c r="C67" s="36" t="s">
        <v>118</v>
      </c>
      <c r="D67" s="36"/>
      <c r="E67" s="36" t="s">
        <v>348</v>
      </c>
      <c r="F67" s="36" t="s">
        <v>358</v>
      </c>
      <c r="G67" s="36" t="s">
        <v>463</v>
      </c>
      <c r="H67" s="36" t="s">
        <v>412</v>
      </c>
      <c r="I67" s="37">
        <v>30000</v>
      </c>
      <c r="J67" s="38">
        <v>420</v>
      </c>
      <c r="K67" s="39">
        <v>12600000</v>
      </c>
      <c r="L67" s="38"/>
      <c r="M67" s="40"/>
      <c r="N67" s="22"/>
      <c r="O67" s="24"/>
    </row>
    <row r="68" spans="1:15" x14ac:dyDescent="0.25">
      <c r="A68" s="15" t="e">
        <f>#REF!+1</f>
        <v>#REF!</v>
      </c>
      <c r="B68" s="35">
        <v>41562</v>
      </c>
      <c r="C68" s="36" t="s">
        <v>242</v>
      </c>
      <c r="D68" s="36"/>
      <c r="E68" s="36" t="s">
        <v>187</v>
      </c>
      <c r="F68" s="36" t="s">
        <v>358</v>
      </c>
      <c r="G68" s="36" t="s">
        <v>463</v>
      </c>
      <c r="H68" s="36" t="s">
        <v>411</v>
      </c>
      <c r="I68" s="37">
        <v>553643</v>
      </c>
      <c r="J68" s="38">
        <v>118.5</v>
      </c>
      <c r="K68" s="39">
        <v>65606696</v>
      </c>
      <c r="L68" s="38"/>
      <c r="M68" s="40"/>
      <c r="N68" s="22"/>
      <c r="O68" s="21"/>
    </row>
    <row r="69" spans="1:15" x14ac:dyDescent="0.25">
      <c r="A69" s="15" t="e">
        <f>#REF!+1</f>
        <v>#REF!</v>
      </c>
      <c r="B69" s="35">
        <v>41562</v>
      </c>
      <c r="C69" s="36" t="s">
        <v>30</v>
      </c>
      <c r="D69" s="36"/>
      <c r="E69" s="36" t="s">
        <v>354</v>
      </c>
      <c r="F69" s="36" t="s">
        <v>358</v>
      </c>
      <c r="G69" s="36" t="s">
        <v>463</v>
      </c>
      <c r="H69" s="36" t="s">
        <v>411</v>
      </c>
      <c r="I69" s="37">
        <v>63460</v>
      </c>
      <c r="J69" s="38">
        <v>3.67</v>
      </c>
      <c r="K69" s="39">
        <v>232935</v>
      </c>
      <c r="L69" s="38"/>
      <c r="M69" s="40"/>
      <c r="N69" s="22"/>
      <c r="O69" s="21"/>
    </row>
    <row r="70" spans="1:15" x14ac:dyDescent="0.25">
      <c r="A70" s="15" t="e">
        <f>#REF!+1</f>
        <v>#REF!</v>
      </c>
      <c r="B70" s="35">
        <v>41562</v>
      </c>
      <c r="C70" s="36" t="s">
        <v>242</v>
      </c>
      <c r="D70" s="36"/>
      <c r="E70" s="36" t="s">
        <v>356</v>
      </c>
      <c r="F70" s="36" t="s">
        <v>358</v>
      </c>
      <c r="G70" s="36" t="s">
        <v>463</v>
      </c>
      <c r="H70" s="36" t="s">
        <v>411</v>
      </c>
      <c r="I70" s="37">
        <v>1636000</v>
      </c>
      <c r="J70" s="38">
        <v>0.5</v>
      </c>
      <c r="K70" s="39">
        <v>818000</v>
      </c>
      <c r="L70" s="38"/>
      <c r="M70" s="40"/>
      <c r="N70" s="22"/>
      <c r="O70" s="21"/>
    </row>
    <row r="71" spans="1:15" x14ac:dyDescent="0.25">
      <c r="A71" s="19" t="e">
        <f>#REF!+1</f>
        <v>#REF!</v>
      </c>
      <c r="B71" s="35">
        <v>41562</v>
      </c>
      <c r="C71" s="36" t="s">
        <v>242</v>
      </c>
      <c r="D71" s="36"/>
      <c r="E71" s="36" t="s">
        <v>189</v>
      </c>
      <c r="F71" s="36" t="s">
        <v>358</v>
      </c>
      <c r="G71" s="36" t="s">
        <v>463</v>
      </c>
      <c r="H71" s="36" t="s">
        <v>411</v>
      </c>
      <c r="I71" s="37">
        <v>772000</v>
      </c>
      <c r="J71" s="38">
        <v>66</v>
      </c>
      <c r="K71" s="39">
        <v>50952000</v>
      </c>
      <c r="L71" s="38"/>
      <c r="M71" s="40"/>
      <c r="N71" s="22"/>
      <c r="O71" s="21"/>
    </row>
    <row r="72" spans="1:15" x14ac:dyDescent="0.25">
      <c r="A72" s="15" t="e">
        <f>#REF!+1</f>
        <v>#REF!</v>
      </c>
      <c r="B72" s="35">
        <v>41562</v>
      </c>
      <c r="C72" s="36" t="s">
        <v>242</v>
      </c>
      <c r="D72" s="36"/>
      <c r="E72" s="36" t="s">
        <v>191</v>
      </c>
      <c r="F72" s="36" t="s">
        <v>358</v>
      </c>
      <c r="G72" s="36" t="s">
        <v>463</v>
      </c>
      <c r="H72" s="36" t="s">
        <v>411</v>
      </c>
      <c r="I72" s="37">
        <v>553643</v>
      </c>
      <c r="J72" s="38">
        <v>0.5</v>
      </c>
      <c r="K72" s="39">
        <v>276822</v>
      </c>
      <c r="L72" s="38"/>
      <c r="M72" s="40"/>
      <c r="N72" s="22"/>
      <c r="O72" s="21"/>
    </row>
    <row r="73" spans="1:15" x14ac:dyDescent="0.25">
      <c r="A73" s="15" t="e">
        <f>#REF!+1</f>
        <v>#REF!</v>
      </c>
      <c r="B73" s="35">
        <v>41562</v>
      </c>
      <c r="C73" s="41" t="s">
        <v>242</v>
      </c>
      <c r="D73" s="36"/>
      <c r="E73" s="36" t="s">
        <v>193</v>
      </c>
      <c r="F73" s="36" t="s">
        <v>358</v>
      </c>
      <c r="G73" s="36" t="s">
        <v>463</v>
      </c>
      <c r="H73" s="36" t="s">
        <v>411</v>
      </c>
      <c r="I73" s="37">
        <v>95455</v>
      </c>
      <c r="J73" s="38">
        <v>19</v>
      </c>
      <c r="K73" s="39">
        <v>1813645</v>
      </c>
      <c r="L73" s="38"/>
      <c r="M73" s="40"/>
      <c r="N73" s="20"/>
      <c r="O73" s="21"/>
    </row>
    <row r="74" spans="1:15" x14ac:dyDescent="0.25">
      <c r="A74" s="15" t="e">
        <f>#REF!+1</f>
        <v>#REF!</v>
      </c>
      <c r="B74" s="35">
        <v>41562</v>
      </c>
      <c r="C74" s="36" t="s">
        <v>242</v>
      </c>
      <c r="D74" s="36"/>
      <c r="E74" s="36" t="s">
        <v>199</v>
      </c>
      <c r="F74" s="36" t="s">
        <v>358</v>
      </c>
      <c r="G74" s="36" t="s">
        <v>463</v>
      </c>
      <c r="H74" s="36" t="s">
        <v>411</v>
      </c>
      <c r="I74" s="37">
        <v>163000</v>
      </c>
      <c r="J74" s="38">
        <v>31</v>
      </c>
      <c r="K74" s="39">
        <v>5053000</v>
      </c>
      <c r="L74" s="38"/>
      <c r="M74" s="40"/>
      <c r="N74" s="22"/>
      <c r="O74" s="21"/>
    </row>
    <row r="75" spans="1:15" x14ac:dyDescent="0.25">
      <c r="A75" s="15" t="e">
        <f>A74+1</f>
        <v>#REF!</v>
      </c>
      <c r="B75" s="35">
        <v>41562</v>
      </c>
      <c r="C75" s="36" t="s">
        <v>80</v>
      </c>
      <c r="D75" s="36"/>
      <c r="E75" s="36" t="s">
        <v>199</v>
      </c>
      <c r="F75" s="36" t="s">
        <v>358</v>
      </c>
      <c r="G75" s="36" t="s">
        <v>463</v>
      </c>
      <c r="H75" s="36" t="s">
        <v>411</v>
      </c>
      <c r="I75" s="37">
        <v>180000</v>
      </c>
      <c r="J75" s="38">
        <v>4.8</v>
      </c>
      <c r="K75" s="39">
        <v>864000</v>
      </c>
      <c r="L75" s="38"/>
      <c r="M75" s="40"/>
      <c r="N75" s="22"/>
      <c r="O75" s="21"/>
    </row>
    <row r="76" spans="1:15" x14ac:dyDescent="0.25">
      <c r="A76" s="15" t="e">
        <f>#REF!+1</f>
        <v>#REF!</v>
      </c>
      <c r="B76" s="35">
        <v>41562</v>
      </c>
      <c r="C76" s="36" t="s">
        <v>30</v>
      </c>
      <c r="D76" s="36"/>
      <c r="E76" s="36" t="s">
        <v>201</v>
      </c>
      <c r="F76" s="36" t="s">
        <v>358</v>
      </c>
      <c r="G76" s="36" t="s">
        <v>463</v>
      </c>
      <c r="H76" s="36" t="s">
        <v>413</v>
      </c>
      <c r="I76" s="37">
        <v>500000</v>
      </c>
      <c r="J76" s="38">
        <v>3</v>
      </c>
      <c r="K76" s="39">
        <v>1500000</v>
      </c>
      <c r="L76" s="38"/>
      <c r="M76" s="40"/>
      <c r="N76" s="22"/>
      <c r="O76" s="21"/>
    </row>
    <row r="77" spans="1:15" x14ac:dyDescent="0.25">
      <c r="A77" s="15" t="e">
        <f>#REF!+1</f>
        <v>#REF!</v>
      </c>
      <c r="B77" s="35">
        <v>41562</v>
      </c>
      <c r="C77" s="36" t="s">
        <v>242</v>
      </c>
      <c r="D77" s="36"/>
      <c r="E77" s="36" t="s">
        <v>205</v>
      </c>
      <c r="F77" s="36" t="s">
        <v>358</v>
      </c>
      <c r="G77" s="36" t="s">
        <v>463</v>
      </c>
      <c r="H77" s="36" t="s">
        <v>434</v>
      </c>
      <c r="I77" s="37">
        <v>2900</v>
      </c>
      <c r="J77" s="38">
        <v>6000</v>
      </c>
      <c r="K77" s="39">
        <v>17400000</v>
      </c>
      <c r="L77" s="38"/>
      <c r="M77" s="40"/>
      <c r="N77" s="22"/>
      <c r="O77" s="21"/>
    </row>
    <row r="78" spans="1:15" x14ac:dyDescent="0.25">
      <c r="A78" s="15" t="e">
        <f>A77+1</f>
        <v>#REF!</v>
      </c>
      <c r="B78" s="35">
        <v>41562</v>
      </c>
      <c r="C78" s="36" t="s">
        <v>80</v>
      </c>
      <c r="D78" s="36"/>
      <c r="E78" s="36" t="s">
        <v>205</v>
      </c>
      <c r="F78" s="36" t="s">
        <v>358</v>
      </c>
      <c r="G78" s="36" t="s">
        <v>463</v>
      </c>
      <c r="H78" s="36" t="s">
        <v>434</v>
      </c>
      <c r="I78" s="37">
        <v>3200</v>
      </c>
      <c r="J78" s="38">
        <v>300</v>
      </c>
      <c r="K78" s="39">
        <v>960000</v>
      </c>
      <c r="L78" s="38"/>
      <c r="M78" s="40"/>
      <c r="N78" s="22"/>
      <c r="O78" s="21"/>
    </row>
    <row r="79" spans="1:15" x14ac:dyDescent="0.25">
      <c r="A79" s="15" t="e">
        <f>A78+1</f>
        <v>#REF!</v>
      </c>
      <c r="B79" s="35">
        <v>41562</v>
      </c>
      <c r="C79" s="36"/>
      <c r="D79" s="36" t="s">
        <v>94</v>
      </c>
      <c r="E79" s="36" t="s">
        <v>205</v>
      </c>
      <c r="F79" s="36" t="s">
        <v>361</v>
      </c>
      <c r="G79" s="36" t="s">
        <v>463</v>
      </c>
      <c r="H79" s="36" t="s">
        <v>434</v>
      </c>
      <c r="I79" s="37">
        <v>2914.29</v>
      </c>
      <c r="J79" s="38"/>
      <c r="K79" s="39"/>
      <c r="L79" s="38">
        <v>3000</v>
      </c>
      <c r="M79" s="40">
        <v>8742857</v>
      </c>
      <c r="N79" s="22"/>
      <c r="O79" s="21"/>
    </row>
    <row r="80" spans="1:15" x14ac:dyDescent="0.25">
      <c r="A80" s="15" t="e">
        <f>#REF!+1</f>
        <v>#REF!</v>
      </c>
      <c r="B80" s="35">
        <v>41562</v>
      </c>
      <c r="C80" s="41" t="s">
        <v>30</v>
      </c>
      <c r="D80" s="36"/>
      <c r="E80" s="36" t="s">
        <v>207</v>
      </c>
      <c r="F80" s="36" t="s">
        <v>358</v>
      </c>
      <c r="G80" s="36" t="s">
        <v>463</v>
      </c>
      <c r="H80" s="36" t="s">
        <v>415</v>
      </c>
      <c r="I80" s="37">
        <v>920000</v>
      </c>
      <c r="J80" s="38">
        <v>1.1000000000000001</v>
      </c>
      <c r="K80" s="39">
        <v>1012000</v>
      </c>
      <c r="L80" s="38"/>
      <c r="M80" s="40"/>
      <c r="N80" s="22"/>
      <c r="O80" s="21"/>
    </row>
    <row r="81" spans="1:15" x14ac:dyDescent="0.25">
      <c r="A81" s="15" t="e">
        <f>#REF!+1</f>
        <v>#REF!</v>
      </c>
      <c r="B81" s="35">
        <v>41562</v>
      </c>
      <c r="C81" s="36" t="s">
        <v>242</v>
      </c>
      <c r="D81" s="36"/>
      <c r="E81" s="36" t="s">
        <v>209</v>
      </c>
      <c r="F81" s="36" t="s">
        <v>358</v>
      </c>
      <c r="G81" s="36" t="s">
        <v>463</v>
      </c>
      <c r="H81" s="36" t="s">
        <v>411</v>
      </c>
      <c r="I81" s="37">
        <v>1000000</v>
      </c>
      <c r="J81" s="38">
        <v>1.5</v>
      </c>
      <c r="K81" s="39">
        <v>1500000</v>
      </c>
      <c r="L81" s="38"/>
      <c r="M81" s="40"/>
      <c r="N81" s="22"/>
      <c r="O81" s="21"/>
    </row>
    <row r="82" spans="1:15" x14ac:dyDescent="0.25">
      <c r="A82" s="15" t="e">
        <f t="shared" ref="A82:A92" si="0">A81+1</f>
        <v>#REF!</v>
      </c>
      <c r="B82" s="35">
        <v>41562</v>
      </c>
      <c r="C82" s="36" t="s">
        <v>80</v>
      </c>
      <c r="D82" s="36"/>
      <c r="E82" s="36" t="s">
        <v>211</v>
      </c>
      <c r="F82" s="36" t="s">
        <v>358</v>
      </c>
      <c r="G82" s="36" t="s">
        <v>463</v>
      </c>
      <c r="H82" s="36" t="s">
        <v>411</v>
      </c>
      <c r="I82" s="37">
        <v>440000</v>
      </c>
      <c r="J82" s="38">
        <v>2.85</v>
      </c>
      <c r="K82" s="39">
        <v>1254000</v>
      </c>
      <c r="L82" s="38"/>
      <c r="M82" s="40"/>
      <c r="N82" s="22"/>
      <c r="O82" s="21"/>
    </row>
    <row r="83" spans="1:15" x14ac:dyDescent="0.25">
      <c r="A83" s="15" t="e">
        <f t="shared" si="0"/>
        <v>#REF!</v>
      </c>
      <c r="B83" s="35">
        <v>41563</v>
      </c>
      <c r="C83" s="36"/>
      <c r="D83" s="36" t="s">
        <v>94</v>
      </c>
      <c r="E83" s="36" t="s">
        <v>84</v>
      </c>
      <c r="F83" s="36" t="s">
        <v>361</v>
      </c>
      <c r="G83" s="36" t="s">
        <v>463</v>
      </c>
      <c r="H83" s="36" t="s">
        <v>411</v>
      </c>
      <c r="I83" s="37">
        <v>1336364.01</v>
      </c>
      <c r="J83" s="38"/>
      <c r="K83" s="39"/>
      <c r="L83" s="38">
        <v>5.8230000000000004</v>
      </c>
      <c r="M83" s="40">
        <v>7781648</v>
      </c>
      <c r="N83" s="23"/>
      <c r="O83" s="21"/>
    </row>
    <row r="84" spans="1:15" x14ac:dyDescent="0.25">
      <c r="A84" s="15" t="e">
        <f t="shared" si="0"/>
        <v>#REF!</v>
      </c>
      <c r="B84" s="35">
        <v>41563</v>
      </c>
      <c r="C84" s="36"/>
      <c r="D84" s="36" t="s">
        <v>55</v>
      </c>
      <c r="E84" s="36" t="s">
        <v>84</v>
      </c>
      <c r="F84" s="36" t="s">
        <v>375</v>
      </c>
      <c r="G84" s="36" t="s">
        <v>463</v>
      </c>
      <c r="H84" s="36" t="s">
        <v>411</v>
      </c>
      <c r="I84" s="37">
        <v>1336364.01</v>
      </c>
      <c r="J84" s="38"/>
      <c r="K84" s="39"/>
      <c r="L84" s="38">
        <v>56.308</v>
      </c>
      <c r="M84" s="40">
        <v>75247984</v>
      </c>
      <c r="N84" s="23"/>
      <c r="O84" s="21"/>
    </row>
    <row r="85" spans="1:15" x14ac:dyDescent="0.25">
      <c r="A85" s="15" t="e">
        <f t="shared" si="0"/>
        <v>#REF!</v>
      </c>
      <c r="B85" s="35">
        <v>41563</v>
      </c>
      <c r="C85" s="36"/>
      <c r="D85" s="36" t="s">
        <v>55</v>
      </c>
      <c r="E85" s="36" t="s">
        <v>272</v>
      </c>
      <c r="F85" s="36" t="s">
        <v>375</v>
      </c>
      <c r="G85" s="36" t="s">
        <v>463</v>
      </c>
      <c r="H85" s="36" t="s">
        <v>412</v>
      </c>
      <c r="I85" s="37">
        <v>110000</v>
      </c>
      <c r="J85" s="38"/>
      <c r="K85" s="39"/>
      <c r="L85" s="38">
        <v>6</v>
      </c>
      <c r="M85" s="40">
        <v>660000</v>
      </c>
      <c r="N85" s="22"/>
      <c r="O85" s="21"/>
    </row>
    <row r="86" spans="1:15" x14ac:dyDescent="0.25">
      <c r="A86" s="15" t="e">
        <f t="shared" si="0"/>
        <v>#REF!</v>
      </c>
      <c r="B86" s="16">
        <v>41563</v>
      </c>
      <c r="C86" s="36"/>
      <c r="D86" s="36" t="s">
        <v>75</v>
      </c>
      <c r="E86" s="36" t="s">
        <v>95</v>
      </c>
      <c r="F86" s="36" t="s">
        <v>379</v>
      </c>
      <c r="G86" s="55" t="s">
        <v>463</v>
      </c>
      <c r="H86" s="36" t="s">
        <v>414</v>
      </c>
      <c r="I86" s="37">
        <v>1180909</v>
      </c>
      <c r="J86" s="38"/>
      <c r="K86" s="39"/>
      <c r="L86" s="38">
        <v>1</v>
      </c>
      <c r="M86" s="40">
        <v>1180909</v>
      </c>
      <c r="N86" s="23"/>
      <c r="O86" s="21"/>
    </row>
    <row r="87" spans="1:15" x14ac:dyDescent="0.25">
      <c r="A87" s="15" t="e">
        <f t="shared" si="0"/>
        <v>#REF!</v>
      </c>
      <c r="B87" s="35">
        <v>41563</v>
      </c>
      <c r="C87" s="36"/>
      <c r="D87" s="36" t="s">
        <v>112</v>
      </c>
      <c r="E87" s="36" t="s">
        <v>99</v>
      </c>
      <c r="F87" s="36" t="s">
        <v>377</v>
      </c>
      <c r="G87" s="36" t="s">
        <v>463</v>
      </c>
      <c r="H87" s="36" t="s">
        <v>414</v>
      </c>
      <c r="I87" s="37">
        <v>1180909</v>
      </c>
      <c r="J87" s="38"/>
      <c r="K87" s="39"/>
      <c r="L87" s="38">
        <v>1</v>
      </c>
      <c r="M87" s="40">
        <v>1180909</v>
      </c>
      <c r="N87" s="22"/>
      <c r="O87" s="24"/>
    </row>
    <row r="88" spans="1:15" x14ac:dyDescent="0.25">
      <c r="A88" s="15" t="e">
        <f t="shared" si="0"/>
        <v>#REF!</v>
      </c>
      <c r="B88" s="35">
        <v>41563</v>
      </c>
      <c r="C88" s="36"/>
      <c r="D88" s="36" t="s">
        <v>81</v>
      </c>
      <c r="E88" s="36" t="s">
        <v>101</v>
      </c>
      <c r="F88" s="36" t="s">
        <v>387</v>
      </c>
      <c r="G88" s="36" t="s">
        <v>463</v>
      </c>
      <c r="H88" s="36" t="s">
        <v>414</v>
      </c>
      <c r="I88" s="37">
        <v>1300909</v>
      </c>
      <c r="J88" s="38"/>
      <c r="K88" s="39"/>
      <c r="L88" s="38">
        <v>1</v>
      </c>
      <c r="M88" s="40">
        <v>1300909</v>
      </c>
      <c r="N88" s="22"/>
      <c r="O88" s="24"/>
    </row>
    <row r="89" spans="1:15" x14ac:dyDescent="0.25">
      <c r="A89" s="15" t="e">
        <f t="shared" si="0"/>
        <v>#REF!</v>
      </c>
      <c r="B89" s="35">
        <v>41563</v>
      </c>
      <c r="C89" s="36"/>
      <c r="D89" s="36" t="s">
        <v>52</v>
      </c>
      <c r="E89" s="36" t="s">
        <v>103</v>
      </c>
      <c r="F89" s="36" t="s">
        <v>383</v>
      </c>
      <c r="G89" s="36" t="s">
        <v>463</v>
      </c>
      <c r="H89" s="36" t="s">
        <v>414</v>
      </c>
      <c r="I89" s="37">
        <v>1180909</v>
      </c>
      <c r="J89" s="38"/>
      <c r="K89" s="39"/>
      <c r="L89" s="38">
        <v>1</v>
      </c>
      <c r="M89" s="40">
        <v>1180909</v>
      </c>
      <c r="N89" s="22"/>
      <c r="O89" s="24"/>
    </row>
    <row r="90" spans="1:15" x14ac:dyDescent="0.25">
      <c r="A90" s="15" t="e">
        <f t="shared" si="0"/>
        <v>#REF!</v>
      </c>
      <c r="B90" s="35">
        <v>41563</v>
      </c>
      <c r="C90" s="41"/>
      <c r="D90" s="36" t="s">
        <v>109</v>
      </c>
      <c r="E90" s="36" t="s">
        <v>105</v>
      </c>
      <c r="F90" s="36" t="s">
        <v>375</v>
      </c>
      <c r="G90" s="36" t="s">
        <v>463</v>
      </c>
      <c r="H90" s="36" t="s">
        <v>414</v>
      </c>
      <c r="I90" s="37">
        <v>1300909</v>
      </c>
      <c r="J90" s="38"/>
      <c r="K90" s="39"/>
      <c r="L90" s="38">
        <v>1</v>
      </c>
      <c r="M90" s="40">
        <v>1300909</v>
      </c>
      <c r="N90" s="22"/>
      <c r="O90" s="24"/>
    </row>
    <row r="91" spans="1:15" x14ac:dyDescent="0.25">
      <c r="A91" s="15" t="e">
        <f t="shared" si="0"/>
        <v>#REF!</v>
      </c>
      <c r="B91" s="35">
        <v>41563</v>
      </c>
      <c r="C91" s="36"/>
      <c r="D91" s="36" t="s">
        <v>110</v>
      </c>
      <c r="E91" s="36" t="s">
        <v>107</v>
      </c>
      <c r="F91" s="36" t="s">
        <v>468</v>
      </c>
      <c r="G91" s="36" t="s">
        <v>463</v>
      </c>
      <c r="H91" s="36" t="s">
        <v>414</v>
      </c>
      <c r="I91" s="37">
        <v>1300909</v>
      </c>
      <c r="J91" s="38"/>
      <c r="K91" s="39"/>
      <c r="L91" s="38">
        <v>1</v>
      </c>
      <c r="M91" s="40">
        <v>1300909</v>
      </c>
      <c r="N91" s="23"/>
      <c r="O91" s="21"/>
    </row>
    <row r="92" spans="1:15" x14ac:dyDescent="0.25">
      <c r="A92" s="15" t="e">
        <f t="shared" si="0"/>
        <v>#REF!</v>
      </c>
      <c r="B92" s="35">
        <v>41563</v>
      </c>
      <c r="C92" s="36"/>
      <c r="D92" s="36" t="s">
        <v>55</v>
      </c>
      <c r="E92" s="36" t="s">
        <v>292</v>
      </c>
      <c r="F92" s="36" t="s">
        <v>375</v>
      </c>
      <c r="G92" s="36" t="s">
        <v>464</v>
      </c>
      <c r="H92" s="36" t="s">
        <v>415</v>
      </c>
      <c r="I92" s="37">
        <v>18640.16</v>
      </c>
      <c r="J92" s="38"/>
      <c r="K92" s="39"/>
      <c r="L92" s="38">
        <v>90</v>
      </c>
      <c r="M92" s="40">
        <v>1677614</v>
      </c>
      <c r="N92" s="23"/>
      <c r="O92" s="21"/>
    </row>
    <row r="93" spans="1:15" x14ac:dyDescent="0.25">
      <c r="A93" s="15"/>
      <c r="B93" s="35">
        <v>41563</v>
      </c>
      <c r="C93" s="36"/>
      <c r="D93" s="36" t="s">
        <v>55</v>
      </c>
      <c r="E93" s="36" t="s">
        <v>318</v>
      </c>
      <c r="F93" s="36" t="s">
        <v>375</v>
      </c>
      <c r="G93" s="36" t="s">
        <v>463</v>
      </c>
      <c r="H93" s="36" t="s">
        <v>411</v>
      </c>
      <c r="I93" s="37">
        <v>119698</v>
      </c>
      <c r="J93" s="38"/>
      <c r="K93" s="39"/>
      <c r="L93" s="38">
        <v>1</v>
      </c>
      <c r="M93" s="40">
        <f>L93*I93</f>
        <v>119698</v>
      </c>
      <c r="N93" s="23"/>
      <c r="O93" s="21"/>
    </row>
    <row r="94" spans="1:15" x14ac:dyDescent="0.25">
      <c r="A94" s="15" t="e">
        <f>A92+1</f>
        <v>#REF!</v>
      </c>
      <c r="B94" s="35">
        <v>41563</v>
      </c>
      <c r="C94" s="36"/>
      <c r="D94" s="36" t="s">
        <v>55</v>
      </c>
      <c r="E94" s="36" t="s">
        <v>318</v>
      </c>
      <c r="F94" s="36" t="s">
        <v>375</v>
      </c>
      <c r="G94" s="36" t="s">
        <v>464</v>
      </c>
      <c r="H94" s="36" t="s">
        <v>411</v>
      </c>
      <c r="I94" s="37">
        <v>119698</v>
      </c>
      <c r="J94" s="38"/>
      <c r="K94" s="39"/>
      <c r="L94" s="38">
        <v>30</v>
      </c>
      <c r="M94" s="40">
        <f>3710638-M93</f>
        <v>3590940</v>
      </c>
      <c r="N94" s="23"/>
      <c r="O94" s="21"/>
    </row>
    <row r="95" spans="1:15" x14ac:dyDescent="0.25">
      <c r="A95" s="15" t="e">
        <f>A94+1</f>
        <v>#REF!</v>
      </c>
      <c r="B95" s="35">
        <v>41563</v>
      </c>
      <c r="C95" s="36"/>
      <c r="D95" s="36" t="s">
        <v>55</v>
      </c>
      <c r="E95" s="36" t="s">
        <v>161</v>
      </c>
      <c r="F95" s="36" t="s">
        <v>375</v>
      </c>
      <c r="G95" s="36" t="s">
        <v>463</v>
      </c>
      <c r="H95" s="36" t="s">
        <v>411</v>
      </c>
      <c r="I95" s="37">
        <v>1363244.9</v>
      </c>
      <c r="J95" s="38"/>
      <c r="K95" s="39"/>
      <c r="L95" s="38">
        <v>1.274</v>
      </c>
      <c r="M95" s="40">
        <v>1736774</v>
      </c>
      <c r="N95" s="23"/>
      <c r="O95" s="21"/>
    </row>
    <row r="96" spans="1:15" x14ac:dyDescent="0.25">
      <c r="A96" s="15" t="e">
        <f>A95+1</f>
        <v>#REF!</v>
      </c>
      <c r="B96" s="16">
        <v>41563</v>
      </c>
      <c r="C96" s="36"/>
      <c r="D96" s="36" t="s">
        <v>55</v>
      </c>
      <c r="E96" s="36" t="s">
        <v>187</v>
      </c>
      <c r="F96" s="36" t="s">
        <v>375</v>
      </c>
      <c r="G96" s="55" t="s">
        <v>463</v>
      </c>
      <c r="H96" s="36" t="s">
        <v>411</v>
      </c>
      <c r="I96" s="37">
        <v>553643</v>
      </c>
      <c r="J96" s="38"/>
      <c r="K96" s="39"/>
      <c r="L96" s="38">
        <v>45</v>
      </c>
      <c r="M96" s="40">
        <v>24913935</v>
      </c>
      <c r="N96" s="22"/>
      <c r="O96" s="21"/>
    </row>
    <row r="97" spans="1:15" x14ac:dyDescent="0.25">
      <c r="A97" s="15" t="e">
        <f>A96+1</f>
        <v>#REF!</v>
      </c>
      <c r="B97" s="35">
        <v>41563</v>
      </c>
      <c r="C97" s="36"/>
      <c r="D97" s="36" t="s">
        <v>55</v>
      </c>
      <c r="E97" s="36" t="s">
        <v>199</v>
      </c>
      <c r="F97" s="36" t="s">
        <v>375</v>
      </c>
      <c r="G97" s="36" t="s">
        <v>464</v>
      </c>
      <c r="H97" s="36" t="s">
        <v>411</v>
      </c>
      <c r="I97" s="37">
        <v>165279.29</v>
      </c>
      <c r="J97" s="38"/>
      <c r="K97" s="39"/>
      <c r="L97" s="38">
        <v>4.2</v>
      </c>
      <c r="M97" s="40">
        <v>694173</v>
      </c>
      <c r="N97" s="22"/>
      <c r="O97" s="21"/>
    </row>
    <row r="98" spans="1:15" x14ac:dyDescent="0.25">
      <c r="A98" s="15" t="e">
        <f>#REF!+1</f>
        <v>#REF!</v>
      </c>
      <c r="B98" s="35">
        <v>41564</v>
      </c>
      <c r="C98" s="36" t="s">
        <v>32</v>
      </c>
      <c r="D98" s="36"/>
      <c r="E98" s="36" t="s">
        <v>306</v>
      </c>
      <c r="F98" s="36" t="s">
        <v>358</v>
      </c>
      <c r="G98" s="36" t="s">
        <v>463</v>
      </c>
      <c r="H98" s="36" t="s">
        <v>411</v>
      </c>
      <c r="I98" s="37">
        <v>120000</v>
      </c>
      <c r="J98" s="38">
        <v>186.67000000000002</v>
      </c>
      <c r="K98" s="39">
        <v>22400400.000000004</v>
      </c>
      <c r="L98" s="38"/>
      <c r="M98" s="40"/>
      <c r="N98" s="22"/>
      <c r="O98" s="24"/>
    </row>
    <row r="99" spans="1:15" x14ac:dyDescent="0.25">
      <c r="A99" s="15" t="e">
        <f>A98+1</f>
        <v>#REF!</v>
      </c>
      <c r="B99" s="35">
        <v>41564</v>
      </c>
      <c r="C99" s="41"/>
      <c r="D99" s="36"/>
      <c r="E99" s="36" t="s">
        <v>306</v>
      </c>
      <c r="F99" s="36" t="s">
        <v>214</v>
      </c>
      <c r="G99" s="36" t="s">
        <v>465</v>
      </c>
      <c r="H99" s="36" t="s">
        <v>411</v>
      </c>
      <c r="I99" s="37">
        <v>120000</v>
      </c>
      <c r="J99" s="38">
        <v>83.33</v>
      </c>
      <c r="K99" s="39">
        <v>9999600</v>
      </c>
      <c r="L99" s="38"/>
      <c r="M99" s="40"/>
      <c r="N99" s="22"/>
      <c r="O99" s="21"/>
    </row>
    <row r="100" spans="1:15" x14ac:dyDescent="0.25">
      <c r="A100" s="15" t="e">
        <f>A98+1</f>
        <v>#REF!</v>
      </c>
      <c r="B100" s="35">
        <v>41577</v>
      </c>
      <c r="C100" s="36"/>
      <c r="D100" s="36" t="s">
        <v>64</v>
      </c>
      <c r="E100" s="36" t="s">
        <v>31</v>
      </c>
      <c r="F100" s="36" t="s">
        <v>361</v>
      </c>
      <c r="G100" s="36" t="s">
        <v>464</v>
      </c>
      <c r="H100" s="36" t="s">
        <v>415</v>
      </c>
      <c r="I100" s="37">
        <v>110000</v>
      </c>
      <c r="J100" s="38"/>
      <c r="K100" s="39"/>
      <c r="L100" s="38">
        <v>7</v>
      </c>
      <c r="M100" s="40">
        <v>770000</v>
      </c>
      <c r="N100" s="23"/>
      <c r="O100" s="21"/>
    </row>
    <row r="101" spans="1:15" x14ac:dyDescent="0.25">
      <c r="A101" s="15" t="e">
        <f>A100+1</f>
        <v>#REF!</v>
      </c>
      <c r="B101" s="35">
        <v>41577</v>
      </c>
      <c r="C101" s="36"/>
      <c r="D101" s="36" t="s">
        <v>64</v>
      </c>
      <c r="E101" s="36" t="s">
        <v>225</v>
      </c>
      <c r="F101" s="36" t="s">
        <v>361</v>
      </c>
      <c r="G101" s="36" t="s">
        <v>464</v>
      </c>
      <c r="H101" s="36" t="s">
        <v>411</v>
      </c>
      <c r="I101" s="37">
        <v>150000</v>
      </c>
      <c r="J101" s="38"/>
      <c r="K101" s="39"/>
      <c r="L101" s="38">
        <v>3</v>
      </c>
      <c r="M101" s="40">
        <v>450000</v>
      </c>
      <c r="N101" s="23"/>
      <c r="O101" s="21"/>
    </row>
    <row r="102" spans="1:15" x14ac:dyDescent="0.25">
      <c r="A102" s="15" t="e">
        <f>#REF!+1</f>
        <v>#REF!</v>
      </c>
      <c r="B102" s="35">
        <v>41577</v>
      </c>
      <c r="C102" s="36" t="s">
        <v>63</v>
      </c>
      <c r="D102" s="36"/>
      <c r="E102" s="36" t="s">
        <v>467</v>
      </c>
      <c r="F102" s="36" t="s">
        <v>450</v>
      </c>
      <c r="G102" s="36" t="s">
        <v>465</v>
      </c>
      <c r="H102" s="36" t="s">
        <v>411</v>
      </c>
      <c r="I102" s="37">
        <v>76374.92</v>
      </c>
      <c r="J102" s="38">
        <v>300</v>
      </c>
      <c r="K102" s="39">
        <v>22912475</v>
      </c>
      <c r="L102" s="38"/>
      <c r="M102" s="40"/>
      <c r="N102" s="22"/>
      <c r="O102" s="21"/>
    </row>
    <row r="103" spans="1:15" x14ac:dyDescent="0.25">
      <c r="A103" s="15" t="e">
        <f t="shared" ref="A103:A109" si="1">A102+1</f>
        <v>#REF!</v>
      </c>
      <c r="B103" s="35">
        <v>41577</v>
      </c>
      <c r="C103" s="36"/>
      <c r="D103" s="36" t="s">
        <v>57</v>
      </c>
      <c r="E103" s="36" t="s">
        <v>467</v>
      </c>
      <c r="F103" s="36" t="s">
        <v>406</v>
      </c>
      <c r="G103" s="36" t="s">
        <v>464</v>
      </c>
      <c r="H103" s="36" t="s">
        <v>411</v>
      </c>
      <c r="I103" s="37">
        <v>76374.92</v>
      </c>
      <c r="J103" s="38"/>
      <c r="K103" s="39"/>
      <c r="L103" s="38">
        <v>150</v>
      </c>
      <c r="M103" s="40">
        <v>11456237</v>
      </c>
      <c r="N103" s="23"/>
      <c r="O103" s="21"/>
    </row>
    <row r="104" spans="1:15" x14ac:dyDescent="0.25">
      <c r="A104" s="15" t="e">
        <f t="shared" si="1"/>
        <v>#REF!</v>
      </c>
      <c r="B104" s="35">
        <v>41577</v>
      </c>
      <c r="C104" s="36"/>
      <c r="D104" s="36" t="s">
        <v>64</v>
      </c>
      <c r="E104" s="36" t="s">
        <v>467</v>
      </c>
      <c r="F104" s="36" t="s">
        <v>361</v>
      </c>
      <c r="G104" s="36" t="s">
        <v>464</v>
      </c>
      <c r="H104" s="36" t="s">
        <v>411</v>
      </c>
      <c r="I104" s="37">
        <v>76374.92</v>
      </c>
      <c r="J104" s="38"/>
      <c r="K104" s="39"/>
      <c r="L104" s="38">
        <v>150</v>
      </c>
      <c r="M104" s="40">
        <v>11456238</v>
      </c>
      <c r="N104" s="23"/>
      <c r="O104" s="21"/>
    </row>
    <row r="105" spans="1:15" x14ac:dyDescent="0.25">
      <c r="A105" s="15" t="e">
        <f t="shared" si="1"/>
        <v>#REF!</v>
      </c>
      <c r="B105" s="35">
        <v>41577</v>
      </c>
      <c r="C105" s="36"/>
      <c r="D105" s="36" t="s">
        <v>64</v>
      </c>
      <c r="E105" s="36" t="s">
        <v>76</v>
      </c>
      <c r="F105" s="36" t="s">
        <v>361</v>
      </c>
      <c r="G105" s="36" t="s">
        <v>464</v>
      </c>
      <c r="H105" s="36" t="s">
        <v>421</v>
      </c>
      <c r="I105" s="37">
        <v>176000</v>
      </c>
      <c r="J105" s="38"/>
      <c r="K105" s="39"/>
      <c r="L105" s="38">
        <v>6</v>
      </c>
      <c r="M105" s="40">
        <v>1056000</v>
      </c>
      <c r="N105" s="23"/>
      <c r="O105" s="21"/>
    </row>
    <row r="106" spans="1:15" x14ac:dyDescent="0.25">
      <c r="A106" s="15" t="e">
        <f t="shared" si="1"/>
        <v>#REF!</v>
      </c>
      <c r="B106" s="35">
        <v>41577</v>
      </c>
      <c r="C106" s="36" t="s">
        <v>63</v>
      </c>
      <c r="D106" s="36"/>
      <c r="E106" s="36" t="s">
        <v>292</v>
      </c>
      <c r="F106" s="36" t="s">
        <v>450</v>
      </c>
      <c r="G106" s="36" t="s">
        <v>465</v>
      </c>
      <c r="H106" s="36" t="s">
        <v>415</v>
      </c>
      <c r="I106" s="37">
        <v>18640.16</v>
      </c>
      <c r="J106" s="38">
        <v>90</v>
      </c>
      <c r="K106" s="39">
        <v>1677615</v>
      </c>
      <c r="L106" s="38"/>
      <c r="M106" s="40"/>
      <c r="N106" s="22"/>
      <c r="O106" s="24"/>
    </row>
    <row r="107" spans="1:15" x14ac:dyDescent="0.25">
      <c r="A107" s="15" t="e">
        <f t="shared" si="1"/>
        <v>#REF!</v>
      </c>
      <c r="B107" s="35">
        <v>41577</v>
      </c>
      <c r="C107" s="36"/>
      <c r="D107" s="36" t="s">
        <v>57</v>
      </c>
      <c r="E107" s="36" t="s">
        <v>130</v>
      </c>
      <c r="F107" s="36" t="s">
        <v>406</v>
      </c>
      <c r="G107" s="36" t="s">
        <v>463</v>
      </c>
      <c r="H107" s="36" t="s">
        <v>427</v>
      </c>
      <c r="I107" s="37">
        <v>17136000</v>
      </c>
      <c r="J107" s="38"/>
      <c r="K107" s="39"/>
      <c r="L107" s="38">
        <v>0.5</v>
      </c>
      <c r="M107" s="40">
        <v>8568000</v>
      </c>
      <c r="N107" s="23"/>
      <c r="O107" s="21"/>
    </row>
    <row r="108" spans="1:15" x14ac:dyDescent="0.25">
      <c r="A108" s="15" t="e">
        <f t="shared" si="1"/>
        <v>#REF!</v>
      </c>
      <c r="B108" s="35">
        <v>41577</v>
      </c>
      <c r="C108" s="36"/>
      <c r="D108" s="36" t="s">
        <v>64</v>
      </c>
      <c r="E108" s="36" t="s">
        <v>157</v>
      </c>
      <c r="F108" s="36" t="s">
        <v>361</v>
      </c>
      <c r="G108" s="36" t="s">
        <v>463</v>
      </c>
      <c r="H108" s="36" t="s">
        <v>429</v>
      </c>
      <c r="I108" s="37">
        <v>550000</v>
      </c>
      <c r="J108" s="38"/>
      <c r="K108" s="39"/>
      <c r="L108" s="38">
        <v>5</v>
      </c>
      <c r="M108" s="39">
        <v>2750000</v>
      </c>
      <c r="N108" s="23"/>
      <c r="O108" s="21"/>
    </row>
    <row r="109" spans="1:15" x14ac:dyDescent="0.25">
      <c r="A109" s="15" t="e">
        <f t="shared" si="1"/>
        <v>#REF!</v>
      </c>
      <c r="B109" s="35">
        <v>41577</v>
      </c>
      <c r="C109" s="36"/>
      <c r="D109" s="36" t="s">
        <v>57</v>
      </c>
      <c r="E109" s="36" t="s">
        <v>187</v>
      </c>
      <c r="F109" s="36" t="s">
        <v>406</v>
      </c>
      <c r="G109" s="36" t="s">
        <v>463</v>
      </c>
      <c r="H109" s="36" t="s">
        <v>411</v>
      </c>
      <c r="I109" s="37">
        <v>553643</v>
      </c>
      <c r="J109" s="38"/>
      <c r="K109" s="39"/>
      <c r="L109" s="38">
        <f>35-L110</f>
        <v>23</v>
      </c>
      <c r="M109" s="40">
        <f>19377505-M110</f>
        <v>12733789</v>
      </c>
      <c r="N109" s="22"/>
      <c r="O109" s="21"/>
    </row>
    <row r="110" spans="1:15" x14ac:dyDescent="0.25">
      <c r="A110" s="15"/>
      <c r="B110" s="35">
        <v>41577</v>
      </c>
      <c r="C110" s="36"/>
      <c r="D110" s="36" t="s">
        <v>57</v>
      </c>
      <c r="E110" s="36" t="s">
        <v>187</v>
      </c>
      <c r="F110" s="36" t="s">
        <v>406</v>
      </c>
      <c r="G110" s="36" t="s">
        <v>464</v>
      </c>
      <c r="H110" s="36" t="s">
        <v>411</v>
      </c>
      <c r="I110" s="37">
        <v>553643</v>
      </c>
      <c r="J110" s="38"/>
      <c r="K110" s="39"/>
      <c r="L110" s="38">
        <v>12</v>
      </c>
      <c r="M110" s="40">
        <f>L110*I110</f>
        <v>6643716</v>
      </c>
      <c r="N110" s="22"/>
      <c r="O110" s="21"/>
    </row>
    <row r="111" spans="1:15" x14ac:dyDescent="0.25">
      <c r="A111" s="15" t="e">
        <f>A109+1</f>
        <v>#REF!</v>
      </c>
      <c r="B111" s="35">
        <v>41577</v>
      </c>
      <c r="C111" s="36"/>
      <c r="D111" s="36" t="s">
        <v>64</v>
      </c>
      <c r="E111" s="36" t="s">
        <v>187</v>
      </c>
      <c r="F111" s="36" t="s">
        <v>361</v>
      </c>
      <c r="G111" s="36" t="s">
        <v>463</v>
      </c>
      <c r="H111" s="36" t="s">
        <v>411</v>
      </c>
      <c r="I111" s="37">
        <v>553643</v>
      </c>
      <c r="J111" s="38"/>
      <c r="K111" s="39"/>
      <c r="L111" s="38">
        <f>35-L112</f>
        <v>29.009999999999998</v>
      </c>
      <c r="M111" s="40">
        <f>19377505-M112</f>
        <v>16061183.43</v>
      </c>
      <c r="N111" s="22"/>
      <c r="O111" s="21"/>
    </row>
    <row r="112" spans="1:15" x14ac:dyDescent="0.25">
      <c r="A112" s="15"/>
      <c r="B112" s="35">
        <v>41577</v>
      </c>
      <c r="C112" s="36"/>
      <c r="D112" s="36" t="s">
        <v>64</v>
      </c>
      <c r="E112" s="36" t="s">
        <v>187</v>
      </c>
      <c r="F112" s="36" t="s">
        <v>361</v>
      </c>
      <c r="G112" s="36" t="s">
        <v>464</v>
      </c>
      <c r="H112" s="36" t="s">
        <v>411</v>
      </c>
      <c r="I112" s="37">
        <v>553643</v>
      </c>
      <c r="J112" s="38"/>
      <c r="K112" s="39"/>
      <c r="L112" s="38">
        <v>5.99</v>
      </c>
      <c r="M112" s="40">
        <f>L112*I112</f>
        <v>3316321.5700000003</v>
      </c>
      <c r="N112" s="22"/>
      <c r="O112" s="21"/>
    </row>
    <row r="113" spans="1:15" x14ac:dyDescent="0.25">
      <c r="A113" s="15">
        <f>A112+1</f>
        <v>1</v>
      </c>
      <c r="B113" s="35">
        <v>41577</v>
      </c>
      <c r="C113" s="36"/>
      <c r="D113" s="36" t="s">
        <v>64</v>
      </c>
      <c r="E113" s="36" t="s">
        <v>197</v>
      </c>
      <c r="F113" s="36" t="s">
        <v>361</v>
      </c>
      <c r="G113" s="36" t="s">
        <v>464</v>
      </c>
      <c r="H113" s="36" t="s">
        <v>411</v>
      </c>
      <c r="I113" s="37">
        <v>16124.34</v>
      </c>
      <c r="J113" s="38"/>
      <c r="K113" s="39"/>
      <c r="L113" s="38">
        <v>150</v>
      </c>
      <c r="M113" s="40">
        <v>2418650</v>
      </c>
      <c r="N113" s="22"/>
      <c r="O113" s="21"/>
    </row>
    <row r="114" spans="1:15" x14ac:dyDescent="0.25">
      <c r="A114" s="15">
        <f>A113+1</f>
        <v>2</v>
      </c>
      <c r="B114" s="35">
        <v>41577</v>
      </c>
      <c r="C114" s="36"/>
      <c r="D114" s="36" t="s">
        <v>57</v>
      </c>
      <c r="E114" s="36" t="s">
        <v>205</v>
      </c>
      <c r="F114" s="36" t="s">
        <v>406</v>
      </c>
      <c r="G114" s="36" t="s">
        <v>463</v>
      </c>
      <c r="H114" s="36" t="s">
        <v>434</v>
      </c>
      <c r="I114" s="37">
        <v>2914.29</v>
      </c>
      <c r="J114" s="38"/>
      <c r="K114" s="39"/>
      <c r="L114" s="38">
        <v>3000</v>
      </c>
      <c r="M114" s="40">
        <v>8742857</v>
      </c>
      <c r="N114" s="22"/>
      <c r="O114" s="21"/>
    </row>
    <row r="115" spans="1:15" x14ac:dyDescent="0.25">
      <c r="A115" s="15">
        <f>A114+1</f>
        <v>3</v>
      </c>
      <c r="B115" s="35">
        <v>41579</v>
      </c>
      <c r="C115" s="36" t="s">
        <v>221</v>
      </c>
      <c r="D115" s="36"/>
      <c r="E115" s="36" t="s">
        <v>31</v>
      </c>
      <c r="F115" s="36" t="s">
        <v>214</v>
      </c>
      <c r="G115" s="36" t="s">
        <v>465</v>
      </c>
      <c r="H115" s="36" t="s">
        <v>415</v>
      </c>
      <c r="I115" s="37">
        <v>100000</v>
      </c>
      <c r="J115" s="38">
        <v>6</v>
      </c>
      <c r="K115" s="39">
        <v>600000</v>
      </c>
      <c r="L115" s="38"/>
      <c r="M115" s="40"/>
      <c r="N115" s="22"/>
      <c r="O115" s="21"/>
    </row>
    <row r="116" spans="1:15" x14ac:dyDescent="0.25">
      <c r="A116" s="15">
        <f>A115+1</f>
        <v>4</v>
      </c>
      <c r="B116" s="35">
        <v>41579</v>
      </c>
      <c r="C116" s="36"/>
      <c r="D116" s="36" t="s">
        <v>34</v>
      </c>
      <c r="E116" s="36" t="s">
        <v>31</v>
      </c>
      <c r="F116" s="36" t="s">
        <v>406</v>
      </c>
      <c r="G116" s="36" t="s">
        <v>463</v>
      </c>
      <c r="H116" s="36" t="s">
        <v>415</v>
      </c>
      <c r="I116" s="37">
        <v>106250</v>
      </c>
      <c r="J116" s="38"/>
      <c r="K116" s="39"/>
      <c r="L116" s="38">
        <v>7</v>
      </c>
      <c r="M116" s="40">
        <v>743750</v>
      </c>
      <c r="N116" s="23"/>
      <c r="O116" s="21"/>
    </row>
    <row r="117" spans="1:15" x14ac:dyDescent="0.25">
      <c r="A117" s="15" t="e">
        <f>#REF!+1</f>
        <v>#REF!</v>
      </c>
      <c r="B117" s="35">
        <v>41579</v>
      </c>
      <c r="C117" s="36" t="s">
        <v>221</v>
      </c>
      <c r="D117" s="36"/>
      <c r="E117" s="36" t="s">
        <v>37</v>
      </c>
      <c r="F117" s="36" t="s">
        <v>214</v>
      </c>
      <c r="G117" s="36" t="s">
        <v>465</v>
      </c>
      <c r="H117" s="36" t="s">
        <v>414</v>
      </c>
      <c r="I117" s="37">
        <v>1045454.5385</v>
      </c>
      <c r="J117" s="38">
        <v>26</v>
      </c>
      <c r="K117" s="39">
        <v>27181818</v>
      </c>
      <c r="L117" s="38"/>
      <c r="M117" s="40"/>
      <c r="N117" s="22"/>
      <c r="O117" s="21"/>
    </row>
    <row r="118" spans="1:15" x14ac:dyDescent="0.25">
      <c r="A118" s="15" t="e">
        <f>#REF!+1</f>
        <v>#REF!</v>
      </c>
      <c r="B118" s="35">
        <v>41579</v>
      </c>
      <c r="C118" s="36" t="s">
        <v>221</v>
      </c>
      <c r="D118" s="36"/>
      <c r="E118" s="36" t="s">
        <v>39</v>
      </c>
      <c r="F118" s="36" t="s">
        <v>214</v>
      </c>
      <c r="G118" s="36" t="s">
        <v>465</v>
      </c>
      <c r="H118" s="36" t="s">
        <v>414</v>
      </c>
      <c r="I118" s="37">
        <v>454545.45</v>
      </c>
      <c r="J118" s="38">
        <v>2</v>
      </c>
      <c r="K118" s="39">
        <v>909091</v>
      </c>
      <c r="L118" s="38"/>
      <c r="M118" s="40"/>
      <c r="N118" s="22"/>
      <c r="O118" s="21"/>
    </row>
    <row r="119" spans="1:15" x14ac:dyDescent="0.25">
      <c r="A119" s="15" t="e">
        <f>A118+1</f>
        <v>#REF!</v>
      </c>
      <c r="B119" s="35">
        <v>41579</v>
      </c>
      <c r="C119" s="41" t="s">
        <v>221</v>
      </c>
      <c r="D119" s="36"/>
      <c r="E119" s="36" t="s">
        <v>236</v>
      </c>
      <c r="F119" s="36" t="s">
        <v>214</v>
      </c>
      <c r="G119" s="36" t="s">
        <v>465</v>
      </c>
      <c r="H119" s="36" t="s">
        <v>417</v>
      </c>
      <c r="I119" s="37">
        <v>454545.4375</v>
      </c>
      <c r="J119" s="38">
        <v>16</v>
      </c>
      <c r="K119" s="39">
        <v>7272727</v>
      </c>
      <c r="L119" s="38"/>
      <c r="M119" s="40"/>
      <c r="N119" s="23"/>
      <c r="O119" s="21"/>
    </row>
    <row r="120" spans="1:15" x14ac:dyDescent="0.25">
      <c r="A120" s="15" t="e">
        <f>A119+1</f>
        <v>#REF!</v>
      </c>
      <c r="B120" s="35">
        <v>41579</v>
      </c>
      <c r="C120" s="41"/>
      <c r="D120" s="36" t="s">
        <v>65</v>
      </c>
      <c r="E120" s="36" t="s">
        <v>236</v>
      </c>
      <c r="F120" s="36" t="s">
        <v>406</v>
      </c>
      <c r="G120" s="36" t="s">
        <v>463</v>
      </c>
      <c r="H120" s="36" t="s">
        <v>417</v>
      </c>
      <c r="I120" s="37">
        <v>373636.43</v>
      </c>
      <c r="J120" s="38"/>
      <c r="K120" s="39"/>
      <c r="L120" s="38">
        <v>7</v>
      </c>
      <c r="M120" s="40">
        <v>2615455</v>
      </c>
      <c r="N120" s="23"/>
      <c r="O120" s="21"/>
    </row>
    <row r="121" spans="1:15" x14ac:dyDescent="0.25">
      <c r="A121" s="15" t="e">
        <f>#REF!+1</f>
        <v>#REF!</v>
      </c>
      <c r="B121" s="35">
        <v>41579</v>
      </c>
      <c r="C121" s="41" t="s">
        <v>221</v>
      </c>
      <c r="D121" s="36"/>
      <c r="E121" s="36" t="s">
        <v>43</v>
      </c>
      <c r="F121" s="36" t="s">
        <v>214</v>
      </c>
      <c r="G121" s="36" t="s">
        <v>465</v>
      </c>
      <c r="H121" s="36" t="s">
        <v>417</v>
      </c>
      <c r="I121" s="37">
        <v>636363.66669999994</v>
      </c>
      <c r="J121" s="38">
        <v>16</v>
      </c>
      <c r="K121" s="39">
        <v>10181818</v>
      </c>
      <c r="L121" s="38"/>
      <c r="M121" s="40"/>
      <c r="N121" s="23"/>
      <c r="O121" s="21"/>
    </row>
    <row r="122" spans="1:15" x14ac:dyDescent="0.25">
      <c r="A122" s="15" t="e">
        <f>#REF!+1</f>
        <v>#REF!</v>
      </c>
      <c r="B122" s="35">
        <v>41579</v>
      </c>
      <c r="C122" s="36" t="s">
        <v>221</v>
      </c>
      <c r="D122" s="36"/>
      <c r="E122" s="36" t="s">
        <v>46</v>
      </c>
      <c r="F122" s="36" t="s">
        <v>214</v>
      </c>
      <c r="G122" s="36" t="s">
        <v>465</v>
      </c>
      <c r="H122" s="36" t="s">
        <v>417</v>
      </c>
      <c r="I122" s="37">
        <v>681818</v>
      </c>
      <c r="J122" s="38">
        <v>2</v>
      </c>
      <c r="K122" s="39">
        <v>1363636</v>
      </c>
      <c r="L122" s="38"/>
      <c r="M122" s="40"/>
      <c r="N122" s="23"/>
      <c r="O122" s="21"/>
    </row>
    <row r="123" spans="1:15" x14ac:dyDescent="0.25">
      <c r="A123" s="15" t="e">
        <f>A122+1</f>
        <v>#REF!</v>
      </c>
      <c r="B123" s="35">
        <v>41579</v>
      </c>
      <c r="C123" s="41" t="s">
        <v>221</v>
      </c>
      <c r="D123" s="36"/>
      <c r="E123" s="36" t="s">
        <v>56</v>
      </c>
      <c r="F123" s="36" t="s">
        <v>214</v>
      </c>
      <c r="G123" s="36" t="s">
        <v>465</v>
      </c>
      <c r="H123" s="36" t="s">
        <v>419</v>
      </c>
      <c r="I123" s="37">
        <v>818182</v>
      </c>
      <c r="J123" s="38">
        <v>2</v>
      </c>
      <c r="K123" s="39">
        <v>1636364</v>
      </c>
      <c r="L123" s="38"/>
      <c r="M123" s="40"/>
      <c r="N123" s="23"/>
      <c r="O123" s="21"/>
    </row>
    <row r="124" spans="1:15" x14ac:dyDescent="0.25">
      <c r="A124" s="15" t="e">
        <f>#REF!+1</f>
        <v>#REF!</v>
      </c>
      <c r="B124" s="35">
        <v>41579</v>
      </c>
      <c r="C124" s="36" t="s">
        <v>221</v>
      </c>
      <c r="D124" s="36"/>
      <c r="E124" s="36" t="s">
        <v>66</v>
      </c>
      <c r="F124" s="36" t="s">
        <v>214</v>
      </c>
      <c r="G124" s="55" t="s">
        <v>465</v>
      </c>
      <c r="H124" s="36" t="s">
        <v>412</v>
      </c>
      <c r="I124" s="37">
        <v>189090.875</v>
      </c>
      <c r="J124" s="38">
        <v>8</v>
      </c>
      <c r="K124" s="39">
        <v>1512727</v>
      </c>
      <c r="L124" s="38"/>
      <c r="M124" s="40"/>
      <c r="N124" s="22"/>
      <c r="O124" s="21"/>
    </row>
    <row r="125" spans="1:15" x14ac:dyDescent="0.25">
      <c r="A125" s="15" t="e">
        <f>#REF!+1</f>
        <v>#REF!</v>
      </c>
      <c r="B125" s="35">
        <v>41579</v>
      </c>
      <c r="C125" s="36" t="s">
        <v>221</v>
      </c>
      <c r="D125" s="36"/>
      <c r="E125" s="36" t="s">
        <v>68</v>
      </c>
      <c r="F125" s="36" t="s">
        <v>214</v>
      </c>
      <c r="G125" s="36" t="s">
        <v>465</v>
      </c>
      <c r="H125" s="36" t="s">
        <v>412</v>
      </c>
      <c r="I125" s="37">
        <v>181818.2</v>
      </c>
      <c r="J125" s="38">
        <v>8</v>
      </c>
      <c r="K125" s="39">
        <v>1454546</v>
      </c>
      <c r="L125" s="38"/>
      <c r="M125" s="40"/>
      <c r="N125" s="22"/>
      <c r="O125" s="21"/>
    </row>
    <row r="126" spans="1:15" x14ac:dyDescent="0.25">
      <c r="A126" s="15" t="e">
        <f>#REF!+1</f>
        <v>#REF!</v>
      </c>
      <c r="B126" s="35">
        <v>41579</v>
      </c>
      <c r="C126" s="36" t="s">
        <v>221</v>
      </c>
      <c r="D126" s="36"/>
      <c r="E126" s="36" t="s">
        <v>72</v>
      </c>
      <c r="F126" s="36" t="s">
        <v>214</v>
      </c>
      <c r="G126" s="36" t="s">
        <v>465</v>
      </c>
      <c r="H126" s="36" t="s">
        <v>412</v>
      </c>
      <c r="I126" s="37">
        <v>181818.125</v>
      </c>
      <c r="J126" s="38">
        <v>10</v>
      </c>
      <c r="K126" s="39">
        <v>1818181</v>
      </c>
      <c r="L126" s="38"/>
      <c r="M126" s="40"/>
      <c r="N126" s="23"/>
      <c r="O126" s="21"/>
    </row>
    <row r="127" spans="1:15" x14ac:dyDescent="0.25">
      <c r="A127" s="15" t="e">
        <f>#REF!+1</f>
        <v>#REF!</v>
      </c>
      <c r="B127" s="35">
        <v>41579</v>
      </c>
      <c r="C127" s="36" t="s">
        <v>221</v>
      </c>
      <c r="D127" s="36"/>
      <c r="E127" s="36" t="s">
        <v>250</v>
      </c>
      <c r="F127" s="36" t="s">
        <v>214</v>
      </c>
      <c r="G127" s="36" t="s">
        <v>465</v>
      </c>
      <c r="H127" s="36" t="s">
        <v>412</v>
      </c>
      <c r="I127" s="37">
        <v>45454.55</v>
      </c>
      <c r="J127" s="38">
        <v>31</v>
      </c>
      <c r="K127" s="39">
        <v>1409091</v>
      </c>
      <c r="L127" s="38"/>
      <c r="M127" s="40"/>
      <c r="N127" s="23"/>
      <c r="O127" s="21"/>
    </row>
    <row r="128" spans="1:15" x14ac:dyDescent="0.25">
      <c r="A128" s="15" t="e">
        <f>A127+1</f>
        <v>#REF!</v>
      </c>
      <c r="B128" s="35">
        <v>41579</v>
      </c>
      <c r="C128" s="41" t="s">
        <v>221</v>
      </c>
      <c r="D128" s="36"/>
      <c r="E128" s="36" t="s">
        <v>76</v>
      </c>
      <c r="F128" s="36" t="s">
        <v>214</v>
      </c>
      <c r="G128" s="36" t="s">
        <v>465</v>
      </c>
      <c r="H128" s="36" t="s">
        <v>421</v>
      </c>
      <c r="I128" s="37">
        <v>160000</v>
      </c>
      <c r="J128" s="38">
        <v>10</v>
      </c>
      <c r="K128" s="39">
        <v>1600000</v>
      </c>
      <c r="L128" s="38"/>
      <c r="M128" s="40"/>
      <c r="N128" s="23"/>
      <c r="O128" s="21"/>
    </row>
    <row r="129" spans="1:15" x14ac:dyDescent="0.25">
      <c r="A129" s="15" t="e">
        <f>A128+1</f>
        <v>#REF!</v>
      </c>
      <c r="B129" s="35">
        <v>41579</v>
      </c>
      <c r="C129" s="36"/>
      <c r="D129" s="36" t="s">
        <v>34</v>
      </c>
      <c r="E129" s="36" t="s">
        <v>76</v>
      </c>
      <c r="F129" s="36" t="s">
        <v>406</v>
      </c>
      <c r="G129" s="36" t="s">
        <v>463</v>
      </c>
      <c r="H129" s="36" t="s">
        <v>421</v>
      </c>
      <c r="I129" s="37">
        <v>163692.4</v>
      </c>
      <c r="J129" s="38"/>
      <c r="K129" s="39"/>
      <c r="L129" s="38">
        <v>5</v>
      </c>
      <c r="M129" s="40">
        <v>818462</v>
      </c>
      <c r="N129" s="23"/>
      <c r="O129" s="21"/>
    </row>
    <row r="130" spans="1:15" x14ac:dyDescent="0.25">
      <c r="A130" s="15" t="e">
        <f>A129+1</f>
        <v>#REF!</v>
      </c>
      <c r="B130" s="35">
        <v>41579</v>
      </c>
      <c r="C130" s="36" t="s">
        <v>260</v>
      </c>
      <c r="D130" s="36"/>
      <c r="E130" s="36" t="s">
        <v>82</v>
      </c>
      <c r="F130" s="36" t="s">
        <v>358</v>
      </c>
      <c r="G130" s="36" t="s">
        <v>463</v>
      </c>
      <c r="H130" s="36" t="s">
        <v>411</v>
      </c>
      <c r="I130" s="37">
        <v>970000</v>
      </c>
      <c r="J130" s="38">
        <v>24</v>
      </c>
      <c r="K130" s="39">
        <v>23280000</v>
      </c>
      <c r="L130" s="38"/>
      <c r="M130" s="40"/>
      <c r="N130" s="22"/>
      <c r="O130" s="21"/>
    </row>
    <row r="131" spans="1:15" x14ac:dyDescent="0.25">
      <c r="A131" s="15" t="e">
        <f>A130+1</f>
        <v>#REF!</v>
      </c>
      <c r="B131" s="35">
        <v>41579</v>
      </c>
      <c r="C131" s="36" t="s">
        <v>260</v>
      </c>
      <c r="D131" s="36"/>
      <c r="E131" s="36" t="s">
        <v>84</v>
      </c>
      <c r="F131" s="36" t="s">
        <v>358</v>
      </c>
      <c r="G131" s="36" t="s">
        <v>463</v>
      </c>
      <c r="H131" s="36" t="s">
        <v>411</v>
      </c>
      <c r="I131" s="37">
        <v>1466300</v>
      </c>
      <c r="J131" s="38">
        <f>40-J132</f>
        <v>13.530000000000001</v>
      </c>
      <c r="K131" s="39">
        <f>J131*I131</f>
        <v>19839039</v>
      </c>
      <c r="L131" s="38"/>
      <c r="M131" s="40"/>
      <c r="N131" s="23"/>
      <c r="O131" s="21"/>
    </row>
    <row r="132" spans="1:15" x14ac:dyDescent="0.25">
      <c r="A132" s="15" t="e">
        <f>A131+1</f>
        <v>#REF!</v>
      </c>
      <c r="B132" s="35">
        <v>41579</v>
      </c>
      <c r="C132" s="36" t="s">
        <v>260</v>
      </c>
      <c r="D132" s="36"/>
      <c r="E132" s="36" t="s">
        <v>84</v>
      </c>
      <c r="F132" s="36" t="s">
        <v>358</v>
      </c>
      <c r="G132" s="36" t="s">
        <v>463</v>
      </c>
      <c r="H132" s="36" t="s">
        <v>411</v>
      </c>
      <c r="I132" s="37">
        <v>1466300</v>
      </c>
      <c r="J132" s="38">
        <v>26.47</v>
      </c>
      <c r="K132" s="39">
        <f>58652000-K131</f>
        <v>38812961</v>
      </c>
      <c r="L132" s="38"/>
      <c r="M132" s="40"/>
      <c r="N132" s="23"/>
      <c r="O132" s="21"/>
    </row>
    <row r="133" spans="1:15" x14ac:dyDescent="0.25">
      <c r="A133" s="15" t="e">
        <f>A131+1</f>
        <v>#REF!</v>
      </c>
      <c r="B133" s="35">
        <v>41579</v>
      </c>
      <c r="C133" s="36"/>
      <c r="D133" s="36" t="s">
        <v>65</v>
      </c>
      <c r="E133" s="36" t="s">
        <v>84</v>
      </c>
      <c r="F133" s="36" t="s">
        <v>406</v>
      </c>
      <c r="G133" s="36" t="s">
        <v>464</v>
      </c>
      <c r="H133" s="36" t="s">
        <v>411</v>
      </c>
      <c r="I133" s="37">
        <v>1386402.38</v>
      </c>
      <c r="J133" s="38"/>
      <c r="K133" s="39"/>
      <c r="L133" s="38">
        <v>11.78</v>
      </c>
      <c r="M133" s="40">
        <v>16331820</v>
      </c>
      <c r="N133" s="22"/>
      <c r="O133" s="21"/>
    </row>
    <row r="134" spans="1:15" x14ac:dyDescent="0.25">
      <c r="A134" s="15" t="e">
        <f>A133+1</f>
        <v>#REF!</v>
      </c>
      <c r="B134" s="35">
        <v>41579</v>
      </c>
      <c r="C134" s="36"/>
      <c r="D134" s="36" t="s">
        <v>34</v>
      </c>
      <c r="E134" s="36" t="s">
        <v>90</v>
      </c>
      <c r="F134" s="36" t="s">
        <v>406</v>
      </c>
      <c r="G134" s="36" t="s">
        <v>463</v>
      </c>
      <c r="H134" s="36" t="s">
        <v>413</v>
      </c>
      <c r="I134" s="37">
        <v>82500</v>
      </c>
      <c r="J134" s="38"/>
      <c r="K134" s="39"/>
      <c r="L134" s="38">
        <v>2</v>
      </c>
      <c r="M134" s="40">
        <v>165000</v>
      </c>
      <c r="N134" s="23"/>
      <c r="O134" s="21"/>
    </row>
    <row r="135" spans="1:15" x14ac:dyDescent="0.25">
      <c r="A135" s="15" t="e">
        <f>#REF!+1</f>
        <v>#REF!</v>
      </c>
      <c r="B135" s="35">
        <v>41579</v>
      </c>
      <c r="C135" s="36" t="s">
        <v>221</v>
      </c>
      <c r="D135" s="36"/>
      <c r="E135" s="36" t="s">
        <v>290</v>
      </c>
      <c r="F135" s="36" t="s">
        <v>214</v>
      </c>
      <c r="G135" s="36" t="s">
        <v>465</v>
      </c>
      <c r="H135" s="36" t="s">
        <v>415</v>
      </c>
      <c r="I135" s="37">
        <v>500000</v>
      </c>
      <c r="J135" s="38">
        <v>20</v>
      </c>
      <c r="K135" s="39">
        <v>10000000</v>
      </c>
      <c r="L135" s="38"/>
      <c r="M135" s="40"/>
      <c r="N135" s="23"/>
      <c r="O135" s="21"/>
    </row>
    <row r="136" spans="1:15" x14ac:dyDescent="0.25">
      <c r="A136" s="15" t="e">
        <f>A135+1</f>
        <v>#REF!</v>
      </c>
      <c r="B136" s="35">
        <v>41579</v>
      </c>
      <c r="C136" s="36"/>
      <c r="D136" s="36" t="s">
        <v>65</v>
      </c>
      <c r="E136" s="36" t="s">
        <v>292</v>
      </c>
      <c r="F136" s="36" t="s">
        <v>406</v>
      </c>
      <c r="G136" s="36" t="s">
        <v>464</v>
      </c>
      <c r="H136" s="36" t="s">
        <v>415</v>
      </c>
      <c r="I136" s="37">
        <v>18640.16</v>
      </c>
      <c r="J136" s="38"/>
      <c r="K136" s="39"/>
      <c r="L136" s="38">
        <v>80</v>
      </c>
      <c r="M136" s="40">
        <v>1491213</v>
      </c>
      <c r="N136" s="22"/>
      <c r="O136" s="21"/>
    </row>
    <row r="137" spans="1:15" x14ac:dyDescent="0.25">
      <c r="A137" s="15" t="e">
        <f>#REF!+1</f>
        <v>#REF!</v>
      </c>
      <c r="B137" s="35">
        <v>41579</v>
      </c>
      <c r="C137" s="36" t="s">
        <v>294</v>
      </c>
      <c r="D137" s="36"/>
      <c r="E137" s="36" t="s">
        <v>113</v>
      </c>
      <c r="F137" s="36" t="s">
        <v>214</v>
      </c>
      <c r="G137" s="36" t="s">
        <v>465</v>
      </c>
      <c r="H137" s="36" t="s">
        <v>425</v>
      </c>
      <c r="I137" s="37">
        <v>62727272</v>
      </c>
      <c r="J137" s="38">
        <v>1</v>
      </c>
      <c r="K137" s="39">
        <v>62727272</v>
      </c>
      <c r="L137" s="38"/>
      <c r="M137" s="40"/>
      <c r="N137" s="23"/>
      <c r="O137" s="21"/>
    </row>
    <row r="138" spans="1:15" x14ac:dyDescent="0.25">
      <c r="A138" s="15" t="e">
        <f>A137+1</f>
        <v>#REF!</v>
      </c>
      <c r="B138" s="35">
        <v>41579</v>
      </c>
      <c r="C138" s="36"/>
      <c r="D138" s="36" t="s">
        <v>33</v>
      </c>
      <c r="E138" s="36" t="s">
        <v>113</v>
      </c>
      <c r="F138" s="36" t="s">
        <v>375</v>
      </c>
      <c r="G138" s="36" t="s">
        <v>464</v>
      </c>
      <c r="H138" s="36" t="s">
        <v>425</v>
      </c>
      <c r="I138" s="37">
        <v>62727272</v>
      </c>
      <c r="J138" s="38"/>
      <c r="K138" s="39"/>
      <c r="L138" s="38">
        <v>1</v>
      </c>
      <c r="M138" s="40">
        <v>62727272</v>
      </c>
      <c r="N138" s="22"/>
      <c r="O138" s="21"/>
    </row>
    <row r="139" spans="1:15" x14ac:dyDescent="0.25">
      <c r="A139" s="15" t="e">
        <f>A138+1</f>
        <v>#REF!</v>
      </c>
      <c r="B139" s="35">
        <v>41579</v>
      </c>
      <c r="C139" s="36"/>
      <c r="D139" s="36" t="s">
        <v>34</v>
      </c>
      <c r="E139" s="36" t="s">
        <v>119</v>
      </c>
      <c r="F139" s="36" t="s">
        <v>406</v>
      </c>
      <c r="G139" s="36" t="s">
        <v>463</v>
      </c>
      <c r="H139" s="36" t="s">
        <v>412</v>
      </c>
      <c r="I139" s="37">
        <v>24000</v>
      </c>
      <c r="J139" s="38"/>
      <c r="K139" s="39"/>
      <c r="L139" s="38">
        <v>103</v>
      </c>
      <c r="M139" s="40">
        <v>2472000</v>
      </c>
      <c r="N139" s="22"/>
      <c r="O139" s="21"/>
    </row>
    <row r="140" spans="1:15" x14ac:dyDescent="0.25">
      <c r="A140" s="15" t="e">
        <f>A139+1</f>
        <v>#REF!</v>
      </c>
      <c r="B140" s="35">
        <v>41579</v>
      </c>
      <c r="C140" s="36"/>
      <c r="D140" s="36" t="s">
        <v>34</v>
      </c>
      <c r="E140" s="36" t="s">
        <v>123</v>
      </c>
      <c r="F140" s="36" t="s">
        <v>406</v>
      </c>
      <c r="G140" s="36" t="s">
        <v>463</v>
      </c>
      <c r="H140" s="36" t="s">
        <v>421</v>
      </c>
      <c r="I140" s="37">
        <v>59950</v>
      </c>
      <c r="J140" s="38"/>
      <c r="K140" s="39"/>
      <c r="L140" s="38">
        <v>2</v>
      </c>
      <c r="M140" s="40">
        <v>119900</v>
      </c>
      <c r="N140" s="22"/>
      <c r="O140" s="24"/>
    </row>
    <row r="141" spans="1:15" x14ac:dyDescent="0.25">
      <c r="A141" s="15" t="e">
        <f>#REF!+1</f>
        <v>#REF!</v>
      </c>
      <c r="B141" s="35">
        <v>41579</v>
      </c>
      <c r="C141" s="36" t="s">
        <v>221</v>
      </c>
      <c r="D141" s="36"/>
      <c r="E141" s="36" t="s">
        <v>134</v>
      </c>
      <c r="F141" s="36" t="s">
        <v>214</v>
      </c>
      <c r="G141" s="36" t="s">
        <v>465</v>
      </c>
      <c r="H141" s="36" t="s">
        <v>429</v>
      </c>
      <c r="I141" s="37">
        <v>2496363.6</v>
      </c>
      <c r="J141" s="38">
        <v>10</v>
      </c>
      <c r="K141" s="39">
        <v>24963636</v>
      </c>
      <c r="L141" s="38"/>
      <c r="M141" s="40"/>
      <c r="N141" s="23"/>
      <c r="O141" s="21"/>
    </row>
    <row r="142" spans="1:15" x14ac:dyDescent="0.25">
      <c r="A142" s="15" t="e">
        <f>A141+1</f>
        <v>#REF!</v>
      </c>
      <c r="B142" s="35">
        <v>41579</v>
      </c>
      <c r="C142" s="41"/>
      <c r="D142" s="36" t="s">
        <v>65</v>
      </c>
      <c r="E142" s="36" t="s">
        <v>147</v>
      </c>
      <c r="F142" s="36" t="s">
        <v>406</v>
      </c>
      <c r="G142" s="36" t="s">
        <v>464</v>
      </c>
      <c r="H142" s="36" t="s">
        <v>411</v>
      </c>
      <c r="I142" s="37">
        <v>1442460.42</v>
      </c>
      <c r="J142" s="38"/>
      <c r="K142" s="39"/>
      <c r="L142" s="38">
        <v>2.4</v>
      </c>
      <c r="M142" s="40">
        <v>3461905</v>
      </c>
      <c r="N142" s="23"/>
      <c r="O142" s="21"/>
    </row>
    <row r="143" spans="1:15" x14ac:dyDescent="0.25">
      <c r="A143" s="15" t="e">
        <f>#REF!+1</f>
        <v>#REF!</v>
      </c>
      <c r="B143" s="35">
        <v>41579</v>
      </c>
      <c r="C143" s="36" t="s">
        <v>221</v>
      </c>
      <c r="D143" s="36"/>
      <c r="E143" s="36" t="s">
        <v>325</v>
      </c>
      <c r="F143" s="36" t="s">
        <v>214</v>
      </c>
      <c r="G143" s="36" t="s">
        <v>465</v>
      </c>
      <c r="H143" s="36" t="s">
        <v>431</v>
      </c>
      <c r="I143" s="37">
        <v>4090909</v>
      </c>
      <c r="J143" s="38">
        <v>2</v>
      </c>
      <c r="K143" s="39">
        <v>8181818</v>
      </c>
      <c r="L143" s="38"/>
      <c r="M143" s="40"/>
      <c r="N143" s="22"/>
      <c r="O143" s="24"/>
    </row>
    <row r="144" spans="1:15" x14ac:dyDescent="0.25">
      <c r="A144" s="15" t="e">
        <f>A143+1</f>
        <v>#REF!</v>
      </c>
      <c r="B144" s="35">
        <v>41579</v>
      </c>
      <c r="C144" s="36"/>
      <c r="D144" s="36" t="s">
        <v>65</v>
      </c>
      <c r="E144" s="36" t="s">
        <v>325</v>
      </c>
      <c r="F144" s="36" t="s">
        <v>406</v>
      </c>
      <c r="G144" s="36" t="s">
        <v>464</v>
      </c>
      <c r="H144" s="36" t="s">
        <v>431</v>
      </c>
      <c r="I144" s="37">
        <v>4090909</v>
      </c>
      <c r="J144" s="38"/>
      <c r="K144" s="39"/>
      <c r="L144" s="38">
        <v>2</v>
      </c>
      <c r="M144" s="40">
        <v>8181818</v>
      </c>
      <c r="N144" s="23"/>
      <c r="O144" s="21"/>
    </row>
    <row r="145" spans="1:15" x14ac:dyDescent="0.25">
      <c r="A145" s="15" t="e">
        <f>#REF!+1</f>
        <v>#REF!</v>
      </c>
      <c r="B145" s="35">
        <v>41579</v>
      </c>
      <c r="C145" s="36" t="s">
        <v>221</v>
      </c>
      <c r="D145" s="36"/>
      <c r="E145" s="36" t="s">
        <v>153</v>
      </c>
      <c r="F145" s="36" t="s">
        <v>214</v>
      </c>
      <c r="G145" s="36" t="s">
        <v>465</v>
      </c>
      <c r="H145" s="36" t="s">
        <v>430</v>
      </c>
      <c r="I145" s="37">
        <v>590000</v>
      </c>
      <c r="J145" s="38">
        <v>10</v>
      </c>
      <c r="K145" s="39">
        <v>5900000</v>
      </c>
      <c r="L145" s="38"/>
      <c r="M145" s="40"/>
      <c r="N145" s="22"/>
      <c r="O145" s="21"/>
    </row>
    <row r="146" spans="1:15" x14ac:dyDescent="0.25">
      <c r="A146" s="15" t="e">
        <f>A145+1</f>
        <v>#REF!</v>
      </c>
      <c r="B146" s="35">
        <v>41579</v>
      </c>
      <c r="C146" s="36" t="s">
        <v>221</v>
      </c>
      <c r="D146" s="36"/>
      <c r="E146" s="36" t="s">
        <v>157</v>
      </c>
      <c r="F146" s="36" t="s">
        <v>214</v>
      </c>
      <c r="G146" s="36" t="s">
        <v>465</v>
      </c>
      <c r="H146" s="36" t="s">
        <v>429</v>
      </c>
      <c r="I146" s="37">
        <v>500000</v>
      </c>
      <c r="J146" s="38">
        <v>13</v>
      </c>
      <c r="K146" s="39">
        <v>6500000</v>
      </c>
      <c r="L146" s="38"/>
      <c r="M146" s="39"/>
      <c r="N146" s="23"/>
      <c r="O146" s="21"/>
    </row>
    <row r="147" spans="1:15" x14ac:dyDescent="0.25">
      <c r="A147" s="15" t="e">
        <f>A146+1</f>
        <v>#REF!</v>
      </c>
      <c r="B147" s="35">
        <v>41579</v>
      </c>
      <c r="C147" s="36"/>
      <c r="D147" s="36" t="s">
        <v>34</v>
      </c>
      <c r="E147" s="36" t="s">
        <v>157</v>
      </c>
      <c r="F147" s="36" t="s">
        <v>406</v>
      </c>
      <c r="G147" s="36" t="s">
        <v>464</v>
      </c>
      <c r="H147" s="36" t="s">
        <v>429</v>
      </c>
      <c r="I147" s="37">
        <v>500000</v>
      </c>
      <c r="J147" s="38"/>
      <c r="K147" s="39"/>
      <c r="L147" s="38">
        <v>4</v>
      </c>
      <c r="M147" s="40">
        <v>2000000</v>
      </c>
      <c r="N147" s="22"/>
      <c r="O147" s="21"/>
    </row>
    <row r="148" spans="1:15" x14ac:dyDescent="0.25">
      <c r="A148" s="15" t="e">
        <f>A147+1</f>
        <v>#REF!</v>
      </c>
      <c r="B148" s="35">
        <v>41579</v>
      </c>
      <c r="C148" s="36" t="s">
        <v>221</v>
      </c>
      <c r="D148" s="36"/>
      <c r="E148" s="36" t="s">
        <v>161</v>
      </c>
      <c r="F148" s="36" t="s">
        <v>214</v>
      </c>
      <c r="G148" s="36" t="s">
        <v>465</v>
      </c>
      <c r="H148" s="36" t="s">
        <v>411</v>
      </c>
      <c r="I148" s="37">
        <v>1727272.1311000001</v>
      </c>
      <c r="J148" s="38">
        <v>0.61</v>
      </c>
      <c r="K148" s="39">
        <v>1053636</v>
      </c>
      <c r="L148" s="38"/>
      <c r="M148" s="40"/>
      <c r="N148" s="22"/>
      <c r="O148" s="24"/>
    </row>
    <row r="149" spans="1:15" x14ac:dyDescent="0.25">
      <c r="A149" s="15" t="e">
        <f>A148+1</f>
        <v>#REF!</v>
      </c>
      <c r="B149" s="35">
        <v>41579</v>
      </c>
      <c r="C149" s="36"/>
      <c r="D149" s="36" t="s">
        <v>34</v>
      </c>
      <c r="E149" s="36" t="s">
        <v>161</v>
      </c>
      <c r="F149" s="36" t="s">
        <v>406</v>
      </c>
      <c r="G149" s="36" t="s">
        <v>463</v>
      </c>
      <c r="H149" s="36" t="s">
        <v>411</v>
      </c>
      <c r="I149" s="37">
        <v>1438113.89</v>
      </c>
      <c r="J149" s="38"/>
      <c r="K149" s="39"/>
      <c r="L149" s="38">
        <v>0.36</v>
      </c>
      <c r="M149" s="40">
        <v>517721</v>
      </c>
      <c r="N149" s="23"/>
      <c r="O149" s="21"/>
    </row>
    <row r="150" spans="1:15" x14ac:dyDescent="0.25">
      <c r="A150" s="15" t="e">
        <f>A149+1</f>
        <v>#REF!</v>
      </c>
      <c r="B150" s="35">
        <v>41579</v>
      </c>
      <c r="C150" s="36" t="s">
        <v>221</v>
      </c>
      <c r="D150" s="36"/>
      <c r="E150" s="36" t="s">
        <v>163</v>
      </c>
      <c r="F150" s="36" t="s">
        <v>214</v>
      </c>
      <c r="G150" s="36" t="s">
        <v>465</v>
      </c>
      <c r="H150" s="36" t="s">
        <v>412</v>
      </c>
      <c r="I150" s="37">
        <v>3636364</v>
      </c>
      <c r="J150" s="38">
        <v>1</v>
      </c>
      <c r="K150" s="39">
        <v>3636364</v>
      </c>
      <c r="L150" s="38"/>
      <c r="M150" s="40"/>
      <c r="N150" s="23"/>
      <c r="O150" s="21"/>
    </row>
    <row r="151" spans="1:15" x14ac:dyDescent="0.25">
      <c r="A151" s="15" t="e">
        <f>#REF!+1</f>
        <v>#REF!</v>
      </c>
      <c r="B151" s="35">
        <v>41579</v>
      </c>
      <c r="C151" s="36" t="s">
        <v>221</v>
      </c>
      <c r="D151" s="36"/>
      <c r="E151" s="36" t="s">
        <v>443</v>
      </c>
      <c r="F151" s="36" t="s">
        <v>214</v>
      </c>
      <c r="G151" s="36" t="s">
        <v>465</v>
      </c>
      <c r="H151" s="36" t="s">
        <v>412</v>
      </c>
      <c r="I151" s="37">
        <v>3636364</v>
      </c>
      <c r="J151" s="38">
        <v>1</v>
      </c>
      <c r="K151" s="39">
        <v>3636364</v>
      </c>
      <c r="L151" s="38"/>
      <c r="M151" s="39"/>
      <c r="N151" s="22"/>
      <c r="O151" s="24"/>
    </row>
    <row r="152" spans="1:15" x14ac:dyDescent="0.25">
      <c r="A152" s="15" t="e">
        <f>A151+1</f>
        <v>#REF!</v>
      </c>
      <c r="B152" s="35">
        <v>41579</v>
      </c>
      <c r="C152" s="36"/>
      <c r="D152" s="36" t="s">
        <v>34</v>
      </c>
      <c r="E152" s="36" t="s">
        <v>165</v>
      </c>
      <c r="F152" s="36" t="s">
        <v>406</v>
      </c>
      <c r="G152" s="36" t="s">
        <v>463</v>
      </c>
      <c r="H152" s="36" t="s">
        <v>411</v>
      </c>
      <c r="I152" s="37">
        <v>708825</v>
      </c>
      <c r="J152" s="38"/>
      <c r="K152" s="39"/>
      <c r="L152" s="38">
        <v>0.12</v>
      </c>
      <c r="M152" s="40">
        <v>85059</v>
      </c>
      <c r="N152" s="22"/>
      <c r="O152" s="21"/>
    </row>
    <row r="153" spans="1:15" x14ac:dyDescent="0.25">
      <c r="A153" s="15" t="e">
        <f>#REF!+1</f>
        <v>#REF!</v>
      </c>
      <c r="B153" s="35">
        <v>41579</v>
      </c>
      <c r="C153" s="36" t="s">
        <v>221</v>
      </c>
      <c r="D153" s="36"/>
      <c r="E153" s="36" t="s">
        <v>171</v>
      </c>
      <c r="F153" s="36" t="s">
        <v>214</v>
      </c>
      <c r="G153" s="36" t="s">
        <v>465</v>
      </c>
      <c r="H153" s="36" t="s">
        <v>411</v>
      </c>
      <c r="I153" s="37">
        <v>1090909</v>
      </c>
      <c r="J153" s="38">
        <v>4</v>
      </c>
      <c r="K153" s="39">
        <v>4363636</v>
      </c>
      <c r="L153" s="38"/>
      <c r="M153" s="40"/>
      <c r="N153" s="22"/>
      <c r="O153" s="21"/>
    </row>
    <row r="154" spans="1:15" x14ac:dyDescent="0.25">
      <c r="A154" s="15" t="e">
        <f>#REF!+1</f>
        <v>#REF!</v>
      </c>
      <c r="B154" s="35">
        <v>41579</v>
      </c>
      <c r="C154" s="36" t="s">
        <v>221</v>
      </c>
      <c r="D154" s="36"/>
      <c r="E154" s="36" t="s">
        <v>173</v>
      </c>
      <c r="F154" s="36" t="s">
        <v>461</v>
      </c>
      <c r="G154" s="36" t="s">
        <v>463</v>
      </c>
      <c r="H154" s="36" t="s">
        <v>411</v>
      </c>
      <c r="I154" s="37">
        <v>1181818.2</v>
      </c>
      <c r="J154" s="38">
        <v>1</v>
      </c>
      <c r="K154" s="39">
        <f>J154*I154</f>
        <v>1181818.2</v>
      </c>
      <c r="L154" s="38"/>
      <c r="M154" s="40"/>
      <c r="N154" s="22"/>
      <c r="O154" s="21"/>
    </row>
    <row r="155" spans="1:15" x14ac:dyDescent="0.25">
      <c r="A155" s="15" t="e">
        <f>A154+1</f>
        <v>#REF!</v>
      </c>
      <c r="B155" s="35">
        <v>41579</v>
      </c>
      <c r="C155" s="36" t="s">
        <v>221</v>
      </c>
      <c r="D155" s="36"/>
      <c r="E155" s="36" t="s">
        <v>173</v>
      </c>
      <c r="F155" s="36" t="s">
        <v>462</v>
      </c>
      <c r="G155" s="36" t="s">
        <v>465</v>
      </c>
      <c r="H155" s="36" t="s">
        <v>411</v>
      </c>
      <c r="I155" s="37">
        <v>1181818.2</v>
      </c>
      <c r="J155" s="38">
        <v>9</v>
      </c>
      <c r="K155" s="39">
        <f>J155*I155</f>
        <v>10636363.799999999</v>
      </c>
      <c r="L155" s="38"/>
      <c r="M155" s="39"/>
      <c r="N155" s="22"/>
      <c r="O155" s="21"/>
    </row>
    <row r="156" spans="1:15" x14ac:dyDescent="0.25">
      <c r="A156" s="15" t="e">
        <f>A154+1</f>
        <v>#REF!</v>
      </c>
      <c r="B156" s="35">
        <v>41579</v>
      </c>
      <c r="C156" s="36"/>
      <c r="D156" s="36" t="s">
        <v>33</v>
      </c>
      <c r="E156" s="36" t="s">
        <v>173</v>
      </c>
      <c r="F156" s="36" t="s">
        <v>375</v>
      </c>
      <c r="G156" s="36" t="s">
        <v>464</v>
      </c>
      <c r="H156" s="36" t="s">
        <v>411</v>
      </c>
      <c r="I156" s="37">
        <v>1181818</v>
      </c>
      <c r="J156" s="38"/>
      <c r="K156" s="39"/>
      <c r="L156" s="38">
        <v>1</v>
      </c>
      <c r="M156" s="40">
        <v>1181818</v>
      </c>
      <c r="N156" s="22"/>
      <c r="O156" s="24"/>
    </row>
    <row r="157" spans="1:15" x14ac:dyDescent="0.25">
      <c r="A157" s="15" t="e">
        <f>A156+1</f>
        <v>#REF!</v>
      </c>
      <c r="B157" s="35">
        <v>41579</v>
      </c>
      <c r="C157" s="36"/>
      <c r="D157" s="36" t="s">
        <v>34</v>
      </c>
      <c r="E157" s="36" t="s">
        <v>177</v>
      </c>
      <c r="F157" s="36" t="s">
        <v>406</v>
      </c>
      <c r="G157" s="36" t="s">
        <v>463</v>
      </c>
      <c r="H157" s="36" t="s">
        <v>421</v>
      </c>
      <c r="I157" s="37">
        <v>187000</v>
      </c>
      <c r="J157" s="38"/>
      <c r="K157" s="39"/>
      <c r="L157" s="38">
        <v>7</v>
      </c>
      <c r="M157" s="40">
        <v>1309000</v>
      </c>
      <c r="N157" s="22"/>
      <c r="O157" s="21"/>
    </row>
    <row r="158" spans="1:15" x14ac:dyDescent="0.25">
      <c r="A158" s="15" t="e">
        <f>A157+1</f>
        <v>#REF!</v>
      </c>
      <c r="B158" s="35">
        <v>41579</v>
      </c>
      <c r="C158" s="36"/>
      <c r="D158" s="36" t="s">
        <v>34</v>
      </c>
      <c r="E158" s="36" t="s">
        <v>181</v>
      </c>
      <c r="F158" s="36" t="s">
        <v>406</v>
      </c>
      <c r="G158" s="36" t="s">
        <v>463</v>
      </c>
      <c r="H158" s="36" t="s">
        <v>412</v>
      </c>
      <c r="I158" s="37">
        <v>42000</v>
      </c>
      <c r="J158" s="38"/>
      <c r="K158" s="39"/>
      <c r="L158" s="38">
        <v>67</v>
      </c>
      <c r="M158" s="40">
        <v>2814000</v>
      </c>
      <c r="N158" s="22"/>
      <c r="O158" s="21"/>
    </row>
    <row r="159" spans="1:15" x14ac:dyDescent="0.25">
      <c r="A159" s="15" t="e">
        <f>A158+1</f>
        <v>#REF!</v>
      </c>
      <c r="B159" s="35">
        <v>41579</v>
      </c>
      <c r="C159" s="36"/>
      <c r="D159" s="36" t="s">
        <v>34</v>
      </c>
      <c r="E159" s="36" t="s">
        <v>183</v>
      </c>
      <c r="F159" s="36" t="s">
        <v>406</v>
      </c>
      <c r="G159" s="36" t="s">
        <v>463</v>
      </c>
      <c r="H159" s="36" t="s">
        <v>412</v>
      </c>
      <c r="I159" s="37">
        <v>50000</v>
      </c>
      <c r="J159" s="38"/>
      <c r="K159" s="39"/>
      <c r="L159" s="38">
        <v>56</v>
      </c>
      <c r="M159" s="40">
        <v>2800000</v>
      </c>
      <c r="N159" s="22"/>
      <c r="O159" s="21"/>
    </row>
    <row r="160" spans="1:15" x14ac:dyDescent="0.25">
      <c r="A160" s="15" t="e">
        <f>A159+1</f>
        <v>#REF!</v>
      </c>
      <c r="B160" s="35">
        <v>41579</v>
      </c>
      <c r="C160" s="36"/>
      <c r="D160" s="36" t="s">
        <v>34</v>
      </c>
      <c r="E160" s="36" t="s">
        <v>348</v>
      </c>
      <c r="F160" s="36" t="s">
        <v>406</v>
      </c>
      <c r="G160" s="36" t="s">
        <v>463</v>
      </c>
      <c r="H160" s="36" t="s">
        <v>412</v>
      </c>
      <c r="I160" s="37">
        <v>30000</v>
      </c>
      <c r="J160" s="38"/>
      <c r="K160" s="39"/>
      <c r="L160" s="38">
        <v>105</v>
      </c>
      <c r="M160" s="40">
        <v>3150000</v>
      </c>
      <c r="N160" s="22"/>
      <c r="O160" s="21"/>
    </row>
    <row r="161" spans="1:15" x14ac:dyDescent="0.25">
      <c r="A161" s="15" t="e">
        <f>A159+1</f>
        <v>#REF!</v>
      </c>
      <c r="B161" s="35">
        <v>41579</v>
      </c>
      <c r="C161" s="41" t="s">
        <v>221</v>
      </c>
      <c r="D161" s="36"/>
      <c r="E161" s="36" t="s">
        <v>187</v>
      </c>
      <c r="F161" s="36" t="s">
        <v>214</v>
      </c>
      <c r="G161" s="36" t="s">
        <v>465</v>
      </c>
      <c r="H161" s="36" t="s">
        <v>411</v>
      </c>
      <c r="I161" s="37">
        <v>1107272.72</v>
      </c>
      <c r="J161" s="38">
        <v>17.5</v>
      </c>
      <c r="K161" s="39">
        <v>19377273</v>
      </c>
      <c r="L161" s="38"/>
      <c r="M161" s="40"/>
      <c r="N161" s="22"/>
      <c r="O161" s="21"/>
    </row>
    <row r="162" spans="1:15" x14ac:dyDescent="0.25">
      <c r="A162" s="15" t="e">
        <f>#REF!+1</f>
        <v>#REF!</v>
      </c>
      <c r="B162" s="35">
        <v>41579</v>
      </c>
      <c r="C162" s="36" t="s">
        <v>221</v>
      </c>
      <c r="D162" s="36"/>
      <c r="E162" s="36" t="s">
        <v>350</v>
      </c>
      <c r="F162" s="36" t="s">
        <v>214</v>
      </c>
      <c r="G162" s="36" t="s">
        <v>465</v>
      </c>
      <c r="H162" s="36" t="s">
        <v>412</v>
      </c>
      <c r="I162" s="37">
        <v>1818182</v>
      </c>
      <c r="J162" s="38">
        <v>1</v>
      </c>
      <c r="K162" s="39">
        <v>1818182</v>
      </c>
      <c r="L162" s="38"/>
      <c r="M162" s="40"/>
      <c r="N162" s="22"/>
      <c r="O162" s="21"/>
    </row>
    <row r="163" spans="1:15" x14ac:dyDescent="0.25">
      <c r="A163" s="15" t="e">
        <f t="shared" ref="A163:A184" si="2">A162+1</f>
        <v>#REF!</v>
      </c>
      <c r="B163" s="35">
        <v>41579</v>
      </c>
      <c r="C163" s="36" t="s">
        <v>221</v>
      </c>
      <c r="D163" s="36"/>
      <c r="E163" s="36" t="s">
        <v>189</v>
      </c>
      <c r="F163" s="36" t="s">
        <v>214</v>
      </c>
      <c r="G163" s="36" t="s">
        <v>465</v>
      </c>
      <c r="H163" s="36" t="s">
        <v>411</v>
      </c>
      <c r="I163" s="37">
        <v>772727</v>
      </c>
      <c r="J163" s="38">
        <v>1</v>
      </c>
      <c r="K163" s="39">
        <v>772727</v>
      </c>
      <c r="L163" s="38"/>
      <c r="M163" s="40"/>
      <c r="N163" s="22"/>
      <c r="O163" s="21"/>
    </row>
    <row r="164" spans="1:15" x14ac:dyDescent="0.25">
      <c r="A164" s="15" t="e">
        <f t="shared" si="2"/>
        <v>#REF!</v>
      </c>
      <c r="B164" s="35">
        <v>41579</v>
      </c>
      <c r="C164" s="36" t="s">
        <v>221</v>
      </c>
      <c r="D164" s="36"/>
      <c r="E164" s="36" t="s">
        <v>199</v>
      </c>
      <c r="F164" s="36" t="s">
        <v>214</v>
      </c>
      <c r="G164" s="36" t="s">
        <v>465</v>
      </c>
      <c r="H164" s="36" t="s">
        <v>411</v>
      </c>
      <c r="I164" s="37">
        <v>163636.25</v>
      </c>
      <c r="J164" s="38">
        <v>4</v>
      </c>
      <c r="K164" s="39">
        <v>654545</v>
      </c>
      <c r="L164" s="38"/>
      <c r="M164" s="40"/>
      <c r="N164" s="22"/>
      <c r="O164" s="21"/>
    </row>
    <row r="165" spans="1:15" x14ac:dyDescent="0.25">
      <c r="A165" s="15" t="e">
        <f t="shared" si="2"/>
        <v>#REF!</v>
      </c>
      <c r="B165" s="35">
        <v>41579</v>
      </c>
      <c r="C165" s="36"/>
      <c r="D165" s="36" t="s">
        <v>34</v>
      </c>
      <c r="E165" s="36" t="s">
        <v>199</v>
      </c>
      <c r="F165" s="36" t="s">
        <v>406</v>
      </c>
      <c r="G165" s="36" t="s">
        <v>463</v>
      </c>
      <c r="H165" s="36" t="s">
        <v>411</v>
      </c>
      <c r="I165" s="37">
        <v>165094.57999999999</v>
      </c>
      <c r="J165" s="38"/>
      <c r="K165" s="39"/>
      <c r="L165" s="38">
        <v>2.4</v>
      </c>
      <c r="M165" s="40">
        <v>396227</v>
      </c>
      <c r="N165" s="22"/>
      <c r="O165" s="24"/>
    </row>
    <row r="166" spans="1:15" x14ac:dyDescent="0.25">
      <c r="A166" s="15" t="e">
        <f t="shared" si="2"/>
        <v>#REF!</v>
      </c>
      <c r="B166" s="35">
        <v>41579</v>
      </c>
      <c r="C166" s="36"/>
      <c r="D166" s="36" t="s">
        <v>34</v>
      </c>
      <c r="E166" s="36" t="s">
        <v>205</v>
      </c>
      <c r="F166" s="36" t="s">
        <v>406</v>
      </c>
      <c r="G166" s="36" t="s">
        <v>463</v>
      </c>
      <c r="H166" s="36" t="s">
        <v>434</v>
      </c>
      <c r="I166" s="37">
        <v>2914.29</v>
      </c>
      <c r="J166" s="38"/>
      <c r="K166" s="39"/>
      <c r="L166" s="38">
        <v>150</v>
      </c>
      <c r="M166" s="40">
        <v>437143</v>
      </c>
      <c r="N166" s="22"/>
      <c r="O166" s="21"/>
    </row>
    <row r="167" spans="1:15" x14ac:dyDescent="0.25">
      <c r="A167" s="15" t="e">
        <f t="shared" si="2"/>
        <v>#REF!</v>
      </c>
      <c r="B167" s="35">
        <v>41579</v>
      </c>
      <c r="C167" s="36"/>
      <c r="D167" s="36" t="s">
        <v>34</v>
      </c>
      <c r="E167" s="36" t="s">
        <v>207</v>
      </c>
      <c r="F167" s="36" t="s">
        <v>406</v>
      </c>
      <c r="G167" s="36" t="s">
        <v>463</v>
      </c>
      <c r="H167" s="36" t="s">
        <v>415</v>
      </c>
      <c r="I167" s="37">
        <v>920000</v>
      </c>
      <c r="J167" s="38"/>
      <c r="K167" s="39"/>
      <c r="L167" s="38">
        <v>1</v>
      </c>
      <c r="M167" s="40">
        <v>920000</v>
      </c>
      <c r="N167" s="22"/>
      <c r="O167" s="21"/>
    </row>
    <row r="168" spans="1:15" x14ac:dyDescent="0.25">
      <c r="A168" s="15" t="e">
        <f t="shared" si="2"/>
        <v>#REF!</v>
      </c>
      <c r="B168" s="35">
        <v>41579</v>
      </c>
      <c r="C168" s="41"/>
      <c r="D168" s="36" t="s">
        <v>34</v>
      </c>
      <c r="E168" s="36" t="s">
        <v>211</v>
      </c>
      <c r="F168" s="36" t="s">
        <v>406</v>
      </c>
      <c r="G168" s="36" t="s">
        <v>463</v>
      </c>
      <c r="H168" s="36" t="s">
        <v>411</v>
      </c>
      <c r="I168" s="37">
        <v>200995.83</v>
      </c>
      <c r="J168" s="38"/>
      <c r="K168" s="39"/>
      <c r="L168" s="38">
        <v>1.2</v>
      </c>
      <c r="M168" s="40">
        <v>241195</v>
      </c>
      <c r="N168" s="22"/>
      <c r="O168" s="21"/>
    </row>
    <row r="169" spans="1:15" x14ac:dyDescent="0.25">
      <c r="A169" s="15" t="e">
        <f t="shared" si="2"/>
        <v>#REF!</v>
      </c>
      <c r="B169" s="35">
        <v>41582</v>
      </c>
      <c r="C169" s="36"/>
      <c r="D169" s="36" t="s">
        <v>44</v>
      </c>
      <c r="E169" s="36" t="s">
        <v>37</v>
      </c>
      <c r="F169" s="36" t="s">
        <v>406</v>
      </c>
      <c r="G169" s="36" t="s">
        <v>464</v>
      </c>
      <c r="H169" s="36" t="s">
        <v>414</v>
      </c>
      <c r="I169" s="37">
        <v>1045454.52</v>
      </c>
      <c r="J169" s="38"/>
      <c r="K169" s="39"/>
      <c r="L169" s="38">
        <v>8</v>
      </c>
      <c r="M169" s="40">
        <v>8363636</v>
      </c>
      <c r="N169" s="23"/>
      <c r="O169" s="21"/>
    </row>
    <row r="170" spans="1:15" x14ac:dyDescent="0.25">
      <c r="A170" s="15" t="e">
        <f t="shared" si="2"/>
        <v>#REF!</v>
      </c>
      <c r="B170" s="35">
        <v>41582</v>
      </c>
      <c r="C170" s="36"/>
      <c r="D170" s="36" t="s">
        <v>44</v>
      </c>
      <c r="E170" s="36" t="s">
        <v>43</v>
      </c>
      <c r="F170" s="36" t="s">
        <v>406</v>
      </c>
      <c r="G170" s="36" t="s">
        <v>464</v>
      </c>
      <c r="H170" s="36" t="s">
        <v>417</v>
      </c>
      <c r="I170" s="37">
        <v>636363.67000000004</v>
      </c>
      <c r="J170" s="38"/>
      <c r="K170" s="39"/>
      <c r="L170" s="38">
        <v>5</v>
      </c>
      <c r="M170" s="40">
        <v>3181818</v>
      </c>
      <c r="N170" s="23"/>
      <c r="O170" s="21"/>
    </row>
    <row r="171" spans="1:15" x14ac:dyDescent="0.25">
      <c r="A171" s="15" t="e">
        <f t="shared" si="2"/>
        <v>#REF!</v>
      </c>
      <c r="B171" s="35">
        <v>41582</v>
      </c>
      <c r="C171" s="36"/>
      <c r="D171" s="36" t="s">
        <v>44</v>
      </c>
      <c r="E171" s="36" t="s">
        <v>290</v>
      </c>
      <c r="F171" s="36" t="s">
        <v>406</v>
      </c>
      <c r="G171" s="36" t="s">
        <v>464</v>
      </c>
      <c r="H171" s="36" t="s">
        <v>415</v>
      </c>
      <c r="I171" s="37">
        <v>500000</v>
      </c>
      <c r="J171" s="38"/>
      <c r="K171" s="39"/>
      <c r="L171" s="38">
        <v>9</v>
      </c>
      <c r="M171" s="40">
        <v>4500000</v>
      </c>
      <c r="N171" s="23"/>
      <c r="O171" s="21"/>
    </row>
    <row r="172" spans="1:15" x14ac:dyDescent="0.25">
      <c r="A172" s="15" t="e">
        <f t="shared" si="2"/>
        <v>#REF!</v>
      </c>
      <c r="B172" s="35">
        <v>41582</v>
      </c>
      <c r="C172" s="36"/>
      <c r="D172" s="36" t="s">
        <v>44</v>
      </c>
      <c r="E172" s="36" t="s">
        <v>134</v>
      </c>
      <c r="F172" s="36" t="s">
        <v>406</v>
      </c>
      <c r="G172" s="36" t="s">
        <v>464</v>
      </c>
      <c r="H172" s="36" t="s">
        <v>429</v>
      </c>
      <c r="I172" s="37">
        <v>2496363.63</v>
      </c>
      <c r="J172" s="38"/>
      <c r="K172" s="39"/>
      <c r="L172" s="38">
        <v>8</v>
      </c>
      <c r="M172" s="40">
        <v>19970909</v>
      </c>
      <c r="N172" s="23"/>
      <c r="O172" s="21"/>
    </row>
    <row r="173" spans="1:15" x14ac:dyDescent="0.25">
      <c r="A173" s="15" t="e">
        <f t="shared" si="2"/>
        <v>#REF!</v>
      </c>
      <c r="B173" s="35">
        <v>41583</v>
      </c>
      <c r="C173" s="41"/>
      <c r="D173" s="36" t="s">
        <v>111</v>
      </c>
      <c r="E173" s="36" t="s">
        <v>37</v>
      </c>
      <c r="F173" s="36" t="s">
        <v>362</v>
      </c>
      <c r="G173" s="36" t="s">
        <v>464</v>
      </c>
      <c r="H173" s="36" t="s">
        <v>414</v>
      </c>
      <c r="I173" s="37">
        <v>1045454.52</v>
      </c>
      <c r="J173" s="38"/>
      <c r="K173" s="39"/>
      <c r="L173" s="38">
        <v>5</v>
      </c>
      <c r="M173" s="40">
        <v>5227273</v>
      </c>
      <c r="N173" s="23"/>
      <c r="O173" s="21"/>
    </row>
    <row r="174" spans="1:15" x14ac:dyDescent="0.25">
      <c r="A174" s="15" t="e">
        <f t="shared" si="2"/>
        <v>#REF!</v>
      </c>
      <c r="B174" s="35">
        <v>41583</v>
      </c>
      <c r="C174" s="36"/>
      <c r="D174" s="36" t="s">
        <v>111</v>
      </c>
      <c r="E174" s="36" t="s">
        <v>43</v>
      </c>
      <c r="F174" s="36" t="s">
        <v>362</v>
      </c>
      <c r="G174" s="36" t="s">
        <v>464</v>
      </c>
      <c r="H174" s="36" t="s">
        <v>417</v>
      </c>
      <c r="I174" s="37">
        <v>636363.67000000004</v>
      </c>
      <c r="J174" s="38"/>
      <c r="K174" s="39"/>
      <c r="L174" s="38">
        <v>1</v>
      </c>
      <c r="M174" s="40">
        <v>636364</v>
      </c>
      <c r="N174" s="23"/>
      <c r="O174" s="21"/>
    </row>
    <row r="175" spans="1:15" x14ac:dyDescent="0.25">
      <c r="A175" s="15" t="e">
        <f t="shared" si="2"/>
        <v>#REF!</v>
      </c>
      <c r="B175" s="35">
        <v>41583</v>
      </c>
      <c r="C175" s="36"/>
      <c r="D175" s="36" t="s">
        <v>111</v>
      </c>
      <c r="E175" s="36" t="s">
        <v>56</v>
      </c>
      <c r="F175" s="36" t="s">
        <v>362</v>
      </c>
      <c r="G175" s="36" t="s">
        <v>464</v>
      </c>
      <c r="H175" s="36" t="s">
        <v>419</v>
      </c>
      <c r="I175" s="37">
        <v>818036.5</v>
      </c>
      <c r="J175" s="38"/>
      <c r="K175" s="39"/>
      <c r="L175" s="38">
        <v>4</v>
      </c>
      <c r="M175" s="40">
        <v>3272146</v>
      </c>
      <c r="N175" s="22"/>
      <c r="O175" s="21"/>
    </row>
    <row r="176" spans="1:15" x14ac:dyDescent="0.25">
      <c r="A176" s="15" t="e">
        <f t="shared" si="2"/>
        <v>#REF!</v>
      </c>
      <c r="B176" s="35">
        <v>41583</v>
      </c>
      <c r="C176" s="36"/>
      <c r="D176" s="36" t="s">
        <v>111</v>
      </c>
      <c r="E176" s="36" t="s">
        <v>245</v>
      </c>
      <c r="F176" s="36" t="s">
        <v>362</v>
      </c>
      <c r="G176" s="36" t="s">
        <v>464</v>
      </c>
      <c r="H176" s="36" t="s">
        <v>412</v>
      </c>
      <c r="I176" s="37">
        <v>2627.88</v>
      </c>
      <c r="J176" s="38"/>
      <c r="K176" s="39"/>
      <c r="L176" s="38">
        <v>750</v>
      </c>
      <c r="M176" s="40">
        <v>1970908</v>
      </c>
      <c r="N176" s="23"/>
      <c r="O176" s="21"/>
    </row>
    <row r="177" spans="1:15" x14ac:dyDescent="0.25">
      <c r="A177" s="15" t="e">
        <f t="shared" si="2"/>
        <v>#REF!</v>
      </c>
      <c r="B177" s="35">
        <v>41583</v>
      </c>
      <c r="C177" s="36"/>
      <c r="D177" s="36" t="s">
        <v>111</v>
      </c>
      <c r="E177" s="36" t="s">
        <v>126</v>
      </c>
      <c r="F177" s="36" t="s">
        <v>362</v>
      </c>
      <c r="G177" s="36" t="s">
        <v>464</v>
      </c>
      <c r="H177" s="36" t="s">
        <v>411</v>
      </c>
      <c r="I177" s="37">
        <v>20148.669999999998</v>
      </c>
      <c r="J177" s="38"/>
      <c r="K177" s="39"/>
      <c r="L177" s="38">
        <v>153</v>
      </c>
      <c r="M177" s="40">
        <v>3082747</v>
      </c>
      <c r="N177" s="23"/>
      <c r="O177" s="21"/>
    </row>
    <row r="178" spans="1:15" x14ac:dyDescent="0.25">
      <c r="A178" s="15" t="e">
        <f t="shared" si="2"/>
        <v>#REF!</v>
      </c>
      <c r="B178" s="35">
        <v>41583</v>
      </c>
      <c r="C178" s="36"/>
      <c r="D178" s="36" t="s">
        <v>111</v>
      </c>
      <c r="E178" s="36" t="s">
        <v>157</v>
      </c>
      <c r="F178" s="36" t="s">
        <v>362</v>
      </c>
      <c r="G178" s="36" t="s">
        <v>464</v>
      </c>
      <c r="H178" s="36" t="s">
        <v>429</v>
      </c>
      <c r="I178" s="37">
        <v>500000</v>
      </c>
      <c r="J178" s="38"/>
      <c r="K178" s="39"/>
      <c r="L178" s="38">
        <v>4</v>
      </c>
      <c r="M178" s="40">
        <v>2000000</v>
      </c>
      <c r="N178" s="23"/>
      <c r="O178" s="21"/>
    </row>
    <row r="179" spans="1:15" x14ac:dyDescent="0.25">
      <c r="A179" s="15" t="e">
        <f t="shared" si="2"/>
        <v>#REF!</v>
      </c>
      <c r="B179" s="35">
        <v>41583</v>
      </c>
      <c r="C179" s="36"/>
      <c r="D179" s="36" t="s">
        <v>111</v>
      </c>
      <c r="E179" s="36" t="s">
        <v>177</v>
      </c>
      <c r="F179" s="36" t="s">
        <v>362</v>
      </c>
      <c r="G179" s="36" t="s">
        <v>463</v>
      </c>
      <c r="H179" s="36" t="s">
        <v>421</v>
      </c>
      <c r="I179" s="37">
        <v>187000</v>
      </c>
      <c r="J179" s="38"/>
      <c r="K179" s="39"/>
      <c r="L179" s="38">
        <v>2</v>
      </c>
      <c r="M179" s="40">
        <v>374000</v>
      </c>
      <c r="N179" s="22"/>
      <c r="O179" s="21"/>
    </row>
    <row r="180" spans="1:15" x14ac:dyDescent="0.25">
      <c r="A180" s="15" t="e">
        <f t="shared" si="2"/>
        <v>#REF!</v>
      </c>
      <c r="B180" s="35">
        <v>41584</v>
      </c>
      <c r="C180" s="36"/>
      <c r="D180" s="36" t="s">
        <v>53</v>
      </c>
      <c r="E180" s="36" t="s">
        <v>37</v>
      </c>
      <c r="F180" s="36" t="s">
        <v>361</v>
      </c>
      <c r="G180" s="55" t="s">
        <v>464</v>
      </c>
      <c r="H180" s="36" t="s">
        <v>414</v>
      </c>
      <c r="I180" s="37">
        <v>1045454.52</v>
      </c>
      <c r="J180" s="38"/>
      <c r="K180" s="39"/>
      <c r="L180" s="38">
        <v>8</v>
      </c>
      <c r="M180" s="40">
        <v>8363636</v>
      </c>
      <c r="N180" s="23"/>
      <c r="O180" s="21"/>
    </row>
    <row r="181" spans="1:15" x14ac:dyDescent="0.25">
      <c r="A181" s="15" t="e">
        <f t="shared" si="2"/>
        <v>#REF!</v>
      </c>
      <c r="B181" s="35">
        <v>41584</v>
      </c>
      <c r="C181" s="36"/>
      <c r="D181" s="36" t="s">
        <v>53</v>
      </c>
      <c r="E181" s="36" t="s">
        <v>290</v>
      </c>
      <c r="F181" s="36" t="s">
        <v>361</v>
      </c>
      <c r="G181" s="36" t="s">
        <v>464</v>
      </c>
      <c r="H181" s="36" t="s">
        <v>415</v>
      </c>
      <c r="I181" s="37">
        <v>500000</v>
      </c>
      <c r="J181" s="38"/>
      <c r="K181" s="39"/>
      <c r="L181" s="38">
        <v>9</v>
      </c>
      <c r="M181" s="40">
        <v>4500000</v>
      </c>
      <c r="N181" s="23"/>
      <c r="O181" s="21"/>
    </row>
    <row r="182" spans="1:15" x14ac:dyDescent="0.25">
      <c r="A182" s="15" t="e">
        <f t="shared" si="2"/>
        <v>#REF!</v>
      </c>
      <c r="B182" s="35">
        <v>41610</v>
      </c>
      <c r="C182" s="36" t="s">
        <v>226</v>
      </c>
      <c r="D182" s="36"/>
      <c r="E182" s="36" t="s">
        <v>225</v>
      </c>
      <c r="F182" s="36" t="s">
        <v>214</v>
      </c>
      <c r="G182" s="36" t="s">
        <v>465</v>
      </c>
      <c r="H182" s="36" t="s">
        <v>411</v>
      </c>
      <c r="I182" s="37">
        <v>142857.14000000001</v>
      </c>
      <c r="J182" s="38">
        <v>14</v>
      </c>
      <c r="K182" s="39">
        <v>2000000</v>
      </c>
      <c r="L182" s="38"/>
      <c r="M182" s="40"/>
      <c r="N182" s="23"/>
      <c r="O182" s="21"/>
    </row>
    <row r="183" spans="1:15" x14ac:dyDescent="0.25">
      <c r="A183" s="15" t="e">
        <f t="shared" si="2"/>
        <v>#REF!</v>
      </c>
      <c r="B183" s="35">
        <v>41610</v>
      </c>
      <c r="C183" s="36" t="s">
        <v>226</v>
      </c>
      <c r="D183" s="36"/>
      <c r="E183" s="36" t="s">
        <v>250</v>
      </c>
      <c r="F183" s="36" t="s">
        <v>214</v>
      </c>
      <c r="G183" s="36" t="s">
        <v>465</v>
      </c>
      <c r="H183" s="36" t="s">
        <v>412</v>
      </c>
      <c r="I183" s="37">
        <v>47619.05</v>
      </c>
      <c r="J183" s="38">
        <v>300</v>
      </c>
      <c r="K183" s="39">
        <v>14285715</v>
      </c>
      <c r="L183" s="38"/>
      <c r="M183" s="40"/>
      <c r="N183" s="23"/>
      <c r="O183" s="21"/>
    </row>
    <row r="184" spans="1:15" x14ac:dyDescent="0.25">
      <c r="A184" s="15" t="e">
        <f t="shared" si="2"/>
        <v>#REF!</v>
      </c>
      <c r="B184" s="35">
        <v>41610</v>
      </c>
      <c r="C184" s="36" t="s">
        <v>97</v>
      </c>
      <c r="D184" s="36"/>
      <c r="E184" s="36" t="s">
        <v>272</v>
      </c>
      <c r="F184" s="36" t="s">
        <v>214</v>
      </c>
      <c r="G184" s="36" t="s">
        <v>465</v>
      </c>
      <c r="H184" s="36" t="s">
        <v>412</v>
      </c>
      <c r="I184" s="37">
        <v>100000</v>
      </c>
      <c r="J184" s="38">
        <v>18</v>
      </c>
      <c r="K184" s="39">
        <v>1800000</v>
      </c>
      <c r="L184" s="38"/>
      <c r="M184" s="40"/>
      <c r="N184" s="23"/>
      <c r="O184" s="21"/>
    </row>
    <row r="185" spans="1:15" x14ac:dyDescent="0.25">
      <c r="A185" s="15" t="e">
        <f>#REF!+1</f>
        <v>#REF!</v>
      </c>
      <c r="B185" s="35">
        <v>41610</v>
      </c>
      <c r="C185" s="41" t="s">
        <v>97</v>
      </c>
      <c r="D185" s="36"/>
      <c r="E185" s="36" t="s">
        <v>276</v>
      </c>
      <c r="F185" s="36" t="s">
        <v>214</v>
      </c>
      <c r="G185" s="36" t="s">
        <v>465</v>
      </c>
      <c r="H185" s="36" t="s">
        <v>412</v>
      </c>
      <c r="I185" s="37">
        <v>727272.73</v>
      </c>
      <c r="J185" s="38">
        <v>12</v>
      </c>
      <c r="K185" s="39">
        <v>8727273</v>
      </c>
      <c r="L185" s="38"/>
      <c r="M185" s="40"/>
      <c r="N185" s="23"/>
      <c r="O185" s="21"/>
    </row>
    <row r="186" spans="1:15" x14ac:dyDescent="0.25">
      <c r="A186" s="15" t="e">
        <f>#REF!+1</f>
        <v>#REF!</v>
      </c>
      <c r="B186" s="35">
        <v>41610</v>
      </c>
      <c r="C186" s="36" t="s">
        <v>226</v>
      </c>
      <c r="D186" s="36"/>
      <c r="E186" s="36" t="s">
        <v>279</v>
      </c>
      <c r="F186" s="36" t="s">
        <v>214</v>
      </c>
      <c r="G186" s="36" t="s">
        <v>465</v>
      </c>
      <c r="H186" s="36" t="s">
        <v>412</v>
      </c>
      <c r="I186" s="37">
        <v>1571428.55</v>
      </c>
      <c r="J186" s="38">
        <v>9</v>
      </c>
      <c r="K186" s="39">
        <v>14142857</v>
      </c>
      <c r="L186" s="38"/>
      <c r="M186" s="40"/>
      <c r="N186" s="23"/>
      <c r="O186" s="21"/>
    </row>
    <row r="187" spans="1:15" x14ac:dyDescent="0.25">
      <c r="A187" s="15" t="e">
        <f>#REF!+1</f>
        <v>#REF!</v>
      </c>
      <c r="B187" s="35">
        <v>41610</v>
      </c>
      <c r="C187" s="36" t="s">
        <v>310</v>
      </c>
      <c r="D187" s="36"/>
      <c r="E187" s="36" t="s">
        <v>311</v>
      </c>
      <c r="F187" s="36" t="s">
        <v>358</v>
      </c>
      <c r="G187" s="36" t="s">
        <v>463</v>
      </c>
      <c r="H187" s="36" t="s">
        <v>411</v>
      </c>
      <c r="I187" s="37">
        <v>60700</v>
      </c>
      <c r="J187" s="38">
        <v>332.13</v>
      </c>
      <c r="K187" s="39">
        <v>20160291</v>
      </c>
      <c r="L187" s="38"/>
      <c r="M187" s="40"/>
      <c r="N187" s="22"/>
      <c r="O187" s="24"/>
    </row>
    <row r="188" spans="1:15" x14ac:dyDescent="0.25">
      <c r="A188" s="15" t="e">
        <f>A187+1</f>
        <v>#REF!</v>
      </c>
      <c r="B188" s="35">
        <v>41610</v>
      </c>
      <c r="C188" s="36"/>
      <c r="D188" s="36"/>
      <c r="E188" s="36" t="s">
        <v>311</v>
      </c>
      <c r="F188" s="36" t="s">
        <v>214</v>
      </c>
      <c r="G188" s="36" t="s">
        <v>465</v>
      </c>
      <c r="H188" s="36" t="s">
        <v>411</v>
      </c>
      <c r="I188" s="37">
        <v>60700</v>
      </c>
      <c r="J188" s="38">
        <v>327.87</v>
      </c>
      <c r="K188" s="39">
        <v>19901709</v>
      </c>
      <c r="L188" s="38"/>
      <c r="M188" s="40"/>
      <c r="N188" s="23"/>
      <c r="O188" s="21"/>
    </row>
    <row r="189" spans="1:15" x14ac:dyDescent="0.25">
      <c r="A189" s="15" t="e">
        <f>#REF!+1</f>
        <v>#REF!</v>
      </c>
      <c r="B189" s="35">
        <v>41610</v>
      </c>
      <c r="C189" s="36" t="s">
        <v>97</v>
      </c>
      <c r="D189" s="36"/>
      <c r="E189" s="36" t="s">
        <v>320</v>
      </c>
      <c r="F189" s="36" t="s">
        <v>214</v>
      </c>
      <c r="G189" s="36" t="s">
        <v>465</v>
      </c>
      <c r="H189" s="36" t="s">
        <v>430</v>
      </c>
      <c r="I189" s="37">
        <v>95454.54</v>
      </c>
      <c r="J189" s="38">
        <v>100</v>
      </c>
      <c r="K189" s="39">
        <v>9545454</v>
      </c>
      <c r="L189" s="38"/>
      <c r="M189" s="40"/>
      <c r="N189" s="23"/>
      <c r="O189" s="21"/>
    </row>
    <row r="190" spans="1:15" x14ac:dyDescent="0.25">
      <c r="A190" s="15" t="e">
        <f>#REF!+1</f>
        <v>#REF!</v>
      </c>
      <c r="B190" s="35">
        <v>41610</v>
      </c>
      <c r="C190" s="36" t="s">
        <v>97</v>
      </c>
      <c r="D190" s="36"/>
      <c r="E190" s="36" t="s">
        <v>342</v>
      </c>
      <c r="F190" s="36" t="s">
        <v>214</v>
      </c>
      <c r="G190" s="36" t="s">
        <v>465</v>
      </c>
      <c r="H190" s="36" t="s">
        <v>412</v>
      </c>
      <c r="I190" s="37">
        <v>3636363</v>
      </c>
      <c r="J190" s="38">
        <v>1</v>
      </c>
      <c r="K190" s="39">
        <v>3636363</v>
      </c>
      <c r="L190" s="38"/>
      <c r="M190" s="40"/>
      <c r="N190" s="22"/>
      <c r="O190" s="21"/>
    </row>
    <row r="191" spans="1:15" x14ac:dyDescent="0.25">
      <c r="A191" s="15" t="e">
        <f>A190+1</f>
        <v>#REF!</v>
      </c>
      <c r="B191" s="35">
        <v>41610</v>
      </c>
      <c r="C191" s="36" t="s">
        <v>97</v>
      </c>
      <c r="D191" s="36"/>
      <c r="E191" s="36" t="s">
        <v>443</v>
      </c>
      <c r="F191" s="36" t="s">
        <v>214</v>
      </c>
      <c r="G191" s="36" t="s">
        <v>465</v>
      </c>
      <c r="H191" s="36" t="s">
        <v>412</v>
      </c>
      <c r="I191" s="37">
        <v>3636363</v>
      </c>
      <c r="J191" s="38">
        <v>3</v>
      </c>
      <c r="K191" s="39">
        <v>10909091</v>
      </c>
      <c r="L191" s="38"/>
      <c r="M191" s="40"/>
      <c r="N191" s="22"/>
      <c r="O191" s="21"/>
    </row>
    <row r="192" spans="1:15" x14ac:dyDescent="0.25">
      <c r="A192" s="15" t="e">
        <f>A191+1</f>
        <v>#REF!</v>
      </c>
      <c r="B192" s="35">
        <v>41610</v>
      </c>
      <c r="C192" s="36" t="s">
        <v>97</v>
      </c>
      <c r="D192" s="36"/>
      <c r="E192" s="36" t="s">
        <v>350</v>
      </c>
      <c r="F192" s="36" t="s">
        <v>214</v>
      </c>
      <c r="G192" s="55" t="s">
        <v>465</v>
      </c>
      <c r="H192" s="36" t="s">
        <v>412</v>
      </c>
      <c r="I192" s="37">
        <v>1818183</v>
      </c>
      <c r="J192" s="38">
        <v>1</v>
      </c>
      <c r="K192" s="39">
        <v>1818183</v>
      </c>
      <c r="L192" s="38"/>
      <c r="M192" s="40"/>
      <c r="N192" s="22"/>
      <c r="O192" s="21"/>
    </row>
    <row r="193" spans="1:15" x14ac:dyDescent="0.25">
      <c r="A193" s="15" t="e">
        <f>#REF!+1</f>
        <v>#REF!</v>
      </c>
      <c r="B193" s="35">
        <v>41610</v>
      </c>
      <c r="C193" s="36" t="s">
        <v>97</v>
      </c>
      <c r="D193" s="36"/>
      <c r="E193" s="36" t="s">
        <v>352</v>
      </c>
      <c r="F193" s="36" t="s">
        <v>214</v>
      </c>
      <c r="G193" s="36" t="s">
        <v>465</v>
      </c>
      <c r="H193" s="36" t="s">
        <v>412</v>
      </c>
      <c r="I193" s="37">
        <v>1818181.82</v>
      </c>
      <c r="J193" s="38">
        <v>1</v>
      </c>
      <c r="K193" s="39">
        <v>1818182</v>
      </c>
      <c r="L193" s="38"/>
      <c r="M193" s="40"/>
      <c r="N193" s="22"/>
      <c r="O193" s="21"/>
    </row>
    <row r="194" spans="1:15" x14ac:dyDescent="0.25">
      <c r="A194" s="15" t="e">
        <f>#REF!+1</f>
        <v>#REF!</v>
      </c>
      <c r="B194" s="35">
        <v>41610</v>
      </c>
      <c r="C194" s="36" t="s">
        <v>226</v>
      </c>
      <c r="D194" s="36"/>
      <c r="E194" s="36" t="s">
        <v>195</v>
      </c>
      <c r="F194" s="36" t="s">
        <v>214</v>
      </c>
      <c r="G194" s="36" t="s">
        <v>465</v>
      </c>
      <c r="H194" s="36" t="s">
        <v>411</v>
      </c>
      <c r="I194" s="37">
        <v>2584761.9500000002</v>
      </c>
      <c r="J194" s="38">
        <v>3.68</v>
      </c>
      <c r="K194" s="39">
        <v>9511924</v>
      </c>
      <c r="L194" s="38"/>
      <c r="M194" s="40"/>
      <c r="N194" s="22"/>
      <c r="O194" s="21"/>
    </row>
    <row r="195" spans="1:15" x14ac:dyDescent="0.25">
      <c r="A195" s="15" t="e">
        <f>A194+1</f>
        <v>#REF!</v>
      </c>
      <c r="B195" s="35">
        <v>41611</v>
      </c>
      <c r="C195" s="36"/>
      <c r="D195" s="36" t="s">
        <v>35</v>
      </c>
      <c r="E195" s="36" t="s">
        <v>225</v>
      </c>
      <c r="F195" s="36" t="s">
        <v>375</v>
      </c>
      <c r="G195" s="36" t="s">
        <v>463</v>
      </c>
      <c r="H195" s="36" t="s">
        <v>411</v>
      </c>
      <c r="I195" s="37">
        <v>142857.14000000001</v>
      </c>
      <c r="J195" s="38"/>
      <c r="K195" s="39"/>
      <c r="L195" s="38">
        <v>3</v>
      </c>
      <c r="M195" s="40">
        <v>428571</v>
      </c>
      <c r="N195" s="23"/>
      <c r="O195" s="21"/>
    </row>
    <row r="196" spans="1:15" x14ac:dyDescent="0.25">
      <c r="A196" s="15" t="e">
        <f>A195+1</f>
        <v>#REF!</v>
      </c>
      <c r="B196" s="35">
        <v>41611</v>
      </c>
      <c r="C196" s="36"/>
      <c r="D196" s="36" t="s">
        <v>35</v>
      </c>
      <c r="E196" s="36" t="s">
        <v>451</v>
      </c>
      <c r="F196" s="36" t="s">
        <v>375</v>
      </c>
      <c r="G196" s="36" t="s">
        <v>463</v>
      </c>
      <c r="H196" s="36" t="s">
        <v>411</v>
      </c>
      <c r="I196" s="37">
        <v>31011.33</v>
      </c>
      <c r="J196" s="38"/>
      <c r="K196" s="39"/>
      <c r="L196" s="38">
        <v>1.5</v>
      </c>
      <c r="M196" s="40">
        <v>46517</v>
      </c>
      <c r="N196" s="23"/>
      <c r="O196" s="21"/>
    </row>
    <row r="197" spans="1:15" x14ac:dyDescent="0.25">
      <c r="A197" s="15" t="e">
        <f>A196+1</f>
        <v>#REF!</v>
      </c>
      <c r="B197" s="35">
        <v>41611</v>
      </c>
      <c r="C197" s="36" t="s">
        <v>324</v>
      </c>
      <c r="D197" s="36"/>
      <c r="E197" s="36" t="s">
        <v>258</v>
      </c>
      <c r="F197" s="36" t="s">
        <v>450</v>
      </c>
      <c r="G197" s="36" t="s">
        <v>463</v>
      </c>
      <c r="H197" s="36" t="s">
        <v>411</v>
      </c>
      <c r="I197" s="37">
        <v>251469</v>
      </c>
      <c r="J197" s="38">
        <v>2</v>
      </c>
      <c r="K197" s="39">
        <v>502938</v>
      </c>
      <c r="L197" s="38"/>
      <c r="M197" s="40"/>
      <c r="N197" s="23"/>
      <c r="O197" s="21"/>
    </row>
    <row r="198" spans="1:15" x14ac:dyDescent="0.25">
      <c r="A198" s="15" t="e">
        <f>#REF!+1</f>
        <v>#REF!</v>
      </c>
      <c r="B198" s="35">
        <v>41611</v>
      </c>
      <c r="C198" s="36" t="s">
        <v>125</v>
      </c>
      <c r="D198" s="36"/>
      <c r="E198" s="36" t="s">
        <v>392</v>
      </c>
      <c r="F198" s="36" t="s">
        <v>450</v>
      </c>
      <c r="G198" s="36" t="s">
        <v>463</v>
      </c>
      <c r="H198" s="36" t="s">
        <v>411</v>
      </c>
      <c r="I198" s="37">
        <v>14095.23</v>
      </c>
      <c r="J198" s="38">
        <v>57</v>
      </c>
      <c r="K198" s="39">
        <v>803428</v>
      </c>
      <c r="L198" s="38"/>
      <c r="M198" s="40"/>
      <c r="N198" s="22"/>
      <c r="O198" s="21"/>
    </row>
    <row r="199" spans="1:15" x14ac:dyDescent="0.25">
      <c r="A199" s="15" t="e">
        <f t="shared" ref="A199:A209" si="3">A198+1</f>
        <v>#REF!</v>
      </c>
      <c r="B199" s="35">
        <v>41611</v>
      </c>
      <c r="C199" s="36"/>
      <c r="D199" s="36" t="s">
        <v>35</v>
      </c>
      <c r="E199" s="36" t="s">
        <v>392</v>
      </c>
      <c r="F199" s="36" t="s">
        <v>375</v>
      </c>
      <c r="G199" s="36" t="s">
        <v>463</v>
      </c>
      <c r="H199" s="36" t="s">
        <v>411</v>
      </c>
      <c r="I199" s="37">
        <v>14095.23</v>
      </c>
      <c r="J199" s="38"/>
      <c r="K199" s="39"/>
      <c r="L199" s="38">
        <v>21</v>
      </c>
      <c r="M199" s="40">
        <v>296000</v>
      </c>
      <c r="N199" s="23"/>
      <c r="O199" s="21"/>
    </row>
    <row r="200" spans="1:15" x14ac:dyDescent="0.25">
      <c r="A200" s="15" t="e">
        <f t="shared" si="3"/>
        <v>#REF!</v>
      </c>
      <c r="B200" s="35">
        <v>41611</v>
      </c>
      <c r="C200" s="36"/>
      <c r="D200" s="36" t="s">
        <v>35</v>
      </c>
      <c r="E200" s="36" t="s">
        <v>119</v>
      </c>
      <c r="F200" s="36" t="s">
        <v>375</v>
      </c>
      <c r="G200" s="36" t="s">
        <v>463</v>
      </c>
      <c r="H200" s="36" t="s">
        <v>412</v>
      </c>
      <c r="I200" s="37">
        <v>24000</v>
      </c>
      <c r="J200" s="38"/>
      <c r="K200" s="39"/>
      <c r="L200" s="38">
        <v>106</v>
      </c>
      <c r="M200" s="40">
        <v>2544000</v>
      </c>
      <c r="N200" s="23"/>
      <c r="O200" s="21"/>
    </row>
    <row r="201" spans="1:15" x14ac:dyDescent="0.25">
      <c r="A201" s="15" t="e">
        <f t="shared" si="3"/>
        <v>#REF!</v>
      </c>
      <c r="B201" s="35">
        <v>41611</v>
      </c>
      <c r="C201" s="36"/>
      <c r="D201" s="36" t="s">
        <v>35</v>
      </c>
      <c r="E201" s="36" t="s">
        <v>147</v>
      </c>
      <c r="F201" s="36" t="s">
        <v>375</v>
      </c>
      <c r="G201" s="36" t="s">
        <v>463</v>
      </c>
      <c r="H201" s="36" t="s">
        <v>411</v>
      </c>
      <c r="I201" s="37">
        <v>1440599.25</v>
      </c>
      <c r="J201" s="38"/>
      <c r="K201" s="39"/>
      <c r="L201" s="38">
        <v>8.4529999999999994</v>
      </c>
      <c r="M201" s="40">
        <v>12177385</v>
      </c>
      <c r="N201" s="23"/>
      <c r="O201" s="21"/>
    </row>
    <row r="202" spans="1:15" x14ac:dyDescent="0.25">
      <c r="A202" s="15" t="e">
        <f t="shared" si="3"/>
        <v>#REF!</v>
      </c>
      <c r="B202" s="35">
        <v>41611</v>
      </c>
      <c r="C202" s="36"/>
      <c r="D202" s="36" t="s">
        <v>35</v>
      </c>
      <c r="E202" s="36" t="s">
        <v>165</v>
      </c>
      <c r="F202" s="36" t="s">
        <v>375</v>
      </c>
      <c r="G202" s="36" t="s">
        <v>463</v>
      </c>
      <c r="H202" s="36" t="s">
        <v>411</v>
      </c>
      <c r="I202" s="37">
        <v>708823.68</v>
      </c>
      <c r="J202" s="38"/>
      <c r="K202" s="39"/>
      <c r="L202" s="38">
        <v>0.105</v>
      </c>
      <c r="M202" s="40">
        <v>74426</v>
      </c>
      <c r="N202" s="22"/>
      <c r="O202" s="21"/>
    </row>
    <row r="203" spans="1:15" x14ac:dyDescent="0.25">
      <c r="A203" s="15" t="e">
        <f t="shared" si="3"/>
        <v>#REF!</v>
      </c>
      <c r="B203" s="35">
        <v>41611</v>
      </c>
      <c r="C203" s="36"/>
      <c r="D203" s="36" t="s">
        <v>35</v>
      </c>
      <c r="E203" s="36" t="s">
        <v>173</v>
      </c>
      <c r="F203" s="36" t="s">
        <v>375</v>
      </c>
      <c r="G203" s="36" t="s">
        <v>464</v>
      </c>
      <c r="H203" s="36" t="s">
        <v>411</v>
      </c>
      <c r="I203" s="37">
        <v>1181818.25</v>
      </c>
      <c r="J203" s="38"/>
      <c r="K203" s="39"/>
      <c r="L203" s="38">
        <v>1</v>
      </c>
      <c r="M203" s="40">
        <v>1181818</v>
      </c>
      <c r="N203" s="22"/>
      <c r="O203" s="21"/>
    </row>
    <row r="204" spans="1:15" x14ac:dyDescent="0.25">
      <c r="A204" s="15" t="e">
        <f t="shared" si="3"/>
        <v>#REF!</v>
      </c>
      <c r="B204" s="35">
        <v>41611</v>
      </c>
      <c r="C204" s="36"/>
      <c r="D204" s="36" t="s">
        <v>35</v>
      </c>
      <c r="E204" s="36" t="s">
        <v>458</v>
      </c>
      <c r="F204" s="36" t="s">
        <v>375</v>
      </c>
      <c r="G204" s="36" t="s">
        <v>463</v>
      </c>
      <c r="H204" s="36" t="s">
        <v>411</v>
      </c>
      <c r="I204" s="37">
        <v>1600000</v>
      </c>
      <c r="J204" s="38"/>
      <c r="K204" s="39"/>
      <c r="L204" s="38">
        <v>5</v>
      </c>
      <c r="M204" s="40">
        <v>8000000</v>
      </c>
      <c r="N204" s="22"/>
      <c r="O204" s="21"/>
    </row>
    <row r="205" spans="1:15" x14ac:dyDescent="0.25">
      <c r="A205" s="15" t="e">
        <f t="shared" si="3"/>
        <v>#REF!</v>
      </c>
      <c r="B205" s="35">
        <v>41611</v>
      </c>
      <c r="C205" s="41"/>
      <c r="D205" s="36" t="s">
        <v>35</v>
      </c>
      <c r="E205" s="36" t="s">
        <v>181</v>
      </c>
      <c r="F205" s="36" t="s">
        <v>375</v>
      </c>
      <c r="G205" s="36" t="s">
        <v>463</v>
      </c>
      <c r="H205" s="36" t="s">
        <v>412</v>
      </c>
      <c r="I205" s="37">
        <v>42000</v>
      </c>
      <c r="J205" s="38"/>
      <c r="K205" s="39"/>
      <c r="L205" s="38">
        <v>67</v>
      </c>
      <c r="M205" s="40">
        <v>2814000</v>
      </c>
      <c r="N205" s="22"/>
      <c r="O205" s="21"/>
    </row>
    <row r="206" spans="1:15" x14ac:dyDescent="0.25">
      <c r="A206" s="15" t="e">
        <f t="shared" si="3"/>
        <v>#REF!</v>
      </c>
      <c r="B206" s="35">
        <v>41611</v>
      </c>
      <c r="C206" s="36"/>
      <c r="D206" s="36" t="s">
        <v>35</v>
      </c>
      <c r="E206" s="36" t="s">
        <v>183</v>
      </c>
      <c r="F206" s="36" t="s">
        <v>375</v>
      </c>
      <c r="G206" s="36" t="s">
        <v>463</v>
      </c>
      <c r="H206" s="36" t="s">
        <v>412</v>
      </c>
      <c r="I206" s="37">
        <v>50000</v>
      </c>
      <c r="J206" s="38"/>
      <c r="K206" s="39"/>
      <c r="L206" s="38">
        <v>56</v>
      </c>
      <c r="M206" s="40">
        <v>2800000</v>
      </c>
      <c r="N206" s="22"/>
      <c r="O206" s="21"/>
    </row>
    <row r="207" spans="1:15" x14ac:dyDescent="0.25">
      <c r="A207" s="15" t="e">
        <f t="shared" si="3"/>
        <v>#REF!</v>
      </c>
      <c r="B207" s="35">
        <v>41611</v>
      </c>
      <c r="C207" s="36"/>
      <c r="D207" s="36" t="s">
        <v>35</v>
      </c>
      <c r="E207" s="36" t="s">
        <v>348</v>
      </c>
      <c r="F207" s="36" t="s">
        <v>375</v>
      </c>
      <c r="G207" s="55" t="s">
        <v>463</v>
      </c>
      <c r="H207" s="36" t="s">
        <v>412</v>
      </c>
      <c r="I207" s="37">
        <v>30000</v>
      </c>
      <c r="J207" s="38"/>
      <c r="K207" s="39"/>
      <c r="L207" s="38">
        <v>105</v>
      </c>
      <c r="M207" s="40">
        <v>3150000</v>
      </c>
      <c r="N207" s="22"/>
      <c r="O207" s="21"/>
    </row>
    <row r="208" spans="1:15" x14ac:dyDescent="0.25">
      <c r="A208" s="15" t="e">
        <f t="shared" si="3"/>
        <v>#REF!</v>
      </c>
      <c r="B208" s="35">
        <v>41611</v>
      </c>
      <c r="C208" s="36"/>
      <c r="D208" s="36" t="s">
        <v>35</v>
      </c>
      <c r="E208" s="36" t="s">
        <v>193</v>
      </c>
      <c r="F208" s="36" t="s">
        <v>375</v>
      </c>
      <c r="G208" s="36" t="s">
        <v>463</v>
      </c>
      <c r="H208" s="36" t="s">
        <v>411</v>
      </c>
      <c r="I208" s="37">
        <v>95454.99</v>
      </c>
      <c r="J208" s="38"/>
      <c r="K208" s="39"/>
      <c r="L208" s="38">
        <v>8.82</v>
      </c>
      <c r="M208" s="40">
        <v>841913</v>
      </c>
      <c r="N208" s="22"/>
      <c r="O208" s="24"/>
    </row>
    <row r="209" spans="1:15" x14ac:dyDescent="0.25">
      <c r="A209" s="15" t="e">
        <f t="shared" si="3"/>
        <v>#REF!</v>
      </c>
      <c r="B209" s="35">
        <v>41611</v>
      </c>
      <c r="C209" s="36"/>
      <c r="D209" s="36" t="s">
        <v>35</v>
      </c>
      <c r="E209" s="36" t="s">
        <v>211</v>
      </c>
      <c r="F209" s="36" t="s">
        <v>375</v>
      </c>
      <c r="G209" s="36" t="s">
        <v>463</v>
      </c>
      <c r="H209" s="36" t="s">
        <v>411</v>
      </c>
      <c r="I209" s="37">
        <v>200995.48</v>
      </c>
      <c r="J209" s="38"/>
      <c r="K209" s="39"/>
      <c r="L209" s="38">
        <v>4.8040000000000003</v>
      </c>
      <c r="M209" s="40">
        <v>965582</v>
      </c>
      <c r="N209" s="22"/>
      <c r="O209" s="21"/>
    </row>
    <row r="210" spans="1:15" x14ac:dyDescent="0.25">
      <c r="A210" s="15" t="e">
        <f>#REF!+1</f>
        <v>#REF!</v>
      </c>
      <c r="B210" s="35">
        <v>41613</v>
      </c>
      <c r="C210" s="36" t="s">
        <v>213</v>
      </c>
      <c r="D210" s="36"/>
      <c r="E210" s="36" t="s">
        <v>28</v>
      </c>
      <c r="F210" s="36" t="s">
        <v>214</v>
      </c>
      <c r="G210" s="36" t="s">
        <v>465</v>
      </c>
      <c r="H210" s="36" t="s">
        <v>414</v>
      </c>
      <c r="I210" s="37">
        <v>1636363.625</v>
      </c>
      <c r="J210" s="38">
        <v>16</v>
      </c>
      <c r="K210" s="39">
        <v>26181818</v>
      </c>
      <c r="L210" s="38"/>
      <c r="M210" s="40"/>
      <c r="N210" s="23"/>
      <c r="O210" s="21"/>
    </row>
    <row r="211" spans="1:15" x14ac:dyDescent="0.25">
      <c r="A211" s="15" t="e">
        <f>A210+1</f>
        <v>#REF!</v>
      </c>
      <c r="B211" s="35">
        <v>41613</v>
      </c>
      <c r="C211" s="36" t="s">
        <v>213</v>
      </c>
      <c r="D211" s="36"/>
      <c r="E211" s="36" t="s">
        <v>56</v>
      </c>
      <c r="F211" s="36" t="s">
        <v>214</v>
      </c>
      <c r="G211" s="36" t="s">
        <v>465</v>
      </c>
      <c r="H211" s="36" t="s">
        <v>419</v>
      </c>
      <c r="I211" s="37">
        <v>818182</v>
      </c>
      <c r="J211" s="38">
        <v>2</v>
      </c>
      <c r="K211" s="39">
        <v>1636364</v>
      </c>
      <c r="L211" s="38"/>
      <c r="M211" s="40"/>
      <c r="N211" s="23"/>
      <c r="O211" s="21"/>
    </row>
    <row r="212" spans="1:15" x14ac:dyDescent="0.25">
      <c r="A212" s="15" t="e">
        <f>A211+1</f>
        <v>#REF!</v>
      </c>
      <c r="B212" s="35">
        <v>41613</v>
      </c>
      <c r="C212" s="36"/>
      <c r="D212" s="36" t="s">
        <v>74</v>
      </c>
      <c r="E212" s="36" t="s">
        <v>250</v>
      </c>
      <c r="F212" s="36" t="s">
        <v>377</v>
      </c>
      <c r="G212" s="36" t="s">
        <v>464</v>
      </c>
      <c r="H212" s="36" t="s">
        <v>412</v>
      </c>
      <c r="I212" s="37">
        <v>47416.33</v>
      </c>
      <c r="J212" s="38"/>
      <c r="K212" s="39"/>
      <c r="L212" s="38">
        <v>80</v>
      </c>
      <c r="M212" s="40">
        <v>3793306</v>
      </c>
      <c r="N212" s="23"/>
      <c r="O212" s="21"/>
    </row>
    <row r="213" spans="1:15" x14ac:dyDescent="0.25">
      <c r="A213" s="15" t="e">
        <f>A212+1</f>
        <v>#REF!</v>
      </c>
      <c r="B213" s="35">
        <v>41613</v>
      </c>
      <c r="C213" s="36"/>
      <c r="D213" s="36" t="s">
        <v>74</v>
      </c>
      <c r="E213" s="36" t="s">
        <v>82</v>
      </c>
      <c r="F213" s="36" t="s">
        <v>377</v>
      </c>
      <c r="G213" s="36" t="s">
        <v>463</v>
      </c>
      <c r="H213" s="36" t="s">
        <v>411</v>
      </c>
      <c r="I213" s="37">
        <v>910462.07</v>
      </c>
      <c r="J213" s="38"/>
      <c r="K213" s="56"/>
      <c r="L213" s="38">
        <f>66.5-L214</f>
        <v>1.0799999999999983</v>
      </c>
      <c r="M213" s="40">
        <f>60545728-M214</f>
        <v>983299.38060000539</v>
      </c>
      <c r="N213" s="22"/>
      <c r="O213" s="21"/>
    </row>
    <row r="214" spans="1:15" x14ac:dyDescent="0.25">
      <c r="A214" s="15"/>
      <c r="B214" s="35">
        <v>41613</v>
      </c>
      <c r="C214" s="36"/>
      <c r="D214" s="36" t="s">
        <v>74</v>
      </c>
      <c r="E214" s="36" t="s">
        <v>82</v>
      </c>
      <c r="F214" s="36" t="s">
        <v>377</v>
      </c>
      <c r="G214" s="36" t="s">
        <v>463</v>
      </c>
      <c r="H214" s="36" t="s">
        <v>411</v>
      </c>
      <c r="I214" s="37">
        <v>910462.07</v>
      </c>
      <c r="J214" s="38"/>
      <c r="K214" s="39"/>
      <c r="L214" s="38">
        <v>65.42</v>
      </c>
      <c r="M214" s="40">
        <f>L214*I214</f>
        <v>59562428.619399995</v>
      </c>
      <c r="N214" s="22"/>
      <c r="O214" s="21"/>
    </row>
    <row r="215" spans="1:15" x14ac:dyDescent="0.25">
      <c r="A215" s="15">
        <f>A214+1</f>
        <v>1</v>
      </c>
      <c r="B215" s="35">
        <v>41613</v>
      </c>
      <c r="C215" s="36"/>
      <c r="D215" s="36" t="s">
        <v>74</v>
      </c>
      <c r="E215" s="36" t="s">
        <v>84</v>
      </c>
      <c r="F215" s="36" t="s">
        <v>377</v>
      </c>
      <c r="G215" s="36" t="s">
        <v>464</v>
      </c>
      <c r="H215" s="36" t="s">
        <v>411</v>
      </c>
      <c r="I215" s="37">
        <v>1386402.42</v>
      </c>
      <c r="J215" s="38"/>
      <c r="K215" s="39"/>
      <c r="L215" s="38">
        <v>14.685</v>
      </c>
      <c r="M215" s="40">
        <v>20359319</v>
      </c>
      <c r="N215" s="23"/>
      <c r="O215" s="21"/>
    </row>
    <row r="216" spans="1:15" x14ac:dyDescent="0.25">
      <c r="A216" s="15" t="e">
        <f>#REF!+1</f>
        <v>#REF!</v>
      </c>
      <c r="B216" s="35">
        <v>41613</v>
      </c>
      <c r="C216" s="36" t="s">
        <v>316</v>
      </c>
      <c r="D216" s="36"/>
      <c r="E216" s="36" t="s">
        <v>128</v>
      </c>
      <c r="F216" s="36" t="s">
        <v>214</v>
      </c>
      <c r="G216" s="36" t="s">
        <v>465</v>
      </c>
      <c r="H216" s="36" t="s">
        <v>426</v>
      </c>
      <c r="I216" s="37">
        <v>10454545</v>
      </c>
      <c r="J216" s="38">
        <v>10</v>
      </c>
      <c r="K216" s="39">
        <v>104545455</v>
      </c>
      <c r="L216" s="38"/>
      <c r="M216" s="40"/>
      <c r="N216" s="22"/>
      <c r="O216" s="24"/>
    </row>
    <row r="217" spans="1:15" x14ac:dyDescent="0.25">
      <c r="A217" s="15" t="e">
        <f>#REF!+1</f>
        <v>#REF!</v>
      </c>
      <c r="B217" s="35">
        <v>41613</v>
      </c>
      <c r="C217" s="36" t="s">
        <v>316</v>
      </c>
      <c r="D217" s="36"/>
      <c r="E217" s="36" t="s">
        <v>132</v>
      </c>
      <c r="F217" s="36" t="s">
        <v>214</v>
      </c>
      <c r="G217" s="36" t="s">
        <v>465</v>
      </c>
      <c r="H217" s="36" t="s">
        <v>428</v>
      </c>
      <c r="I217" s="37">
        <v>4636364</v>
      </c>
      <c r="J217" s="38">
        <v>10</v>
      </c>
      <c r="K217" s="39">
        <v>46363636</v>
      </c>
      <c r="L217" s="38"/>
      <c r="M217" s="40"/>
      <c r="N217" s="22"/>
      <c r="O217" s="21"/>
    </row>
    <row r="218" spans="1:15" x14ac:dyDescent="0.25">
      <c r="A218" s="15" t="e">
        <f>#REF!+1</f>
        <v>#REF!</v>
      </c>
      <c r="B218" s="35">
        <v>41613</v>
      </c>
      <c r="C218" s="36" t="s">
        <v>329</v>
      </c>
      <c r="D218" s="36"/>
      <c r="E218" s="36" t="s">
        <v>441</v>
      </c>
      <c r="F218" s="36" t="s">
        <v>214</v>
      </c>
      <c r="G218" s="36" t="s">
        <v>465</v>
      </c>
      <c r="H218" s="36" t="s">
        <v>411</v>
      </c>
      <c r="I218" s="37">
        <v>95238</v>
      </c>
      <c r="J218" s="38">
        <v>440</v>
      </c>
      <c r="K218" s="39">
        <v>41904762</v>
      </c>
      <c r="L218" s="38"/>
      <c r="M218" s="40"/>
      <c r="N218" s="22"/>
      <c r="O218" s="21"/>
    </row>
    <row r="219" spans="1:15" x14ac:dyDescent="0.25">
      <c r="A219" s="15" t="e">
        <f>#REF!+1</f>
        <v>#REF!</v>
      </c>
      <c r="B219" s="35">
        <v>41613</v>
      </c>
      <c r="C219" s="36" t="s">
        <v>213</v>
      </c>
      <c r="D219" s="36"/>
      <c r="E219" s="36" t="s">
        <v>167</v>
      </c>
      <c r="F219" s="36" t="s">
        <v>214</v>
      </c>
      <c r="G219" s="36" t="s">
        <v>465</v>
      </c>
      <c r="H219" s="36" t="s">
        <v>432</v>
      </c>
      <c r="I219" s="37">
        <v>3181818</v>
      </c>
      <c r="J219" s="38">
        <v>19</v>
      </c>
      <c r="K219" s="39">
        <v>60454545</v>
      </c>
      <c r="L219" s="38"/>
      <c r="M219" s="40"/>
      <c r="N219" s="22"/>
      <c r="O219" s="21"/>
    </row>
    <row r="220" spans="1:15" x14ac:dyDescent="0.25">
      <c r="A220" s="15" t="e">
        <f>A219+1</f>
        <v>#REF!</v>
      </c>
      <c r="B220" s="35">
        <v>41613</v>
      </c>
      <c r="C220" s="36"/>
      <c r="D220" s="36" t="s">
        <v>74</v>
      </c>
      <c r="E220" s="36" t="s">
        <v>171</v>
      </c>
      <c r="F220" s="36" t="s">
        <v>377</v>
      </c>
      <c r="G220" s="36" t="s">
        <v>464</v>
      </c>
      <c r="H220" s="36" t="s">
        <v>411</v>
      </c>
      <c r="I220" s="37">
        <v>1090909</v>
      </c>
      <c r="J220" s="38"/>
      <c r="K220" s="39"/>
      <c r="L220" s="38">
        <v>4</v>
      </c>
      <c r="M220" s="40">
        <v>4363636</v>
      </c>
      <c r="N220" s="22"/>
      <c r="O220" s="21"/>
    </row>
    <row r="221" spans="1:15" x14ac:dyDescent="0.25">
      <c r="A221" s="15" t="e">
        <f>#REF!+1</f>
        <v>#REF!</v>
      </c>
      <c r="B221" s="35">
        <v>41613</v>
      </c>
      <c r="C221" s="36" t="s">
        <v>213</v>
      </c>
      <c r="D221" s="36"/>
      <c r="E221" s="36" t="s">
        <v>185</v>
      </c>
      <c r="F221" s="36" t="s">
        <v>214</v>
      </c>
      <c r="G221" s="36" t="s">
        <v>465</v>
      </c>
      <c r="H221" s="36" t="s">
        <v>433</v>
      </c>
      <c r="I221" s="37">
        <v>1272727</v>
      </c>
      <c r="J221" s="38">
        <v>81</v>
      </c>
      <c r="K221" s="39">
        <v>103090909</v>
      </c>
      <c r="L221" s="38"/>
      <c r="M221" s="40"/>
      <c r="N221" s="22"/>
      <c r="O221" s="21"/>
    </row>
    <row r="222" spans="1:15" x14ac:dyDescent="0.25">
      <c r="A222" s="15" t="e">
        <f>A221+1</f>
        <v>#REF!</v>
      </c>
      <c r="B222" s="35">
        <v>41613</v>
      </c>
      <c r="C222" s="36" t="s">
        <v>213</v>
      </c>
      <c r="D222" s="36"/>
      <c r="E222" s="36" t="s">
        <v>187</v>
      </c>
      <c r="F222" s="36" t="s">
        <v>214</v>
      </c>
      <c r="G222" s="36" t="s">
        <v>465</v>
      </c>
      <c r="H222" s="36" t="s">
        <v>411</v>
      </c>
      <c r="I222" s="37">
        <v>553636</v>
      </c>
      <c r="J222" s="38">
        <v>14</v>
      </c>
      <c r="K222" s="39">
        <v>7750909</v>
      </c>
      <c r="L222" s="38"/>
      <c r="M222" s="40"/>
      <c r="N222" s="22"/>
      <c r="O222" s="21"/>
    </row>
    <row r="223" spans="1:15" x14ac:dyDescent="0.25">
      <c r="A223" s="15" t="e">
        <f>A222+1</f>
        <v>#REF!</v>
      </c>
      <c r="B223" s="35">
        <v>41613</v>
      </c>
      <c r="C223" s="36"/>
      <c r="D223" s="36" t="s">
        <v>74</v>
      </c>
      <c r="E223" s="36" t="s">
        <v>187</v>
      </c>
      <c r="F223" s="36" t="s">
        <v>377</v>
      </c>
      <c r="G223" s="36" t="s">
        <v>464</v>
      </c>
      <c r="H223" s="36" t="s">
        <v>411</v>
      </c>
      <c r="I223" s="37">
        <v>830455.23</v>
      </c>
      <c r="J223" s="38"/>
      <c r="K223" s="39"/>
      <c r="L223" s="38">
        <v>21</v>
      </c>
      <c r="M223" s="40">
        <f>L223*I223</f>
        <v>17439559.829999998</v>
      </c>
      <c r="N223" s="22"/>
      <c r="O223" s="24"/>
    </row>
    <row r="224" spans="1:15" x14ac:dyDescent="0.25">
      <c r="A224" s="15"/>
      <c r="B224" s="35">
        <v>41613</v>
      </c>
      <c r="C224" s="36"/>
      <c r="D224" s="36" t="s">
        <v>74</v>
      </c>
      <c r="E224" s="36" t="s">
        <v>187</v>
      </c>
      <c r="F224" s="36" t="s">
        <v>377</v>
      </c>
      <c r="G224" s="36" t="s">
        <v>463</v>
      </c>
      <c r="H224" s="36" t="s">
        <v>411</v>
      </c>
      <c r="I224" s="37">
        <v>830455.23</v>
      </c>
      <c r="J224" s="38"/>
      <c r="K224" s="39"/>
      <c r="L224" s="38">
        <f>35-L223</f>
        <v>14</v>
      </c>
      <c r="M224" s="40">
        <f>29065933-M223</f>
        <v>11626373.170000002</v>
      </c>
      <c r="N224" s="22"/>
      <c r="O224" s="24"/>
    </row>
    <row r="225" spans="1:15" x14ac:dyDescent="0.25">
      <c r="A225" s="15">
        <f t="shared" ref="A225:A233" si="4">A224+1</f>
        <v>1</v>
      </c>
      <c r="B225" s="35">
        <v>41613</v>
      </c>
      <c r="C225" s="36"/>
      <c r="D225" s="36" t="s">
        <v>74</v>
      </c>
      <c r="E225" s="36" t="s">
        <v>350</v>
      </c>
      <c r="F225" s="36" t="s">
        <v>377</v>
      </c>
      <c r="G225" s="36" t="s">
        <v>464</v>
      </c>
      <c r="H225" s="36" t="s">
        <v>412</v>
      </c>
      <c r="I225" s="37">
        <v>1818182.5</v>
      </c>
      <c r="J225" s="38"/>
      <c r="K225" s="39"/>
      <c r="L225" s="38">
        <v>2</v>
      </c>
      <c r="M225" s="40">
        <v>3636365</v>
      </c>
      <c r="N225" s="22"/>
      <c r="O225" s="21"/>
    </row>
    <row r="226" spans="1:15" x14ac:dyDescent="0.25">
      <c r="A226" s="15">
        <f t="shared" si="4"/>
        <v>2</v>
      </c>
      <c r="B226" s="35">
        <v>41613</v>
      </c>
      <c r="C226" s="36"/>
      <c r="D226" s="36" t="s">
        <v>74</v>
      </c>
      <c r="E226" s="36" t="s">
        <v>197</v>
      </c>
      <c r="F226" s="36" t="s">
        <v>377</v>
      </c>
      <c r="G226" s="36" t="s">
        <v>464</v>
      </c>
      <c r="H226" s="36" t="s">
        <v>411</v>
      </c>
      <c r="I226" s="37">
        <v>16124.33</v>
      </c>
      <c r="J226" s="38"/>
      <c r="K226" s="39"/>
      <c r="L226" s="38">
        <v>15</v>
      </c>
      <c r="M226" s="40">
        <v>241865</v>
      </c>
      <c r="N226" s="22"/>
      <c r="O226" s="21"/>
    </row>
    <row r="227" spans="1:15" x14ac:dyDescent="0.25">
      <c r="A227" s="15">
        <f t="shared" si="4"/>
        <v>3</v>
      </c>
      <c r="B227" s="35">
        <v>41614</v>
      </c>
      <c r="C227" s="36"/>
      <c r="D227" s="36" t="s">
        <v>215</v>
      </c>
      <c r="E227" s="36" t="s">
        <v>28</v>
      </c>
      <c r="F227" s="36" t="s">
        <v>361</v>
      </c>
      <c r="G227" s="36" t="s">
        <v>464</v>
      </c>
      <c r="H227" s="36" t="s">
        <v>414</v>
      </c>
      <c r="I227" s="37">
        <v>1636363.75</v>
      </c>
      <c r="J227" s="38"/>
      <c r="K227" s="39"/>
      <c r="L227" s="38">
        <v>1</v>
      </c>
      <c r="M227" s="40">
        <v>1636364</v>
      </c>
      <c r="N227" s="23"/>
      <c r="O227" s="21"/>
    </row>
    <row r="228" spans="1:15" x14ac:dyDescent="0.25">
      <c r="A228" s="15">
        <f t="shared" si="4"/>
        <v>4</v>
      </c>
      <c r="B228" s="35">
        <v>41614</v>
      </c>
      <c r="C228" s="36"/>
      <c r="D228" s="36" t="s">
        <v>216</v>
      </c>
      <c r="E228" s="36" t="s">
        <v>28</v>
      </c>
      <c r="F228" s="36" t="s">
        <v>406</v>
      </c>
      <c r="G228" s="36" t="s">
        <v>464</v>
      </c>
      <c r="H228" s="36" t="s">
        <v>414</v>
      </c>
      <c r="I228" s="37">
        <v>1636363.75</v>
      </c>
      <c r="J228" s="38"/>
      <c r="K228" s="39"/>
      <c r="L228" s="38">
        <v>2</v>
      </c>
      <c r="M228" s="40">
        <v>3272726</v>
      </c>
      <c r="N228" s="23"/>
      <c r="O228" s="21"/>
    </row>
    <row r="229" spans="1:15" x14ac:dyDescent="0.25">
      <c r="A229" s="15">
        <f t="shared" si="4"/>
        <v>5</v>
      </c>
      <c r="B229" s="35">
        <v>41614</v>
      </c>
      <c r="C229" s="36"/>
      <c r="D229" s="36" t="s">
        <v>215</v>
      </c>
      <c r="E229" s="36" t="s">
        <v>225</v>
      </c>
      <c r="F229" s="36" t="s">
        <v>361</v>
      </c>
      <c r="G229" s="36" t="s">
        <v>464</v>
      </c>
      <c r="H229" s="36" t="s">
        <v>411</v>
      </c>
      <c r="I229" s="37">
        <v>142857.14000000001</v>
      </c>
      <c r="J229" s="38"/>
      <c r="K229" s="39"/>
      <c r="L229" s="38">
        <v>4</v>
      </c>
      <c r="M229" s="40">
        <v>571429</v>
      </c>
      <c r="N229" s="23"/>
      <c r="O229" s="21"/>
    </row>
    <row r="230" spans="1:15" x14ac:dyDescent="0.25">
      <c r="A230" s="15">
        <f t="shared" si="4"/>
        <v>6</v>
      </c>
      <c r="B230" s="35">
        <v>41614</v>
      </c>
      <c r="C230" s="41"/>
      <c r="D230" s="36" t="s">
        <v>227</v>
      </c>
      <c r="E230" s="36" t="s">
        <v>225</v>
      </c>
      <c r="F230" s="36" t="s">
        <v>406</v>
      </c>
      <c r="G230" s="36" t="s">
        <v>464</v>
      </c>
      <c r="H230" s="36" t="s">
        <v>411</v>
      </c>
      <c r="I230" s="37">
        <v>142857.14000000001</v>
      </c>
      <c r="J230" s="38"/>
      <c r="K230" s="39"/>
      <c r="L230" s="38">
        <v>7</v>
      </c>
      <c r="M230" s="40">
        <v>1000000</v>
      </c>
      <c r="N230" s="23"/>
      <c r="O230" s="21"/>
    </row>
    <row r="231" spans="1:15" x14ac:dyDescent="0.25">
      <c r="A231" s="15">
        <f t="shared" si="4"/>
        <v>7</v>
      </c>
      <c r="B231" s="35">
        <v>41614</v>
      </c>
      <c r="C231" s="41" t="s">
        <v>231</v>
      </c>
      <c r="D231" s="36"/>
      <c r="E231" s="36" t="s">
        <v>39</v>
      </c>
      <c r="F231" s="36" t="s">
        <v>214</v>
      </c>
      <c r="G231" s="36" t="s">
        <v>465</v>
      </c>
      <c r="H231" s="36" t="s">
        <v>414</v>
      </c>
      <c r="I231" s="37">
        <v>454545</v>
      </c>
      <c r="J231" s="38">
        <v>12</v>
      </c>
      <c r="K231" s="39">
        <v>5454545</v>
      </c>
      <c r="L231" s="38"/>
      <c r="M231" s="40"/>
      <c r="N231" s="23"/>
      <c r="O231" s="21"/>
    </row>
    <row r="232" spans="1:15" x14ac:dyDescent="0.25">
      <c r="A232" s="15">
        <f t="shared" si="4"/>
        <v>8</v>
      </c>
      <c r="B232" s="35">
        <v>41614</v>
      </c>
      <c r="C232" s="36"/>
      <c r="D232" s="36" t="s">
        <v>215</v>
      </c>
      <c r="E232" s="36" t="s">
        <v>39</v>
      </c>
      <c r="F232" s="36" t="s">
        <v>361</v>
      </c>
      <c r="G232" s="36" t="s">
        <v>464</v>
      </c>
      <c r="H232" s="36" t="s">
        <v>414</v>
      </c>
      <c r="I232" s="37">
        <v>454545.43</v>
      </c>
      <c r="J232" s="38"/>
      <c r="K232" s="39"/>
      <c r="L232" s="38">
        <v>7</v>
      </c>
      <c r="M232" s="40">
        <v>3181818</v>
      </c>
      <c r="N232" s="23"/>
      <c r="O232" s="21"/>
    </row>
    <row r="233" spans="1:15" x14ac:dyDescent="0.25">
      <c r="A233" s="15">
        <f t="shared" si="4"/>
        <v>9</v>
      </c>
      <c r="B233" s="35">
        <v>41614</v>
      </c>
      <c r="C233" s="41"/>
      <c r="D233" s="36" t="s">
        <v>227</v>
      </c>
      <c r="E233" s="36" t="s">
        <v>39</v>
      </c>
      <c r="F233" s="36" t="s">
        <v>406</v>
      </c>
      <c r="G233" s="36" t="s">
        <v>464</v>
      </c>
      <c r="H233" s="36" t="s">
        <v>414</v>
      </c>
      <c r="I233" s="37">
        <v>454545.43</v>
      </c>
      <c r="J233" s="38"/>
      <c r="K233" s="39"/>
      <c r="L233" s="38">
        <v>7</v>
      </c>
      <c r="M233" s="40">
        <v>3181818</v>
      </c>
      <c r="N233" s="23"/>
      <c r="O233" s="21"/>
    </row>
    <row r="234" spans="1:15" x14ac:dyDescent="0.25">
      <c r="A234" s="15" t="e">
        <f>#REF!+1</f>
        <v>#REF!</v>
      </c>
      <c r="B234" s="35">
        <v>41614</v>
      </c>
      <c r="C234" s="36" t="s">
        <v>231</v>
      </c>
      <c r="D234" s="36"/>
      <c r="E234" s="36" t="s">
        <v>41</v>
      </c>
      <c r="F234" s="36" t="s">
        <v>214</v>
      </c>
      <c r="G234" s="36" t="s">
        <v>465</v>
      </c>
      <c r="H234" s="36" t="s">
        <v>416</v>
      </c>
      <c r="I234" s="37">
        <v>772727</v>
      </c>
      <c r="J234" s="38">
        <v>16</v>
      </c>
      <c r="K234" s="39">
        <v>12363636</v>
      </c>
      <c r="L234" s="38"/>
      <c r="M234" s="40"/>
      <c r="N234" s="23"/>
      <c r="O234" s="21"/>
    </row>
    <row r="235" spans="1:15" x14ac:dyDescent="0.25">
      <c r="A235" s="15" t="e">
        <f t="shared" ref="A235:A240" si="5">A234+1</f>
        <v>#REF!</v>
      </c>
      <c r="B235" s="35">
        <v>41614</v>
      </c>
      <c r="C235" s="36"/>
      <c r="D235" s="36" t="s">
        <v>215</v>
      </c>
      <c r="E235" s="36" t="s">
        <v>41</v>
      </c>
      <c r="F235" s="36" t="s">
        <v>361</v>
      </c>
      <c r="G235" s="36" t="s">
        <v>464</v>
      </c>
      <c r="H235" s="36" t="s">
        <v>416</v>
      </c>
      <c r="I235" s="37">
        <v>772727.25</v>
      </c>
      <c r="J235" s="38"/>
      <c r="K235" s="39"/>
      <c r="L235" s="38">
        <v>7</v>
      </c>
      <c r="M235" s="40">
        <v>5409091</v>
      </c>
      <c r="N235" s="23"/>
      <c r="O235" s="21"/>
    </row>
    <row r="236" spans="1:15" x14ac:dyDescent="0.25">
      <c r="A236" s="15" t="e">
        <f t="shared" si="5"/>
        <v>#REF!</v>
      </c>
      <c r="B236" s="35">
        <v>41614</v>
      </c>
      <c r="C236" s="36"/>
      <c r="D236" s="36" t="s">
        <v>215</v>
      </c>
      <c r="E236" s="36" t="s">
        <v>236</v>
      </c>
      <c r="F236" s="36" t="s">
        <v>361</v>
      </c>
      <c r="G236" s="36" t="s">
        <v>463</v>
      </c>
      <c r="H236" s="36" t="s">
        <v>417</v>
      </c>
      <c r="I236" s="37">
        <v>373636.44</v>
      </c>
      <c r="J236" s="38"/>
      <c r="K236" s="39"/>
      <c r="L236" s="38">
        <v>7</v>
      </c>
      <c r="M236" s="40">
        <v>2615456</v>
      </c>
      <c r="N236" s="23"/>
      <c r="O236" s="21"/>
    </row>
    <row r="237" spans="1:15" x14ac:dyDescent="0.25">
      <c r="A237" s="15" t="e">
        <f t="shared" si="5"/>
        <v>#REF!</v>
      </c>
      <c r="B237" s="35">
        <v>41614</v>
      </c>
      <c r="C237" s="36"/>
      <c r="D237" s="36" t="s">
        <v>215</v>
      </c>
      <c r="E237" s="36" t="s">
        <v>43</v>
      </c>
      <c r="F237" s="36" t="s">
        <v>361</v>
      </c>
      <c r="G237" s="36" t="s">
        <v>464</v>
      </c>
      <c r="H237" s="36" t="s">
        <v>417</v>
      </c>
      <c r="I237" s="37">
        <v>636363.67000000004</v>
      </c>
      <c r="J237" s="38"/>
      <c r="K237" s="39"/>
      <c r="L237" s="38">
        <v>2</v>
      </c>
      <c r="M237" s="40">
        <v>1272727</v>
      </c>
      <c r="N237" s="23"/>
      <c r="O237" s="21"/>
    </row>
    <row r="238" spans="1:15" x14ac:dyDescent="0.25">
      <c r="A238" s="15" t="e">
        <f t="shared" si="5"/>
        <v>#REF!</v>
      </c>
      <c r="B238" s="35">
        <v>41614</v>
      </c>
      <c r="C238" s="36" t="s">
        <v>231</v>
      </c>
      <c r="D238" s="36"/>
      <c r="E238" s="36" t="s">
        <v>46</v>
      </c>
      <c r="F238" s="36" t="s">
        <v>214</v>
      </c>
      <c r="G238" s="36" t="s">
        <v>465</v>
      </c>
      <c r="H238" s="36" t="s">
        <v>417</v>
      </c>
      <c r="I238" s="37">
        <v>681818</v>
      </c>
      <c r="J238" s="38">
        <v>14</v>
      </c>
      <c r="K238" s="39">
        <v>9545455</v>
      </c>
      <c r="L238" s="38"/>
      <c r="M238" s="40"/>
      <c r="N238" s="23"/>
      <c r="O238" s="21"/>
    </row>
    <row r="239" spans="1:15" x14ac:dyDescent="0.25">
      <c r="A239" s="15" t="e">
        <f t="shared" si="5"/>
        <v>#REF!</v>
      </c>
      <c r="B239" s="35">
        <v>41614</v>
      </c>
      <c r="C239" s="36"/>
      <c r="D239" s="36" t="s">
        <v>240</v>
      </c>
      <c r="E239" s="36" t="s">
        <v>46</v>
      </c>
      <c r="F239" s="36" t="s">
        <v>361</v>
      </c>
      <c r="G239" s="36" t="s">
        <v>464</v>
      </c>
      <c r="H239" s="36" t="s">
        <v>417</v>
      </c>
      <c r="I239" s="37">
        <v>681818.19</v>
      </c>
      <c r="J239" s="38"/>
      <c r="K239" s="39"/>
      <c r="L239" s="38">
        <v>7</v>
      </c>
      <c r="M239" s="40">
        <v>4772728</v>
      </c>
      <c r="N239" s="23"/>
      <c r="O239" s="21"/>
    </row>
    <row r="240" spans="1:15" x14ac:dyDescent="0.25">
      <c r="A240" s="15" t="e">
        <f t="shared" si="5"/>
        <v>#REF!</v>
      </c>
      <c r="B240" s="35">
        <v>41614</v>
      </c>
      <c r="C240" s="36"/>
      <c r="D240" s="36" t="s">
        <v>227</v>
      </c>
      <c r="E240" s="36" t="s">
        <v>46</v>
      </c>
      <c r="F240" s="36" t="s">
        <v>406</v>
      </c>
      <c r="G240" s="36" t="s">
        <v>464</v>
      </c>
      <c r="H240" s="36" t="s">
        <v>417</v>
      </c>
      <c r="I240" s="37">
        <v>681818.19</v>
      </c>
      <c r="J240" s="38"/>
      <c r="K240" s="39"/>
      <c r="L240" s="38">
        <v>7</v>
      </c>
      <c r="M240" s="40">
        <v>4772727</v>
      </c>
      <c r="N240" s="23"/>
      <c r="O240" s="21"/>
    </row>
    <row r="241" spans="1:15" x14ac:dyDescent="0.25">
      <c r="A241" s="15" t="e">
        <f>#REF!+1</f>
        <v>#REF!</v>
      </c>
      <c r="B241" s="35">
        <v>41614</v>
      </c>
      <c r="C241" s="36" t="s">
        <v>231</v>
      </c>
      <c r="D241" s="36"/>
      <c r="E241" s="36" t="s">
        <v>48</v>
      </c>
      <c r="F241" s="36" t="s">
        <v>214</v>
      </c>
      <c r="G241" s="36" t="s">
        <v>465</v>
      </c>
      <c r="H241" s="36" t="s">
        <v>418</v>
      </c>
      <c r="I241" s="37">
        <v>2636364</v>
      </c>
      <c r="J241" s="38">
        <v>25</v>
      </c>
      <c r="K241" s="39">
        <v>65909091</v>
      </c>
      <c r="L241" s="38"/>
      <c r="M241" s="40"/>
      <c r="N241" s="23"/>
      <c r="O241" s="21"/>
    </row>
    <row r="242" spans="1:15" x14ac:dyDescent="0.25">
      <c r="A242" s="15" t="e">
        <f>A241+1</f>
        <v>#REF!</v>
      </c>
      <c r="B242" s="35">
        <v>41614</v>
      </c>
      <c r="C242" s="36"/>
      <c r="D242" s="36" t="s">
        <v>240</v>
      </c>
      <c r="E242" s="36" t="s">
        <v>48</v>
      </c>
      <c r="F242" s="36" t="s">
        <v>361</v>
      </c>
      <c r="G242" s="36" t="s">
        <v>464</v>
      </c>
      <c r="H242" s="36" t="s">
        <v>418</v>
      </c>
      <c r="I242" s="37">
        <v>2636363.63</v>
      </c>
      <c r="J242" s="38"/>
      <c r="K242" s="39"/>
      <c r="L242" s="38">
        <v>11</v>
      </c>
      <c r="M242" s="40">
        <v>29000000</v>
      </c>
      <c r="N242" s="23"/>
      <c r="O242" s="21"/>
    </row>
    <row r="243" spans="1:15" x14ac:dyDescent="0.25">
      <c r="A243" s="15" t="e">
        <f>A242+1</f>
        <v>#REF!</v>
      </c>
      <c r="B243" s="35">
        <v>41614</v>
      </c>
      <c r="C243" s="36"/>
      <c r="D243" s="36" t="s">
        <v>216</v>
      </c>
      <c r="E243" s="36" t="s">
        <v>48</v>
      </c>
      <c r="F243" s="36" t="s">
        <v>406</v>
      </c>
      <c r="G243" s="36" t="s">
        <v>464</v>
      </c>
      <c r="H243" s="36" t="s">
        <v>418</v>
      </c>
      <c r="I243" s="37">
        <v>2636363.63</v>
      </c>
      <c r="J243" s="38"/>
      <c r="K243" s="39"/>
      <c r="L243" s="38">
        <v>11</v>
      </c>
      <c r="M243" s="40">
        <v>29000000</v>
      </c>
      <c r="N243" s="22"/>
      <c r="O243" s="21"/>
    </row>
    <row r="244" spans="1:15" x14ac:dyDescent="0.25">
      <c r="A244" s="15" t="e">
        <f>#REF!+1</f>
        <v>#REF!</v>
      </c>
      <c r="B244" s="35">
        <v>41614</v>
      </c>
      <c r="C244" s="41" t="s">
        <v>231</v>
      </c>
      <c r="D244" s="36"/>
      <c r="E244" s="36" t="s">
        <v>59</v>
      </c>
      <c r="F244" s="36" t="s">
        <v>214</v>
      </c>
      <c r="G244" s="36" t="s">
        <v>465</v>
      </c>
      <c r="H244" s="36" t="s">
        <v>420</v>
      </c>
      <c r="I244" s="37">
        <v>363636</v>
      </c>
      <c r="J244" s="38">
        <v>12</v>
      </c>
      <c r="K244" s="39">
        <v>4363636</v>
      </c>
      <c r="L244" s="38"/>
      <c r="M244" s="40"/>
      <c r="N244" s="23"/>
      <c r="O244" s="21"/>
    </row>
    <row r="245" spans="1:15" x14ac:dyDescent="0.25">
      <c r="A245" s="15" t="e">
        <f>A244+1</f>
        <v>#REF!</v>
      </c>
      <c r="B245" s="35">
        <v>41614</v>
      </c>
      <c r="C245" s="41"/>
      <c r="D245" s="36" t="s">
        <v>240</v>
      </c>
      <c r="E245" s="36" t="s">
        <v>59</v>
      </c>
      <c r="F245" s="36" t="s">
        <v>361</v>
      </c>
      <c r="G245" s="36" t="s">
        <v>464</v>
      </c>
      <c r="H245" s="36" t="s">
        <v>420</v>
      </c>
      <c r="I245" s="37">
        <v>363636.33</v>
      </c>
      <c r="J245" s="38"/>
      <c r="K245" s="39"/>
      <c r="L245" s="38">
        <v>4</v>
      </c>
      <c r="M245" s="40">
        <v>1454546</v>
      </c>
      <c r="N245" s="22"/>
      <c r="O245" s="21"/>
    </row>
    <row r="246" spans="1:15" x14ac:dyDescent="0.25">
      <c r="A246" s="15" t="e">
        <f>A245+1</f>
        <v>#REF!</v>
      </c>
      <c r="B246" s="35">
        <v>41614</v>
      </c>
      <c r="C246" s="41"/>
      <c r="D246" s="36" t="s">
        <v>216</v>
      </c>
      <c r="E246" s="36" t="s">
        <v>59</v>
      </c>
      <c r="F246" s="36" t="s">
        <v>406</v>
      </c>
      <c r="G246" s="36" t="s">
        <v>464</v>
      </c>
      <c r="H246" s="36" t="s">
        <v>420</v>
      </c>
      <c r="I246" s="37">
        <v>363636.33</v>
      </c>
      <c r="J246" s="38"/>
      <c r="K246" s="39"/>
      <c r="L246" s="38">
        <v>4</v>
      </c>
      <c r="M246" s="40">
        <v>1454545</v>
      </c>
      <c r="N246" s="23"/>
      <c r="O246" s="21"/>
    </row>
    <row r="247" spans="1:15" x14ac:dyDescent="0.25">
      <c r="A247" s="15" t="e">
        <f>#REF!+1</f>
        <v>#REF!</v>
      </c>
      <c r="B247" s="35">
        <v>41614</v>
      </c>
      <c r="C247" s="41" t="s">
        <v>231</v>
      </c>
      <c r="D247" s="36"/>
      <c r="E247" s="36" t="s">
        <v>61</v>
      </c>
      <c r="F247" s="36" t="s">
        <v>214</v>
      </c>
      <c r="G247" s="36" t="s">
        <v>465</v>
      </c>
      <c r="H247" s="36" t="s">
        <v>420</v>
      </c>
      <c r="I247" s="37">
        <v>363636</v>
      </c>
      <c r="J247" s="38">
        <v>12</v>
      </c>
      <c r="K247" s="39">
        <v>4363636</v>
      </c>
      <c r="L247" s="38"/>
      <c r="M247" s="40"/>
      <c r="N247" s="23"/>
      <c r="O247" s="21"/>
    </row>
    <row r="248" spans="1:15" x14ac:dyDescent="0.25">
      <c r="A248" s="15" t="e">
        <f>A247+1</f>
        <v>#REF!</v>
      </c>
      <c r="B248" s="35">
        <v>41614</v>
      </c>
      <c r="C248" s="41"/>
      <c r="D248" s="36" t="s">
        <v>215</v>
      </c>
      <c r="E248" s="36" t="s">
        <v>61</v>
      </c>
      <c r="F248" s="36" t="s">
        <v>361</v>
      </c>
      <c r="G248" s="36" t="s">
        <v>464</v>
      </c>
      <c r="H248" s="36" t="s">
        <v>420</v>
      </c>
      <c r="I248" s="37">
        <v>363636.33</v>
      </c>
      <c r="J248" s="38"/>
      <c r="K248" s="39"/>
      <c r="L248" s="38">
        <v>4</v>
      </c>
      <c r="M248" s="40">
        <v>1454546</v>
      </c>
      <c r="N248" s="23"/>
      <c r="O248" s="21"/>
    </row>
    <row r="249" spans="1:15" x14ac:dyDescent="0.25">
      <c r="A249" s="15" t="e">
        <f>A248+1</f>
        <v>#REF!</v>
      </c>
      <c r="B249" s="35">
        <v>41614</v>
      </c>
      <c r="C249" s="41"/>
      <c r="D249" s="36" t="s">
        <v>251</v>
      </c>
      <c r="E249" s="36" t="s">
        <v>250</v>
      </c>
      <c r="F249" s="36" t="s">
        <v>375</v>
      </c>
      <c r="G249" s="36" t="s">
        <v>464</v>
      </c>
      <c r="H249" s="36" t="s">
        <v>412</v>
      </c>
      <c r="I249" s="37">
        <v>47416.33</v>
      </c>
      <c r="J249" s="38"/>
      <c r="K249" s="39"/>
      <c r="L249" s="38">
        <v>85</v>
      </c>
      <c r="M249" s="40">
        <v>4030388</v>
      </c>
      <c r="N249" s="22"/>
      <c r="O249" s="21"/>
    </row>
    <row r="250" spans="1:15" x14ac:dyDescent="0.25">
      <c r="A250" s="15" t="e">
        <f>A249+1</f>
        <v>#REF!</v>
      </c>
      <c r="B250" s="35">
        <v>41614</v>
      </c>
      <c r="C250" s="36"/>
      <c r="D250" s="36" t="s">
        <v>240</v>
      </c>
      <c r="E250" s="36" t="s">
        <v>250</v>
      </c>
      <c r="F250" s="36" t="s">
        <v>361</v>
      </c>
      <c r="G250" s="36" t="s">
        <v>464</v>
      </c>
      <c r="H250" s="36" t="s">
        <v>412</v>
      </c>
      <c r="I250" s="37">
        <v>47416.33</v>
      </c>
      <c r="J250" s="38"/>
      <c r="K250" s="39"/>
      <c r="L250" s="38">
        <v>86</v>
      </c>
      <c r="M250" s="40">
        <v>4077805</v>
      </c>
      <c r="N250" s="23"/>
      <c r="O250" s="21"/>
    </row>
    <row r="251" spans="1:15" x14ac:dyDescent="0.25">
      <c r="A251" s="15" t="e">
        <f>A249+1</f>
        <v>#REF!</v>
      </c>
      <c r="B251" s="35">
        <v>41614</v>
      </c>
      <c r="C251" s="36"/>
      <c r="D251" s="36" t="s">
        <v>216</v>
      </c>
      <c r="E251" s="36" t="s">
        <v>82</v>
      </c>
      <c r="F251" s="36" t="s">
        <v>406</v>
      </c>
      <c r="G251" s="36" t="s">
        <v>464</v>
      </c>
      <c r="H251" s="36" t="s">
        <v>411</v>
      </c>
      <c r="I251" s="37">
        <v>910462.07</v>
      </c>
      <c r="J251" s="38"/>
      <c r="K251" s="39"/>
      <c r="L251" s="38">
        <v>6</v>
      </c>
      <c r="M251" s="40">
        <v>5462772</v>
      </c>
      <c r="N251" s="23"/>
      <c r="O251" s="21"/>
    </row>
    <row r="252" spans="1:15" x14ac:dyDescent="0.25">
      <c r="A252" s="15" t="e">
        <f t="shared" ref="A252:A259" si="6">A251+1</f>
        <v>#REF!</v>
      </c>
      <c r="B252" s="35">
        <v>41614</v>
      </c>
      <c r="C252" s="36"/>
      <c r="D252" s="36" t="s">
        <v>273</v>
      </c>
      <c r="E252" s="36" t="s">
        <v>272</v>
      </c>
      <c r="F252" s="36" t="s">
        <v>377</v>
      </c>
      <c r="G252" s="36" t="s">
        <v>464</v>
      </c>
      <c r="H252" s="36" t="s">
        <v>412</v>
      </c>
      <c r="I252" s="37">
        <v>100000</v>
      </c>
      <c r="J252" s="38"/>
      <c r="K252" s="39"/>
      <c r="L252" s="38">
        <v>6</v>
      </c>
      <c r="M252" s="40">
        <v>600000</v>
      </c>
      <c r="N252" s="23"/>
      <c r="O252" s="21"/>
    </row>
    <row r="253" spans="1:15" x14ac:dyDescent="0.25">
      <c r="A253" s="15" t="e">
        <f t="shared" si="6"/>
        <v>#REF!</v>
      </c>
      <c r="B253" s="35">
        <v>41614</v>
      </c>
      <c r="C253" s="36"/>
      <c r="D253" s="36" t="s">
        <v>251</v>
      </c>
      <c r="E253" s="36" t="s">
        <v>276</v>
      </c>
      <c r="F253" s="36" t="s">
        <v>375</v>
      </c>
      <c r="G253" s="36" t="s">
        <v>464</v>
      </c>
      <c r="H253" s="36" t="s">
        <v>412</v>
      </c>
      <c r="I253" s="37">
        <v>727272.75</v>
      </c>
      <c r="J253" s="38"/>
      <c r="K253" s="39"/>
      <c r="L253" s="38">
        <v>3</v>
      </c>
      <c r="M253" s="40">
        <v>2181818</v>
      </c>
      <c r="N253" s="23"/>
      <c r="O253" s="21"/>
    </row>
    <row r="254" spans="1:15" x14ac:dyDescent="0.25">
      <c r="A254" s="15" t="e">
        <f t="shared" si="6"/>
        <v>#REF!</v>
      </c>
      <c r="B254" s="35">
        <v>41614</v>
      </c>
      <c r="C254" s="36"/>
      <c r="D254" s="36" t="s">
        <v>273</v>
      </c>
      <c r="E254" s="36" t="s">
        <v>276</v>
      </c>
      <c r="F254" s="36" t="s">
        <v>377</v>
      </c>
      <c r="G254" s="36" t="s">
        <v>464</v>
      </c>
      <c r="H254" s="36" t="s">
        <v>412</v>
      </c>
      <c r="I254" s="37">
        <v>727272.75</v>
      </c>
      <c r="J254" s="38"/>
      <c r="K254" s="39"/>
      <c r="L254" s="38">
        <v>3</v>
      </c>
      <c r="M254" s="40">
        <v>2181818</v>
      </c>
      <c r="N254" s="23"/>
      <c r="O254" s="21"/>
    </row>
    <row r="255" spans="1:15" x14ac:dyDescent="0.25">
      <c r="A255" s="15" t="e">
        <f t="shared" si="6"/>
        <v>#REF!</v>
      </c>
      <c r="B255" s="35">
        <v>41614</v>
      </c>
      <c r="C255" s="36"/>
      <c r="D255" s="36" t="s">
        <v>240</v>
      </c>
      <c r="E255" s="36" t="s">
        <v>276</v>
      </c>
      <c r="F255" s="36" t="s">
        <v>361</v>
      </c>
      <c r="G255" s="36" t="s">
        <v>464</v>
      </c>
      <c r="H255" s="36" t="s">
        <v>412</v>
      </c>
      <c r="I255" s="37">
        <v>727272.75</v>
      </c>
      <c r="J255" s="38"/>
      <c r="K255" s="39"/>
      <c r="L255" s="38">
        <v>3</v>
      </c>
      <c r="M255" s="40">
        <v>2181819</v>
      </c>
      <c r="N255" s="22"/>
      <c r="O255" s="24"/>
    </row>
    <row r="256" spans="1:15" x14ac:dyDescent="0.25">
      <c r="A256" s="15" t="e">
        <f t="shared" si="6"/>
        <v>#REF!</v>
      </c>
      <c r="B256" s="35">
        <v>41614</v>
      </c>
      <c r="C256" s="36"/>
      <c r="D256" s="36" t="s">
        <v>277</v>
      </c>
      <c r="E256" s="36" t="s">
        <v>276</v>
      </c>
      <c r="F256" s="36" t="s">
        <v>406</v>
      </c>
      <c r="G256" s="36" t="s">
        <v>464</v>
      </c>
      <c r="H256" s="36" t="s">
        <v>412</v>
      </c>
      <c r="I256" s="37">
        <v>727272.75</v>
      </c>
      <c r="J256" s="38"/>
      <c r="K256" s="39"/>
      <c r="L256" s="38">
        <v>3</v>
      </c>
      <c r="M256" s="40">
        <v>2181818</v>
      </c>
      <c r="N256" s="22"/>
      <c r="O256" s="21"/>
    </row>
    <row r="257" spans="1:15" x14ac:dyDescent="0.25">
      <c r="A257" s="15" t="e">
        <f t="shared" si="6"/>
        <v>#REF!</v>
      </c>
      <c r="B257" s="35">
        <v>41614</v>
      </c>
      <c r="C257" s="41"/>
      <c r="D257" s="36" t="s">
        <v>273</v>
      </c>
      <c r="E257" s="36" t="s">
        <v>279</v>
      </c>
      <c r="F257" s="36" t="s">
        <v>377</v>
      </c>
      <c r="G257" s="36" t="s">
        <v>464</v>
      </c>
      <c r="H257" s="36" t="s">
        <v>412</v>
      </c>
      <c r="I257" s="37">
        <v>1571428.56</v>
      </c>
      <c r="J257" s="38"/>
      <c r="K257" s="39"/>
      <c r="L257" s="38">
        <v>2</v>
      </c>
      <c r="M257" s="40">
        <v>3142857</v>
      </c>
      <c r="N257" s="22"/>
      <c r="O257" s="21"/>
    </row>
    <row r="258" spans="1:15" x14ac:dyDescent="0.25">
      <c r="A258" s="15" t="e">
        <f t="shared" si="6"/>
        <v>#REF!</v>
      </c>
      <c r="B258" s="35">
        <v>41614</v>
      </c>
      <c r="C258" s="41"/>
      <c r="D258" s="36" t="s">
        <v>240</v>
      </c>
      <c r="E258" s="36" t="s">
        <v>279</v>
      </c>
      <c r="F258" s="36" t="s">
        <v>361</v>
      </c>
      <c r="G258" s="36" t="s">
        <v>464</v>
      </c>
      <c r="H258" s="36" t="s">
        <v>412</v>
      </c>
      <c r="I258" s="37">
        <v>1571428.56</v>
      </c>
      <c r="J258" s="38"/>
      <c r="K258" s="39"/>
      <c r="L258" s="38">
        <v>2</v>
      </c>
      <c r="M258" s="40">
        <v>3142857</v>
      </c>
      <c r="N258" s="23"/>
      <c r="O258" s="21"/>
    </row>
    <row r="259" spans="1:15" x14ac:dyDescent="0.25">
      <c r="A259" s="15" t="e">
        <f t="shared" si="6"/>
        <v>#REF!</v>
      </c>
      <c r="B259" s="35">
        <v>41614</v>
      </c>
      <c r="C259" s="36"/>
      <c r="D259" s="36" t="s">
        <v>277</v>
      </c>
      <c r="E259" s="36" t="s">
        <v>279</v>
      </c>
      <c r="F259" s="36" t="s">
        <v>406</v>
      </c>
      <c r="G259" s="36" t="s">
        <v>464</v>
      </c>
      <c r="H259" s="36" t="s">
        <v>412</v>
      </c>
      <c r="I259" s="37">
        <v>1571428.56</v>
      </c>
      <c r="J259" s="38"/>
      <c r="K259" s="39"/>
      <c r="L259" s="38">
        <v>2</v>
      </c>
      <c r="M259" s="40">
        <v>3142857</v>
      </c>
      <c r="N259" s="22"/>
      <c r="O259" s="24"/>
    </row>
    <row r="260" spans="1:15" x14ac:dyDescent="0.25">
      <c r="A260" s="15" t="e">
        <f>#REF!+1</f>
        <v>#REF!</v>
      </c>
      <c r="B260" s="35">
        <v>41614</v>
      </c>
      <c r="C260" s="41" t="s">
        <v>231</v>
      </c>
      <c r="D260" s="36"/>
      <c r="E260" s="36" t="s">
        <v>92</v>
      </c>
      <c r="F260" s="36" t="s">
        <v>214</v>
      </c>
      <c r="G260" s="36" t="s">
        <v>465</v>
      </c>
      <c r="H260" s="36" t="s">
        <v>423</v>
      </c>
      <c r="I260" s="37">
        <v>363636</v>
      </c>
      <c r="J260" s="38">
        <v>10</v>
      </c>
      <c r="K260" s="39">
        <v>3636364</v>
      </c>
      <c r="L260" s="38"/>
      <c r="M260" s="40"/>
      <c r="N260" s="22"/>
      <c r="O260" s="24"/>
    </row>
    <row r="261" spans="1:15" x14ac:dyDescent="0.25">
      <c r="A261" s="15" t="e">
        <f>#REF!+1</f>
        <v>#REF!</v>
      </c>
      <c r="B261" s="35">
        <v>41614</v>
      </c>
      <c r="C261" s="36" t="s">
        <v>231</v>
      </c>
      <c r="D261" s="36"/>
      <c r="E261" s="36" t="s">
        <v>297</v>
      </c>
      <c r="F261" s="36" t="s">
        <v>214</v>
      </c>
      <c r="G261" s="36" t="s">
        <v>465</v>
      </c>
      <c r="H261" s="36" t="s">
        <v>425</v>
      </c>
      <c r="I261" s="37">
        <v>683182</v>
      </c>
      <c r="J261" s="38">
        <v>30</v>
      </c>
      <c r="K261" s="39">
        <v>20495455</v>
      </c>
      <c r="L261" s="38"/>
      <c r="M261" s="40"/>
      <c r="N261" s="22"/>
      <c r="O261" s="24"/>
    </row>
    <row r="262" spans="1:15" x14ac:dyDescent="0.25">
      <c r="A262" s="15" t="e">
        <f t="shared" ref="A262:A272" si="7">A261+1</f>
        <v>#REF!</v>
      </c>
      <c r="B262" s="35">
        <v>41614</v>
      </c>
      <c r="C262" s="36"/>
      <c r="D262" s="36" t="s">
        <v>240</v>
      </c>
      <c r="E262" s="36" t="s">
        <v>297</v>
      </c>
      <c r="F262" s="36" t="s">
        <v>361</v>
      </c>
      <c r="G262" s="36" t="s">
        <v>464</v>
      </c>
      <c r="H262" s="36" t="s">
        <v>425</v>
      </c>
      <c r="I262" s="37">
        <v>683181.83</v>
      </c>
      <c r="J262" s="38"/>
      <c r="K262" s="39"/>
      <c r="L262" s="38">
        <v>10</v>
      </c>
      <c r="M262" s="40">
        <v>6831819</v>
      </c>
      <c r="N262" s="23"/>
      <c r="O262" s="21"/>
    </row>
    <row r="263" spans="1:15" x14ac:dyDescent="0.25">
      <c r="A263" s="15" t="e">
        <f t="shared" si="7"/>
        <v>#REF!</v>
      </c>
      <c r="B263" s="35">
        <v>41614</v>
      </c>
      <c r="C263" s="36"/>
      <c r="D263" s="36" t="s">
        <v>277</v>
      </c>
      <c r="E263" s="36" t="s">
        <v>297</v>
      </c>
      <c r="F263" s="36" t="s">
        <v>406</v>
      </c>
      <c r="G263" s="36" t="s">
        <v>464</v>
      </c>
      <c r="H263" s="36" t="s">
        <v>425</v>
      </c>
      <c r="I263" s="37">
        <v>683181.83</v>
      </c>
      <c r="J263" s="38"/>
      <c r="K263" s="39"/>
      <c r="L263" s="38">
        <v>10</v>
      </c>
      <c r="M263" s="40">
        <v>6831818</v>
      </c>
      <c r="N263" s="23"/>
      <c r="O263" s="21"/>
    </row>
    <row r="264" spans="1:15" x14ac:dyDescent="0.25">
      <c r="A264" s="15" t="e">
        <f t="shared" si="7"/>
        <v>#REF!</v>
      </c>
      <c r="B264" s="35">
        <v>41614</v>
      </c>
      <c r="C264" s="36"/>
      <c r="D264" s="36" t="s">
        <v>300</v>
      </c>
      <c r="E264" s="36" t="s">
        <v>392</v>
      </c>
      <c r="F264" s="36" t="s">
        <v>406</v>
      </c>
      <c r="G264" s="36" t="s">
        <v>463</v>
      </c>
      <c r="H264" s="36" t="s">
        <v>411</v>
      </c>
      <c r="I264" s="37">
        <v>14095.23</v>
      </c>
      <c r="J264" s="38"/>
      <c r="K264" s="39"/>
      <c r="L264" s="38">
        <v>24</v>
      </c>
      <c r="M264" s="40">
        <v>338285</v>
      </c>
      <c r="N264" s="23"/>
      <c r="O264" s="21"/>
    </row>
    <row r="265" spans="1:15" x14ac:dyDescent="0.25">
      <c r="A265" s="15" t="e">
        <f t="shared" si="7"/>
        <v>#REF!</v>
      </c>
      <c r="B265" s="35">
        <v>41614</v>
      </c>
      <c r="C265" s="36" t="s">
        <v>231</v>
      </c>
      <c r="D265" s="36"/>
      <c r="E265" s="36" t="s">
        <v>128</v>
      </c>
      <c r="F265" s="36" t="s">
        <v>214</v>
      </c>
      <c r="G265" s="36" t="s">
        <v>465</v>
      </c>
      <c r="H265" s="36" t="s">
        <v>426</v>
      </c>
      <c r="I265" s="37">
        <v>10454545</v>
      </c>
      <c r="J265" s="38">
        <v>19</v>
      </c>
      <c r="K265" s="39">
        <v>198636364</v>
      </c>
      <c r="L265" s="38"/>
      <c r="M265" s="40"/>
      <c r="N265" s="22"/>
      <c r="O265" s="21"/>
    </row>
    <row r="266" spans="1:15" x14ac:dyDescent="0.25">
      <c r="A266" s="15" t="e">
        <f t="shared" si="7"/>
        <v>#REF!</v>
      </c>
      <c r="B266" s="35">
        <v>41614</v>
      </c>
      <c r="C266" s="36"/>
      <c r="D266" s="36" t="s">
        <v>240</v>
      </c>
      <c r="E266" s="36" t="s">
        <v>128</v>
      </c>
      <c r="F266" s="36" t="s">
        <v>361</v>
      </c>
      <c r="G266" s="36" t="s">
        <v>464</v>
      </c>
      <c r="H266" s="36" t="s">
        <v>426</v>
      </c>
      <c r="I266" s="37">
        <v>10454545.5</v>
      </c>
      <c r="J266" s="38"/>
      <c r="K266" s="39"/>
      <c r="L266" s="38">
        <v>15</v>
      </c>
      <c r="M266" s="40">
        <v>156818183</v>
      </c>
      <c r="N266" s="23"/>
      <c r="O266" s="21"/>
    </row>
    <row r="267" spans="1:15" x14ac:dyDescent="0.25">
      <c r="A267" s="15" t="e">
        <f t="shared" si="7"/>
        <v>#REF!</v>
      </c>
      <c r="B267" s="35">
        <v>41614</v>
      </c>
      <c r="C267" s="36"/>
      <c r="D267" s="36" t="s">
        <v>216</v>
      </c>
      <c r="E267" s="36" t="s">
        <v>128</v>
      </c>
      <c r="F267" s="36" t="s">
        <v>406</v>
      </c>
      <c r="G267" s="36" t="s">
        <v>464</v>
      </c>
      <c r="H267" s="36" t="s">
        <v>426</v>
      </c>
      <c r="I267" s="37">
        <v>10454545.5</v>
      </c>
      <c r="J267" s="38"/>
      <c r="K267" s="39"/>
      <c r="L267" s="38">
        <v>13</v>
      </c>
      <c r="M267" s="40">
        <v>135909091</v>
      </c>
      <c r="N267" s="23"/>
      <c r="O267" s="21"/>
    </row>
    <row r="268" spans="1:15" x14ac:dyDescent="0.25">
      <c r="A268" s="15" t="e">
        <f t="shared" si="7"/>
        <v>#REF!</v>
      </c>
      <c r="B268" s="35">
        <v>41614</v>
      </c>
      <c r="C268" s="36" t="s">
        <v>231</v>
      </c>
      <c r="D268" s="36"/>
      <c r="E268" s="36" t="s">
        <v>132</v>
      </c>
      <c r="F268" s="36" t="s">
        <v>214</v>
      </c>
      <c r="G268" s="36" t="s">
        <v>465</v>
      </c>
      <c r="H268" s="36" t="s">
        <v>428</v>
      </c>
      <c r="I268" s="37">
        <v>4636364</v>
      </c>
      <c r="J268" s="38">
        <v>20</v>
      </c>
      <c r="K268" s="39">
        <v>92727273</v>
      </c>
      <c r="L268" s="38"/>
      <c r="M268" s="40"/>
      <c r="N268" s="23"/>
      <c r="O268" s="21"/>
    </row>
    <row r="269" spans="1:15" x14ac:dyDescent="0.25">
      <c r="A269" s="15" t="e">
        <f t="shared" si="7"/>
        <v>#REF!</v>
      </c>
      <c r="B269" s="35">
        <v>41614</v>
      </c>
      <c r="C269" s="36"/>
      <c r="D269" s="36" t="s">
        <v>240</v>
      </c>
      <c r="E269" s="36" t="s">
        <v>132</v>
      </c>
      <c r="F269" s="36" t="s">
        <v>361</v>
      </c>
      <c r="G269" s="36" t="s">
        <v>464</v>
      </c>
      <c r="H269" s="36" t="s">
        <v>428</v>
      </c>
      <c r="I269" s="37">
        <v>4636363.6399999997</v>
      </c>
      <c r="J269" s="38"/>
      <c r="K269" s="39"/>
      <c r="L269" s="38">
        <v>15</v>
      </c>
      <c r="M269" s="40">
        <v>69545455</v>
      </c>
      <c r="N269" s="22"/>
      <c r="O269" s="21"/>
    </row>
    <row r="270" spans="1:15" x14ac:dyDescent="0.25">
      <c r="A270" s="15" t="e">
        <f t="shared" si="7"/>
        <v>#REF!</v>
      </c>
      <c r="B270" s="35">
        <v>41614</v>
      </c>
      <c r="C270" s="36"/>
      <c r="D270" s="36" t="s">
        <v>216</v>
      </c>
      <c r="E270" s="36" t="s">
        <v>132</v>
      </c>
      <c r="F270" s="36" t="s">
        <v>406</v>
      </c>
      <c r="G270" s="36" t="s">
        <v>464</v>
      </c>
      <c r="H270" s="36" t="s">
        <v>428</v>
      </c>
      <c r="I270" s="37">
        <v>4636363.6399999997</v>
      </c>
      <c r="J270" s="38"/>
      <c r="K270" s="39"/>
      <c r="L270" s="38">
        <v>13</v>
      </c>
      <c r="M270" s="40">
        <v>60272727</v>
      </c>
      <c r="N270" s="23"/>
      <c r="O270" s="21"/>
    </row>
    <row r="271" spans="1:15" x14ac:dyDescent="0.25">
      <c r="A271" s="15" t="e">
        <f t="shared" si="7"/>
        <v>#REF!</v>
      </c>
      <c r="B271" s="35">
        <v>41614</v>
      </c>
      <c r="C271" s="41" t="s">
        <v>231</v>
      </c>
      <c r="D271" s="36"/>
      <c r="E271" s="36" t="s">
        <v>134</v>
      </c>
      <c r="F271" s="36" t="s">
        <v>214</v>
      </c>
      <c r="G271" s="36" t="s">
        <v>465</v>
      </c>
      <c r="H271" s="36" t="s">
        <v>429</v>
      </c>
      <c r="I271" s="37">
        <v>2496364</v>
      </c>
      <c r="J271" s="38">
        <v>6</v>
      </c>
      <c r="K271" s="39">
        <v>14978182</v>
      </c>
      <c r="L271" s="38"/>
      <c r="M271" s="40"/>
      <c r="N271" s="22"/>
      <c r="O271" s="24"/>
    </row>
    <row r="272" spans="1:15" x14ac:dyDescent="0.25">
      <c r="A272" s="15" t="e">
        <f t="shared" si="7"/>
        <v>#REF!</v>
      </c>
      <c r="B272" s="35">
        <v>41614</v>
      </c>
      <c r="C272" s="36"/>
      <c r="D272" s="36" t="s">
        <v>215</v>
      </c>
      <c r="E272" s="36" t="s">
        <v>134</v>
      </c>
      <c r="F272" s="36" t="s">
        <v>361</v>
      </c>
      <c r="G272" s="36" t="s">
        <v>464</v>
      </c>
      <c r="H272" s="36" t="s">
        <v>429</v>
      </c>
      <c r="I272" s="37">
        <v>2496363.63</v>
      </c>
      <c r="J272" s="38"/>
      <c r="K272" s="39"/>
      <c r="L272" s="38">
        <v>8</v>
      </c>
      <c r="M272" s="40">
        <v>19970909</v>
      </c>
      <c r="N272" s="22"/>
      <c r="O272" s="21"/>
    </row>
    <row r="273" spans="1:15" x14ac:dyDescent="0.25">
      <c r="A273" s="15" t="e">
        <f>#REF!+1</f>
        <v>#REF!</v>
      </c>
      <c r="B273" s="35">
        <v>41614</v>
      </c>
      <c r="C273" s="36" t="s">
        <v>231</v>
      </c>
      <c r="D273" s="36"/>
      <c r="E273" s="36" t="s">
        <v>137</v>
      </c>
      <c r="F273" s="36" t="s">
        <v>214</v>
      </c>
      <c r="G273" s="36" t="s">
        <v>465</v>
      </c>
      <c r="H273" s="36" t="s">
        <v>420</v>
      </c>
      <c r="I273" s="37">
        <v>363636</v>
      </c>
      <c r="J273" s="38">
        <v>8</v>
      </c>
      <c r="K273" s="39">
        <v>2909091</v>
      </c>
      <c r="L273" s="38"/>
      <c r="M273" s="40"/>
      <c r="N273" s="23"/>
      <c r="O273" s="21"/>
    </row>
    <row r="274" spans="1:15" x14ac:dyDescent="0.25">
      <c r="A274" s="15" t="e">
        <f>A273+1</f>
        <v>#REF!</v>
      </c>
      <c r="B274" s="35">
        <v>41614</v>
      </c>
      <c r="C274" s="36"/>
      <c r="D274" s="36" t="s">
        <v>240</v>
      </c>
      <c r="E274" s="36" t="s">
        <v>137</v>
      </c>
      <c r="F274" s="36" t="s">
        <v>361</v>
      </c>
      <c r="G274" s="36" t="s">
        <v>464</v>
      </c>
      <c r="H274" s="36" t="s">
        <v>420</v>
      </c>
      <c r="I274" s="37">
        <v>363636.38</v>
      </c>
      <c r="J274" s="38"/>
      <c r="K274" s="39"/>
      <c r="L274" s="38">
        <v>4</v>
      </c>
      <c r="M274" s="40">
        <v>1454545</v>
      </c>
      <c r="N274" s="23"/>
      <c r="O274" s="21"/>
    </row>
    <row r="275" spans="1:15" x14ac:dyDescent="0.25">
      <c r="A275" s="15" t="e">
        <f>#REF!+1</f>
        <v>#REF!</v>
      </c>
      <c r="B275" s="35">
        <v>41614</v>
      </c>
      <c r="C275" s="41" t="s">
        <v>231</v>
      </c>
      <c r="D275" s="36"/>
      <c r="E275" s="36" t="s">
        <v>139</v>
      </c>
      <c r="F275" s="36" t="s">
        <v>214</v>
      </c>
      <c r="G275" s="36" t="s">
        <v>465</v>
      </c>
      <c r="H275" s="36" t="s">
        <v>420</v>
      </c>
      <c r="I275" s="37">
        <v>363636</v>
      </c>
      <c r="J275" s="38">
        <v>8</v>
      </c>
      <c r="K275" s="39">
        <v>2909091</v>
      </c>
      <c r="L275" s="38"/>
      <c r="M275" s="40"/>
      <c r="N275" s="23"/>
      <c r="O275" s="21"/>
    </row>
    <row r="276" spans="1:15" x14ac:dyDescent="0.25">
      <c r="A276" s="15" t="e">
        <f>A275+1</f>
        <v>#REF!</v>
      </c>
      <c r="B276" s="35">
        <v>41614</v>
      </c>
      <c r="C276" s="36"/>
      <c r="D276" s="36" t="s">
        <v>240</v>
      </c>
      <c r="E276" s="36" t="s">
        <v>139</v>
      </c>
      <c r="F276" s="36" t="s">
        <v>361</v>
      </c>
      <c r="G276" s="36" t="s">
        <v>464</v>
      </c>
      <c r="H276" s="36" t="s">
        <v>420</v>
      </c>
      <c r="I276" s="37">
        <v>363636.38</v>
      </c>
      <c r="J276" s="38"/>
      <c r="K276" s="39"/>
      <c r="L276" s="38">
        <v>4</v>
      </c>
      <c r="M276" s="40">
        <v>1454545</v>
      </c>
      <c r="N276" s="23"/>
      <c r="O276" s="21"/>
    </row>
    <row r="277" spans="1:15" x14ac:dyDescent="0.25">
      <c r="A277" s="15" t="e">
        <f>A276+1</f>
        <v>#REF!</v>
      </c>
      <c r="B277" s="35">
        <v>41614</v>
      </c>
      <c r="C277" s="36"/>
      <c r="D277" s="36" t="s">
        <v>216</v>
      </c>
      <c r="E277" s="36" t="s">
        <v>139</v>
      </c>
      <c r="F277" s="36" t="s">
        <v>406</v>
      </c>
      <c r="G277" s="36" t="s">
        <v>464</v>
      </c>
      <c r="H277" s="36" t="s">
        <v>420</v>
      </c>
      <c r="I277" s="37">
        <v>363636.38</v>
      </c>
      <c r="J277" s="38"/>
      <c r="K277" s="39"/>
      <c r="L277" s="38">
        <v>4</v>
      </c>
      <c r="M277" s="40">
        <v>1454546</v>
      </c>
      <c r="N277" s="22"/>
      <c r="O277" s="24"/>
    </row>
    <row r="278" spans="1:15" x14ac:dyDescent="0.25">
      <c r="A278" s="15" t="e">
        <f>#REF!+1</f>
        <v>#REF!</v>
      </c>
      <c r="B278" s="35">
        <v>41614</v>
      </c>
      <c r="C278" s="36" t="s">
        <v>231</v>
      </c>
      <c r="D278" s="36"/>
      <c r="E278" s="36" t="s">
        <v>145</v>
      </c>
      <c r="F278" s="36" t="s">
        <v>214</v>
      </c>
      <c r="G278" s="36" t="s">
        <v>465</v>
      </c>
      <c r="H278" s="36" t="s">
        <v>414</v>
      </c>
      <c r="I278" s="37">
        <v>1000000</v>
      </c>
      <c r="J278" s="38">
        <v>42</v>
      </c>
      <c r="K278" s="39">
        <v>42000000</v>
      </c>
      <c r="L278" s="38"/>
      <c r="M278" s="40"/>
      <c r="N278" s="22"/>
      <c r="O278" s="21"/>
    </row>
    <row r="279" spans="1:15" x14ac:dyDescent="0.25">
      <c r="A279" s="15" t="e">
        <f t="shared" ref="A279:A286" si="8">A278+1</f>
        <v>#REF!</v>
      </c>
      <c r="B279" s="35">
        <v>41614</v>
      </c>
      <c r="C279" s="36"/>
      <c r="D279" s="36" t="s">
        <v>240</v>
      </c>
      <c r="E279" s="36" t="s">
        <v>145</v>
      </c>
      <c r="F279" s="36" t="s">
        <v>361</v>
      </c>
      <c r="G279" s="36" t="s">
        <v>464</v>
      </c>
      <c r="H279" s="36" t="s">
        <v>414</v>
      </c>
      <c r="I279" s="37">
        <v>1000000</v>
      </c>
      <c r="J279" s="38"/>
      <c r="K279" s="39"/>
      <c r="L279" s="38">
        <v>21</v>
      </c>
      <c r="M279" s="40">
        <v>21000000</v>
      </c>
      <c r="N279" s="23"/>
      <c r="O279" s="21"/>
    </row>
    <row r="280" spans="1:15" x14ac:dyDescent="0.25">
      <c r="A280" s="15" t="e">
        <f t="shared" si="8"/>
        <v>#REF!</v>
      </c>
      <c r="B280" s="35">
        <v>41614</v>
      </c>
      <c r="C280" s="36"/>
      <c r="D280" s="36" t="s">
        <v>216</v>
      </c>
      <c r="E280" s="36" t="s">
        <v>145</v>
      </c>
      <c r="F280" s="36" t="s">
        <v>406</v>
      </c>
      <c r="G280" s="36" t="s">
        <v>464</v>
      </c>
      <c r="H280" s="36" t="s">
        <v>414</v>
      </c>
      <c r="I280" s="37">
        <v>1000000</v>
      </c>
      <c r="J280" s="38"/>
      <c r="K280" s="39"/>
      <c r="L280" s="38">
        <v>21</v>
      </c>
      <c r="M280" s="40">
        <v>21000000</v>
      </c>
      <c r="N280" s="23"/>
      <c r="O280" s="21"/>
    </row>
    <row r="281" spans="1:15" x14ac:dyDescent="0.25">
      <c r="A281" s="15" t="e">
        <f t="shared" si="8"/>
        <v>#REF!</v>
      </c>
      <c r="B281" s="35">
        <v>41614</v>
      </c>
      <c r="C281" s="36" t="s">
        <v>231</v>
      </c>
      <c r="D281" s="36"/>
      <c r="E281" s="36" t="s">
        <v>147</v>
      </c>
      <c r="F281" s="36" t="s">
        <v>214</v>
      </c>
      <c r="G281" s="36" t="s">
        <v>465</v>
      </c>
      <c r="H281" s="36" t="s">
        <v>411</v>
      </c>
      <c r="I281" s="37">
        <v>1430000</v>
      </c>
      <c r="J281" s="38">
        <v>3.6</v>
      </c>
      <c r="K281" s="39">
        <v>5148000</v>
      </c>
      <c r="L281" s="38"/>
      <c r="M281" s="40"/>
      <c r="N281" s="22"/>
      <c r="O281" s="21"/>
    </row>
    <row r="282" spans="1:15" x14ac:dyDescent="0.25">
      <c r="A282" s="15" t="e">
        <f t="shared" si="8"/>
        <v>#REF!</v>
      </c>
      <c r="B282" s="35">
        <v>41614</v>
      </c>
      <c r="C282" s="36" t="s">
        <v>231</v>
      </c>
      <c r="D282" s="36"/>
      <c r="E282" s="36" t="s">
        <v>325</v>
      </c>
      <c r="F282" s="36" t="s">
        <v>214</v>
      </c>
      <c r="G282" s="36" t="s">
        <v>465</v>
      </c>
      <c r="H282" s="36" t="s">
        <v>431</v>
      </c>
      <c r="I282" s="37">
        <v>4090909</v>
      </c>
      <c r="J282" s="38">
        <v>10</v>
      </c>
      <c r="K282" s="39">
        <v>40909090</v>
      </c>
      <c r="L282" s="38"/>
      <c r="M282" s="40"/>
      <c r="N282" s="23"/>
      <c r="O282" s="21"/>
    </row>
    <row r="283" spans="1:15" x14ac:dyDescent="0.25">
      <c r="A283" s="15" t="e">
        <f t="shared" si="8"/>
        <v>#REF!</v>
      </c>
      <c r="B283" s="35">
        <v>41614</v>
      </c>
      <c r="C283" s="36"/>
      <c r="D283" s="36" t="s">
        <v>251</v>
      </c>
      <c r="E283" s="36" t="s">
        <v>325</v>
      </c>
      <c r="F283" s="36" t="s">
        <v>375</v>
      </c>
      <c r="G283" s="36" t="s">
        <v>464</v>
      </c>
      <c r="H283" s="36" t="s">
        <v>431</v>
      </c>
      <c r="I283" s="37">
        <v>4090909</v>
      </c>
      <c r="J283" s="38"/>
      <c r="K283" s="39"/>
      <c r="L283" s="38">
        <v>3</v>
      </c>
      <c r="M283" s="40">
        <v>12272727</v>
      </c>
      <c r="N283" s="22"/>
      <c r="O283" s="21"/>
    </row>
    <row r="284" spans="1:15" x14ac:dyDescent="0.25">
      <c r="A284" s="15" t="e">
        <f t="shared" si="8"/>
        <v>#REF!</v>
      </c>
      <c r="B284" s="35">
        <v>41614</v>
      </c>
      <c r="C284" s="36"/>
      <c r="D284" s="36" t="s">
        <v>273</v>
      </c>
      <c r="E284" s="36" t="s">
        <v>325</v>
      </c>
      <c r="F284" s="36" t="s">
        <v>377</v>
      </c>
      <c r="G284" s="36" t="s">
        <v>464</v>
      </c>
      <c r="H284" s="36" t="s">
        <v>431</v>
      </c>
      <c r="I284" s="37">
        <v>4090909</v>
      </c>
      <c r="J284" s="38"/>
      <c r="K284" s="39"/>
      <c r="L284" s="38">
        <v>3</v>
      </c>
      <c r="M284" s="40">
        <v>12272727</v>
      </c>
      <c r="N284" s="23"/>
      <c r="O284" s="21"/>
    </row>
    <row r="285" spans="1:15" x14ac:dyDescent="0.25">
      <c r="A285" s="15" t="e">
        <f t="shared" si="8"/>
        <v>#REF!</v>
      </c>
      <c r="B285" s="35">
        <v>41614</v>
      </c>
      <c r="C285" s="36"/>
      <c r="D285" s="36" t="s">
        <v>240</v>
      </c>
      <c r="E285" s="36" t="s">
        <v>325</v>
      </c>
      <c r="F285" s="36" t="s">
        <v>361</v>
      </c>
      <c r="G285" s="36" t="s">
        <v>464</v>
      </c>
      <c r="H285" s="36" t="s">
        <v>431</v>
      </c>
      <c r="I285" s="37">
        <v>4090909</v>
      </c>
      <c r="J285" s="38"/>
      <c r="K285" s="39"/>
      <c r="L285" s="38">
        <v>3</v>
      </c>
      <c r="M285" s="40">
        <v>12272727</v>
      </c>
      <c r="N285" s="23"/>
      <c r="O285" s="21"/>
    </row>
    <row r="286" spans="1:15" x14ac:dyDescent="0.25">
      <c r="A286" s="15" t="e">
        <f t="shared" si="8"/>
        <v>#REF!</v>
      </c>
      <c r="B286" s="35">
        <v>41614</v>
      </c>
      <c r="C286" s="36"/>
      <c r="D286" s="36" t="s">
        <v>216</v>
      </c>
      <c r="E286" s="36" t="s">
        <v>325</v>
      </c>
      <c r="F286" s="36" t="s">
        <v>406</v>
      </c>
      <c r="G286" s="55" t="s">
        <v>464</v>
      </c>
      <c r="H286" s="36" t="s">
        <v>431</v>
      </c>
      <c r="I286" s="37">
        <v>4090909</v>
      </c>
      <c r="J286" s="38"/>
      <c r="K286" s="39"/>
      <c r="L286" s="38">
        <v>1</v>
      </c>
      <c r="M286" s="40">
        <v>4090909</v>
      </c>
      <c r="N286" s="23"/>
      <c r="O286" s="21"/>
    </row>
    <row r="287" spans="1:15" x14ac:dyDescent="0.25">
      <c r="A287" s="15" t="e">
        <f>#REF!+1</f>
        <v>#REF!</v>
      </c>
      <c r="B287" s="35">
        <v>41614</v>
      </c>
      <c r="C287" s="36" t="s">
        <v>231</v>
      </c>
      <c r="D287" s="36"/>
      <c r="E287" s="36" t="s">
        <v>151</v>
      </c>
      <c r="F287" s="36" t="s">
        <v>214</v>
      </c>
      <c r="G287" s="36" t="s">
        <v>465</v>
      </c>
      <c r="H287" s="36" t="s">
        <v>420</v>
      </c>
      <c r="I287" s="37">
        <v>363636</v>
      </c>
      <c r="J287" s="38">
        <v>8</v>
      </c>
      <c r="K287" s="39">
        <v>2909091</v>
      </c>
      <c r="L287" s="38"/>
      <c r="M287" s="40"/>
      <c r="N287" s="23"/>
      <c r="O287" s="21"/>
    </row>
    <row r="288" spans="1:15" x14ac:dyDescent="0.25">
      <c r="A288" s="15" t="e">
        <f>A287+1</f>
        <v>#REF!</v>
      </c>
      <c r="B288" s="35">
        <v>41614</v>
      </c>
      <c r="C288" s="36"/>
      <c r="D288" s="36" t="s">
        <v>240</v>
      </c>
      <c r="E288" s="36" t="s">
        <v>151</v>
      </c>
      <c r="F288" s="36" t="s">
        <v>361</v>
      </c>
      <c r="G288" s="36" t="s">
        <v>464</v>
      </c>
      <c r="H288" s="36" t="s">
        <v>420</v>
      </c>
      <c r="I288" s="37">
        <v>363636.38</v>
      </c>
      <c r="J288" s="38"/>
      <c r="K288" s="39"/>
      <c r="L288" s="38">
        <v>4</v>
      </c>
      <c r="M288" s="40">
        <v>1454545</v>
      </c>
      <c r="N288" s="23"/>
      <c r="O288" s="21"/>
    </row>
    <row r="289" spans="1:15" x14ac:dyDescent="0.25">
      <c r="A289" s="15" t="e">
        <f>A288+1</f>
        <v>#REF!</v>
      </c>
      <c r="B289" s="35">
        <v>41614</v>
      </c>
      <c r="C289" s="41"/>
      <c r="D289" s="36" t="s">
        <v>216</v>
      </c>
      <c r="E289" s="36" t="s">
        <v>151</v>
      </c>
      <c r="F289" s="36" t="s">
        <v>406</v>
      </c>
      <c r="G289" s="36" t="s">
        <v>464</v>
      </c>
      <c r="H289" s="36" t="s">
        <v>420</v>
      </c>
      <c r="I289" s="37">
        <v>363636.38</v>
      </c>
      <c r="J289" s="38"/>
      <c r="K289" s="39"/>
      <c r="L289" s="38">
        <v>4</v>
      </c>
      <c r="M289" s="40">
        <v>1454546</v>
      </c>
      <c r="N289" s="22"/>
      <c r="O289" s="21"/>
    </row>
    <row r="290" spans="1:15" x14ac:dyDescent="0.25">
      <c r="A290" s="15" t="e">
        <f>A289+1</f>
        <v>#REF!</v>
      </c>
      <c r="B290" s="35">
        <v>41614</v>
      </c>
      <c r="C290" s="41"/>
      <c r="D290" s="36" t="s">
        <v>251</v>
      </c>
      <c r="E290" s="36" t="s">
        <v>441</v>
      </c>
      <c r="F290" s="36" t="s">
        <v>375</v>
      </c>
      <c r="G290" s="36" t="s">
        <v>464</v>
      </c>
      <c r="H290" s="36" t="s">
        <v>411</v>
      </c>
      <c r="I290" s="37">
        <v>95238.1</v>
      </c>
      <c r="J290" s="38"/>
      <c r="K290" s="39"/>
      <c r="L290" s="38">
        <v>300</v>
      </c>
      <c r="M290" s="40">
        <v>28571429</v>
      </c>
      <c r="N290" s="23"/>
      <c r="O290" s="21"/>
    </row>
    <row r="291" spans="1:15" x14ac:dyDescent="0.25">
      <c r="A291" s="15" t="e">
        <f>A290+1</f>
        <v>#REF!</v>
      </c>
      <c r="B291" s="35">
        <v>41614</v>
      </c>
      <c r="C291" s="41"/>
      <c r="D291" s="36" t="s">
        <v>273</v>
      </c>
      <c r="E291" s="36" t="s">
        <v>441</v>
      </c>
      <c r="F291" s="36" t="s">
        <v>377</v>
      </c>
      <c r="G291" s="36" t="s">
        <v>464</v>
      </c>
      <c r="H291" s="36" t="s">
        <v>411</v>
      </c>
      <c r="I291" s="37">
        <v>95238.1</v>
      </c>
      <c r="J291" s="38"/>
      <c r="K291" s="39"/>
      <c r="L291" s="38">
        <v>140</v>
      </c>
      <c r="M291" s="40">
        <v>13333333</v>
      </c>
      <c r="N291" s="23"/>
      <c r="O291" s="21"/>
    </row>
    <row r="292" spans="1:15" x14ac:dyDescent="0.25">
      <c r="A292" s="15" t="e">
        <f>A291+1</f>
        <v>#REF!</v>
      </c>
      <c r="B292" s="35">
        <v>41614</v>
      </c>
      <c r="C292" s="36" t="s">
        <v>231</v>
      </c>
      <c r="D292" s="36"/>
      <c r="E292" s="36" t="s">
        <v>153</v>
      </c>
      <c r="F292" s="36" t="s">
        <v>214</v>
      </c>
      <c r="G292" s="36" t="s">
        <v>465</v>
      </c>
      <c r="H292" s="36" t="s">
        <v>430</v>
      </c>
      <c r="I292" s="37">
        <v>590000</v>
      </c>
      <c r="J292" s="38">
        <v>10</v>
      </c>
      <c r="K292" s="39">
        <v>5900000</v>
      </c>
      <c r="L292" s="38"/>
      <c r="M292" s="40"/>
      <c r="N292" s="23"/>
      <c r="O292" s="21"/>
    </row>
    <row r="293" spans="1:15" x14ac:dyDescent="0.25">
      <c r="A293" s="15" t="e">
        <f>#REF!+1</f>
        <v>#REF!</v>
      </c>
      <c r="B293" s="35">
        <v>41614</v>
      </c>
      <c r="C293" s="36" t="s">
        <v>231</v>
      </c>
      <c r="D293" s="36"/>
      <c r="E293" s="36" t="s">
        <v>155</v>
      </c>
      <c r="F293" s="36" t="s">
        <v>214</v>
      </c>
      <c r="G293" s="36" t="s">
        <v>465</v>
      </c>
      <c r="H293" s="36" t="s">
        <v>430</v>
      </c>
      <c r="I293" s="37">
        <v>727271</v>
      </c>
      <c r="J293" s="38">
        <v>5</v>
      </c>
      <c r="K293" s="39">
        <v>3636364</v>
      </c>
      <c r="L293" s="38"/>
      <c r="M293" s="40"/>
      <c r="N293" s="22"/>
      <c r="O293" s="21"/>
    </row>
    <row r="294" spans="1:15" x14ac:dyDescent="0.25">
      <c r="A294" s="15" t="e">
        <f>#REF!+1</f>
        <v>#REF!</v>
      </c>
      <c r="B294" s="35">
        <v>41614</v>
      </c>
      <c r="C294" s="36" t="s">
        <v>231</v>
      </c>
      <c r="D294" s="36"/>
      <c r="E294" s="36" t="s">
        <v>331</v>
      </c>
      <c r="F294" s="36" t="s">
        <v>214</v>
      </c>
      <c r="G294" s="36" t="s">
        <v>465</v>
      </c>
      <c r="H294" s="36" t="s">
        <v>430</v>
      </c>
      <c r="I294" s="37">
        <v>1500000</v>
      </c>
      <c r="J294" s="38">
        <v>8</v>
      </c>
      <c r="K294" s="39">
        <v>12000000</v>
      </c>
      <c r="L294" s="38"/>
      <c r="M294" s="40"/>
      <c r="N294" s="23"/>
      <c r="O294" s="21"/>
    </row>
    <row r="295" spans="1:15" x14ac:dyDescent="0.25">
      <c r="A295" s="15" t="e">
        <f t="shared" ref="A295:A304" si="9">A294+1</f>
        <v>#REF!</v>
      </c>
      <c r="B295" s="35">
        <v>41614</v>
      </c>
      <c r="C295" s="36"/>
      <c r="D295" s="36" t="s">
        <v>240</v>
      </c>
      <c r="E295" s="36" t="s">
        <v>167</v>
      </c>
      <c r="F295" s="36" t="s">
        <v>361</v>
      </c>
      <c r="G295" s="36" t="s">
        <v>464</v>
      </c>
      <c r="H295" s="36" t="s">
        <v>432</v>
      </c>
      <c r="I295" s="37">
        <v>3181818.13</v>
      </c>
      <c r="J295" s="38"/>
      <c r="K295" s="39"/>
      <c r="L295" s="38">
        <v>6</v>
      </c>
      <c r="M295" s="40">
        <v>19090909</v>
      </c>
      <c r="N295" s="22"/>
      <c r="O295" s="21"/>
    </row>
    <row r="296" spans="1:15" x14ac:dyDescent="0.25">
      <c r="A296" s="15" t="e">
        <f t="shared" si="9"/>
        <v>#REF!</v>
      </c>
      <c r="B296" s="35">
        <v>41614</v>
      </c>
      <c r="C296" s="36"/>
      <c r="D296" s="36" t="s">
        <v>216</v>
      </c>
      <c r="E296" s="36" t="s">
        <v>167</v>
      </c>
      <c r="F296" s="36" t="s">
        <v>406</v>
      </c>
      <c r="G296" s="55" t="s">
        <v>464</v>
      </c>
      <c r="H296" s="36" t="s">
        <v>432</v>
      </c>
      <c r="I296" s="37">
        <v>3181818.13</v>
      </c>
      <c r="J296" s="38"/>
      <c r="K296" s="39"/>
      <c r="L296" s="38">
        <v>6</v>
      </c>
      <c r="M296" s="40">
        <v>19090909</v>
      </c>
      <c r="N296" s="22"/>
      <c r="O296" s="21"/>
    </row>
    <row r="297" spans="1:15" x14ac:dyDescent="0.25">
      <c r="A297" s="15" t="e">
        <f t="shared" si="9"/>
        <v>#REF!</v>
      </c>
      <c r="B297" s="35">
        <v>41614</v>
      </c>
      <c r="C297" s="36"/>
      <c r="D297" s="36" t="s">
        <v>215</v>
      </c>
      <c r="E297" s="36" t="s">
        <v>173</v>
      </c>
      <c r="F297" s="36" t="s">
        <v>361</v>
      </c>
      <c r="G297" s="36" t="s">
        <v>464</v>
      </c>
      <c r="H297" s="36" t="s">
        <v>411</v>
      </c>
      <c r="I297" s="37">
        <v>1181818.25</v>
      </c>
      <c r="J297" s="38"/>
      <c r="K297" s="39"/>
      <c r="L297" s="38">
        <v>3</v>
      </c>
      <c r="M297" s="40">
        <v>3545455</v>
      </c>
      <c r="N297" s="22"/>
      <c r="O297" s="21"/>
    </row>
    <row r="298" spans="1:15" x14ac:dyDescent="0.25">
      <c r="A298" s="15" t="e">
        <f t="shared" si="9"/>
        <v>#REF!</v>
      </c>
      <c r="B298" s="35">
        <v>41614</v>
      </c>
      <c r="C298" s="36"/>
      <c r="D298" s="36" t="s">
        <v>215</v>
      </c>
      <c r="E298" s="36" t="s">
        <v>185</v>
      </c>
      <c r="F298" s="36" t="s">
        <v>361</v>
      </c>
      <c r="G298" s="36" t="s">
        <v>464</v>
      </c>
      <c r="H298" s="36" t="s">
        <v>433</v>
      </c>
      <c r="I298" s="37">
        <v>1272727.27</v>
      </c>
      <c r="J298" s="38"/>
      <c r="K298" s="39"/>
      <c r="L298" s="38">
        <v>34</v>
      </c>
      <c r="M298" s="40">
        <v>43272728</v>
      </c>
      <c r="N298" s="22"/>
      <c r="O298" s="21"/>
    </row>
    <row r="299" spans="1:15" x14ac:dyDescent="0.25">
      <c r="A299" s="15" t="e">
        <f t="shared" si="9"/>
        <v>#REF!</v>
      </c>
      <c r="B299" s="35">
        <v>41614</v>
      </c>
      <c r="C299" s="41"/>
      <c r="D299" s="36" t="s">
        <v>277</v>
      </c>
      <c r="E299" s="36" t="s">
        <v>352</v>
      </c>
      <c r="F299" s="36" t="s">
        <v>406</v>
      </c>
      <c r="G299" s="36" t="s">
        <v>464</v>
      </c>
      <c r="H299" s="36" t="s">
        <v>412</v>
      </c>
      <c r="I299" s="37">
        <v>1818182</v>
      </c>
      <c r="J299" s="38"/>
      <c r="K299" s="39"/>
      <c r="L299" s="38">
        <v>1</v>
      </c>
      <c r="M299" s="40">
        <v>1818182</v>
      </c>
      <c r="N299" s="22"/>
      <c r="O299" s="21"/>
    </row>
    <row r="300" spans="1:15" x14ac:dyDescent="0.25">
      <c r="A300" s="15" t="e">
        <f t="shared" si="9"/>
        <v>#REF!</v>
      </c>
      <c r="B300" s="35">
        <v>41614</v>
      </c>
      <c r="C300" s="41" t="s">
        <v>231</v>
      </c>
      <c r="D300" s="36"/>
      <c r="E300" s="36" t="s">
        <v>189</v>
      </c>
      <c r="F300" s="36" t="s">
        <v>214</v>
      </c>
      <c r="G300" s="36" t="s">
        <v>465</v>
      </c>
      <c r="H300" s="36" t="s">
        <v>411</v>
      </c>
      <c r="I300" s="37">
        <v>772727</v>
      </c>
      <c r="J300" s="38">
        <v>4</v>
      </c>
      <c r="K300" s="39">
        <v>3090909</v>
      </c>
      <c r="L300" s="38"/>
      <c r="M300" s="40"/>
      <c r="N300" s="22"/>
      <c r="O300" s="24"/>
    </row>
    <row r="301" spans="1:15" x14ac:dyDescent="0.25">
      <c r="A301" s="15" t="e">
        <f t="shared" si="9"/>
        <v>#REF!</v>
      </c>
      <c r="B301" s="35">
        <v>41614</v>
      </c>
      <c r="C301" s="36"/>
      <c r="D301" s="36" t="s">
        <v>216</v>
      </c>
      <c r="E301" s="36" t="s">
        <v>189</v>
      </c>
      <c r="F301" s="36" t="s">
        <v>406</v>
      </c>
      <c r="G301" s="36" t="s">
        <v>464</v>
      </c>
      <c r="H301" s="36" t="s">
        <v>411</v>
      </c>
      <c r="I301" s="37">
        <v>772051.21</v>
      </c>
      <c r="J301" s="38"/>
      <c r="K301" s="39"/>
      <c r="L301" s="38">
        <v>6</v>
      </c>
      <c r="M301" s="40">
        <v>4632307</v>
      </c>
      <c r="N301" s="22"/>
      <c r="O301" s="21"/>
    </row>
    <row r="302" spans="1:15" x14ac:dyDescent="0.25">
      <c r="A302" s="15" t="e">
        <f t="shared" si="9"/>
        <v>#REF!</v>
      </c>
      <c r="B302" s="35">
        <v>41614</v>
      </c>
      <c r="C302" s="36" t="s">
        <v>231</v>
      </c>
      <c r="D302" s="36"/>
      <c r="E302" s="36" t="s">
        <v>201</v>
      </c>
      <c r="F302" s="36" t="s">
        <v>214</v>
      </c>
      <c r="G302" s="36" t="s">
        <v>465</v>
      </c>
      <c r="H302" s="36" t="s">
        <v>413</v>
      </c>
      <c r="I302" s="37">
        <v>454545</v>
      </c>
      <c r="J302" s="38">
        <v>17</v>
      </c>
      <c r="K302" s="39">
        <v>7727273</v>
      </c>
      <c r="L302" s="38"/>
      <c r="M302" s="40"/>
      <c r="N302" s="22"/>
      <c r="O302" s="21"/>
    </row>
    <row r="303" spans="1:15" x14ac:dyDescent="0.25">
      <c r="A303" s="15" t="e">
        <f t="shared" si="9"/>
        <v>#REF!</v>
      </c>
      <c r="B303" s="35">
        <v>41614</v>
      </c>
      <c r="C303" s="36"/>
      <c r="D303" s="36" t="s">
        <v>215</v>
      </c>
      <c r="E303" s="36" t="s">
        <v>201</v>
      </c>
      <c r="F303" s="36" t="s">
        <v>361</v>
      </c>
      <c r="G303" s="36" t="s">
        <v>463</v>
      </c>
      <c r="H303" s="36" t="s">
        <v>413</v>
      </c>
      <c r="I303" s="37">
        <v>461363.65</v>
      </c>
      <c r="J303" s="38"/>
      <c r="K303" s="39"/>
      <c r="L303" s="38">
        <v>2</v>
      </c>
      <c r="M303" s="40">
        <v>922727</v>
      </c>
      <c r="N303" s="22"/>
      <c r="O303" s="24"/>
    </row>
    <row r="304" spans="1:15" x14ac:dyDescent="0.25">
      <c r="A304" s="15" t="e">
        <f t="shared" si="9"/>
        <v>#REF!</v>
      </c>
      <c r="B304" s="35">
        <v>41614</v>
      </c>
      <c r="C304" s="36"/>
      <c r="D304" s="36" t="s">
        <v>240</v>
      </c>
      <c r="E304" s="36" t="s">
        <v>201</v>
      </c>
      <c r="F304" s="36" t="s">
        <v>361</v>
      </c>
      <c r="G304" s="36" t="s">
        <v>464</v>
      </c>
      <c r="H304" s="36" t="s">
        <v>413</v>
      </c>
      <c r="I304" s="37">
        <v>461363.65</v>
      </c>
      <c r="J304" s="38"/>
      <c r="K304" s="39"/>
      <c r="L304" s="38">
        <v>10</v>
      </c>
      <c r="M304" s="40">
        <v>4613636</v>
      </c>
      <c r="N304" s="22"/>
      <c r="O304" s="21"/>
    </row>
    <row r="305" spans="1:15" x14ac:dyDescent="0.25">
      <c r="A305" s="15" t="e">
        <f>#REF!+1</f>
        <v>#REF!</v>
      </c>
      <c r="B305" s="35">
        <v>41614</v>
      </c>
      <c r="C305" s="36" t="s">
        <v>231</v>
      </c>
      <c r="D305" s="36"/>
      <c r="E305" s="36" t="s">
        <v>203</v>
      </c>
      <c r="F305" s="36" t="s">
        <v>214</v>
      </c>
      <c r="G305" s="36" t="s">
        <v>465</v>
      </c>
      <c r="H305" s="36" t="s">
        <v>411</v>
      </c>
      <c r="I305" s="37">
        <v>645455</v>
      </c>
      <c r="J305" s="38">
        <v>2</v>
      </c>
      <c r="K305" s="39">
        <v>1290909</v>
      </c>
      <c r="L305" s="38"/>
      <c r="M305" s="40"/>
      <c r="N305" s="22"/>
      <c r="O305" s="21"/>
    </row>
    <row r="306" spans="1:15" x14ac:dyDescent="0.25">
      <c r="A306" s="15" t="e">
        <f t="shared" ref="A306:A312" si="10">A305+1</f>
        <v>#REF!</v>
      </c>
      <c r="B306" s="35">
        <v>41614</v>
      </c>
      <c r="C306" s="36"/>
      <c r="D306" s="36" t="s">
        <v>240</v>
      </c>
      <c r="E306" s="36" t="s">
        <v>203</v>
      </c>
      <c r="F306" s="36" t="s">
        <v>361</v>
      </c>
      <c r="G306" s="55" t="s">
        <v>463</v>
      </c>
      <c r="H306" s="36" t="s">
        <v>411</v>
      </c>
      <c r="I306" s="37">
        <v>645454.5</v>
      </c>
      <c r="J306" s="38"/>
      <c r="K306" s="39"/>
      <c r="L306" s="38">
        <v>2</v>
      </c>
      <c r="M306" s="40">
        <v>1290909</v>
      </c>
      <c r="N306" s="22"/>
      <c r="O306" s="21"/>
    </row>
    <row r="307" spans="1:15" x14ac:dyDescent="0.25">
      <c r="A307" s="15" t="e">
        <f t="shared" si="10"/>
        <v>#REF!</v>
      </c>
      <c r="B307" s="35">
        <v>41614</v>
      </c>
      <c r="C307" s="36" t="s">
        <v>231</v>
      </c>
      <c r="D307" s="36"/>
      <c r="E307" s="36" t="s">
        <v>207</v>
      </c>
      <c r="F307" s="36" t="s">
        <v>214</v>
      </c>
      <c r="G307" s="36" t="s">
        <v>465</v>
      </c>
      <c r="H307" s="36" t="s">
        <v>415</v>
      </c>
      <c r="I307" s="37">
        <v>836364</v>
      </c>
      <c r="J307" s="38">
        <v>7</v>
      </c>
      <c r="K307" s="39">
        <v>5854545</v>
      </c>
      <c r="L307" s="38"/>
      <c r="M307" s="40"/>
      <c r="N307" s="22"/>
      <c r="O307" s="21"/>
    </row>
    <row r="308" spans="1:15" x14ac:dyDescent="0.25">
      <c r="A308" s="15" t="e">
        <f t="shared" si="10"/>
        <v>#REF!</v>
      </c>
      <c r="B308" s="35">
        <v>41614</v>
      </c>
      <c r="C308" s="36"/>
      <c r="D308" s="36" t="s">
        <v>215</v>
      </c>
      <c r="E308" s="36" t="s">
        <v>207</v>
      </c>
      <c r="F308" s="36" t="s">
        <v>361</v>
      </c>
      <c r="G308" s="36" t="s">
        <v>464</v>
      </c>
      <c r="H308" s="36" t="s">
        <v>415</v>
      </c>
      <c r="I308" s="37">
        <v>837541.55</v>
      </c>
      <c r="J308" s="38"/>
      <c r="K308" s="39"/>
      <c r="L308" s="38">
        <v>4.0999999999999996</v>
      </c>
      <c r="M308" s="40">
        <v>3433920</v>
      </c>
      <c r="N308" s="22"/>
      <c r="O308" s="21"/>
    </row>
    <row r="309" spans="1:15" x14ac:dyDescent="0.25">
      <c r="A309" s="15" t="e">
        <f t="shared" si="10"/>
        <v>#REF!</v>
      </c>
      <c r="B309" s="35">
        <v>41615</v>
      </c>
      <c r="C309" s="36"/>
      <c r="D309" s="36" t="s">
        <v>347</v>
      </c>
      <c r="E309" s="36" t="s">
        <v>173</v>
      </c>
      <c r="F309" s="36" t="s">
        <v>406</v>
      </c>
      <c r="G309" s="36" t="s">
        <v>464</v>
      </c>
      <c r="H309" s="36" t="s">
        <v>411</v>
      </c>
      <c r="I309" s="37">
        <v>1181818.25</v>
      </c>
      <c r="J309" s="38"/>
      <c r="K309" s="39"/>
      <c r="L309" s="38">
        <v>3</v>
      </c>
      <c r="M309" s="40">
        <v>3545455</v>
      </c>
      <c r="N309" s="22"/>
      <c r="O309" s="24"/>
    </row>
    <row r="310" spans="1:15" x14ac:dyDescent="0.25">
      <c r="A310" s="15" t="e">
        <f t="shared" si="10"/>
        <v>#REF!</v>
      </c>
      <c r="B310" s="35">
        <v>41615</v>
      </c>
      <c r="C310" s="36"/>
      <c r="D310" s="36" t="s">
        <v>347</v>
      </c>
      <c r="E310" s="36" t="s">
        <v>201</v>
      </c>
      <c r="F310" s="36" t="s">
        <v>406</v>
      </c>
      <c r="G310" s="36" t="s">
        <v>464</v>
      </c>
      <c r="H310" s="36" t="s">
        <v>413</v>
      </c>
      <c r="I310" s="37">
        <v>461363.65</v>
      </c>
      <c r="J310" s="38"/>
      <c r="K310" s="39"/>
      <c r="L310" s="38">
        <v>7</v>
      </c>
      <c r="M310" s="40">
        <v>3229546</v>
      </c>
      <c r="N310" s="22"/>
      <c r="O310" s="21"/>
    </row>
    <row r="311" spans="1:15" x14ac:dyDescent="0.25">
      <c r="A311" s="15" t="e">
        <f t="shared" si="10"/>
        <v>#REF!</v>
      </c>
      <c r="B311" s="35">
        <v>41615</v>
      </c>
      <c r="C311" s="36"/>
      <c r="D311" s="36" t="s">
        <v>347</v>
      </c>
      <c r="E311" s="36" t="s">
        <v>207</v>
      </c>
      <c r="F311" s="36" t="s">
        <v>406</v>
      </c>
      <c r="G311" s="36" t="s">
        <v>464</v>
      </c>
      <c r="H311" s="36" t="s">
        <v>415</v>
      </c>
      <c r="I311" s="37">
        <v>837541.55</v>
      </c>
      <c r="J311" s="38"/>
      <c r="K311" s="39"/>
      <c r="L311" s="38">
        <v>3</v>
      </c>
      <c r="M311" s="40">
        <v>2512625</v>
      </c>
      <c r="N311" s="22"/>
      <c r="O311" s="21"/>
    </row>
    <row r="312" spans="1:15" x14ac:dyDescent="0.25">
      <c r="A312" s="15" t="e">
        <f t="shared" si="10"/>
        <v>#REF!</v>
      </c>
      <c r="B312" s="35">
        <v>41616</v>
      </c>
      <c r="C312" s="36"/>
      <c r="D312" s="36" t="s">
        <v>312</v>
      </c>
      <c r="E312" s="36" t="s">
        <v>311</v>
      </c>
      <c r="F312" s="36" t="s">
        <v>362</v>
      </c>
      <c r="G312" s="36" t="s">
        <v>464</v>
      </c>
      <c r="H312" s="36" t="s">
        <v>411</v>
      </c>
      <c r="I312" s="37">
        <v>60700</v>
      </c>
      <c r="J312" s="38"/>
      <c r="K312" s="39"/>
      <c r="L312" s="38">
        <f>J311</f>
        <v>0</v>
      </c>
      <c r="M312" s="40">
        <f>L312*I312</f>
        <v>0</v>
      </c>
      <c r="N312" s="23"/>
      <c r="O312" s="21"/>
    </row>
    <row r="313" spans="1:15" x14ac:dyDescent="0.25">
      <c r="A313" s="15"/>
      <c r="B313" s="35">
        <v>41616</v>
      </c>
      <c r="C313" s="36"/>
      <c r="D313" s="36" t="s">
        <v>312</v>
      </c>
      <c r="E313" s="36" t="s">
        <v>311</v>
      </c>
      <c r="F313" s="36" t="s">
        <v>362</v>
      </c>
      <c r="G313" s="36" t="s">
        <v>463</v>
      </c>
      <c r="H313" s="36" t="s">
        <v>411</v>
      </c>
      <c r="I313" s="37">
        <v>60700</v>
      </c>
      <c r="J313" s="38"/>
      <c r="K313" s="39"/>
      <c r="L313" s="38">
        <f>660-L312</f>
        <v>660</v>
      </c>
      <c r="M313" s="40">
        <f>40062000-M312</f>
        <v>40062000</v>
      </c>
      <c r="N313" s="23"/>
      <c r="O313" s="21"/>
    </row>
    <row r="314" spans="1:15" x14ac:dyDescent="0.25">
      <c r="A314" s="15">
        <f t="shared" ref="A314:A319" si="11">A313+1</f>
        <v>1</v>
      </c>
      <c r="B314" s="35">
        <v>41616</v>
      </c>
      <c r="C314" s="36"/>
      <c r="D314" s="36" t="s">
        <v>312</v>
      </c>
      <c r="E314" s="36" t="s">
        <v>155</v>
      </c>
      <c r="F314" s="36" t="s">
        <v>362</v>
      </c>
      <c r="G314" s="36" t="s">
        <v>464</v>
      </c>
      <c r="H314" s="36" t="s">
        <v>430</v>
      </c>
      <c r="I314" s="37">
        <v>727272.8</v>
      </c>
      <c r="J314" s="38"/>
      <c r="K314" s="39"/>
      <c r="L314" s="38">
        <v>5</v>
      </c>
      <c r="M314" s="40">
        <v>3636364</v>
      </c>
      <c r="N314" s="22"/>
      <c r="O314" s="24"/>
    </row>
    <row r="315" spans="1:15" x14ac:dyDescent="0.25">
      <c r="A315" s="15">
        <f t="shared" si="11"/>
        <v>2</v>
      </c>
      <c r="B315" s="35">
        <v>41616</v>
      </c>
      <c r="C315" s="36"/>
      <c r="D315" s="36" t="s">
        <v>312</v>
      </c>
      <c r="E315" s="36" t="s">
        <v>331</v>
      </c>
      <c r="F315" s="36" t="s">
        <v>362</v>
      </c>
      <c r="G315" s="36" t="s">
        <v>464</v>
      </c>
      <c r="H315" s="36" t="s">
        <v>430</v>
      </c>
      <c r="I315" s="37">
        <v>1500000</v>
      </c>
      <c r="J315" s="38"/>
      <c r="K315" s="39"/>
      <c r="L315" s="38">
        <v>7</v>
      </c>
      <c r="M315" s="40">
        <v>10500000</v>
      </c>
      <c r="N315" s="23"/>
      <c r="O315" s="21"/>
    </row>
    <row r="316" spans="1:15" x14ac:dyDescent="0.25">
      <c r="A316" s="15">
        <f t="shared" si="11"/>
        <v>3</v>
      </c>
      <c r="B316" s="35">
        <v>41616</v>
      </c>
      <c r="C316" s="36"/>
      <c r="D316" s="36" t="s">
        <v>312</v>
      </c>
      <c r="E316" s="36" t="s">
        <v>342</v>
      </c>
      <c r="F316" s="36" t="s">
        <v>362</v>
      </c>
      <c r="G316" s="36" t="s">
        <v>464</v>
      </c>
      <c r="H316" s="36" t="s">
        <v>412</v>
      </c>
      <c r="I316" s="37">
        <v>3636363</v>
      </c>
      <c r="J316" s="38"/>
      <c r="K316" s="39"/>
      <c r="L316" s="38">
        <v>1</v>
      </c>
      <c r="M316" s="40">
        <v>3636363</v>
      </c>
      <c r="N316" s="22"/>
      <c r="O316" s="21"/>
    </row>
    <row r="317" spans="1:15" x14ac:dyDescent="0.25">
      <c r="A317" s="15">
        <f t="shared" si="11"/>
        <v>4</v>
      </c>
      <c r="B317" s="35">
        <v>41623</v>
      </c>
      <c r="C317" s="36"/>
      <c r="D317" s="36" t="s">
        <v>233</v>
      </c>
      <c r="E317" s="36" t="s">
        <v>41</v>
      </c>
      <c r="F317" s="36" t="s">
        <v>362</v>
      </c>
      <c r="G317" s="36" t="s">
        <v>464</v>
      </c>
      <c r="H317" s="36" t="s">
        <v>416</v>
      </c>
      <c r="I317" s="37">
        <v>772727.25</v>
      </c>
      <c r="J317" s="38"/>
      <c r="K317" s="39"/>
      <c r="L317" s="38">
        <v>1</v>
      </c>
      <c r="M317" s="40">
        <v>772727</v>
      </c>
      <c r="N317" s="23"/>
      <c r="O317" s="21"/>
    </row>
    <row r="318" spans="1:15" x14ac:dyDescent="0.25">
      <c r="A318" s="15">
        <f t="shared" si="11"/>
        <v>5</v>
      </c>
      <c r="B318" s="35">
        <v>41623</v>
      </c>
      <c r="C318" s="36"/>
      <c r="D318" s="36" t="s">
        <v>233</v>
      </c>
      <c r="E318" s="36" t="s">
        <v>185</v>
      </c>
      <c r="F318" s="36" t="s">
        <v>362</v>
      </c>
      <c r="G318" s="36" t="s">
        <v>464</v>
      </c>
      <c r="H318" s="36" t="s">
        <v>433</v>
      </c>
      <c r="I318" s="37">
        <v>1272727.27</v>
      </c>
      <c r="J318" s="38"/>
      <c r="K318" s="39"/>
      <c r="L318" s="38">
        <v>5</v>
      </c>
      <c r="M318" s="40">
        <v>6363636</v>
      </c>
      <c r="N318" s="22"/>
      <c r="O318" s="21"/>
    </row>
    <row r="319" spans="1:15" x14ac:dyDescent="0.25">
      <c r="A319" s="15">
        <f t="shared" si="11"/>
        <v>6</v>
      </c>
      <c r="B319" s="35">
        <v>41623</v>
      </c>
      <c r="C319" s="36"/>
      <c r="D319" s="36" t="s">
        <v>233</v>
      </c>
      <c r="E319" s="36" t="s">
        <v>195</v>
      </c>
      <c r="F319" s="36" t="s">
        <v>362</v>
      </c>
      <c r="G319" s="36" t="s">
        <v>464</v>
      </c>
      <c r="H319" s="36" t="s">
        <v>411</v>
      </c>
      <c r="I319" s="37">
        <v>2584761.96</v>
      </c>
      <c r="J319" s="38"/>
      <c r="K319" s="39"/>
      <c r="L319" s="38">
        <v>3.68</v>
      </c>
      <c r="M319" s="40">
        <v>9511924</v>
      </c>
      <c r="N319" s="22"/>
      <c r="O319" s="21"/>
    </row>
    <row r="320" spans="1:15" x14ac:dyDescent="0.25">
      <c r="A320" s="15" t="e">
        <f>#REF!+1</f>
        <v>#REF!</v>
      </c>
      <c r="B320" s="35">
        <v>41625</v>
      </c>
      <c r="C320" s="36" t="s">
        <v>289</v>
      </c>
      <c r="D320" s="36"/>
      <c r="E320" s="36" t="s">
        <v>95</v>
      </c>
      <c r="F320" s="36" t="s">
        <v>358</v>
      </c>
      <c r="G320" s="36" t="s">
        <v>463</v>
      </c>
      <c r="H320" s="36" t="s">
        <v>414</v>
      </c>
      <c r="I320" s="37">
        <v>1180909</v>
      </c>
      <c r="J320" s="38">
        <v>1</v>
      </c>
      <c r="K320" s="39">
        <v>1180909</v>
      </c>
      <c r="L320" s="38"/>
      <c r="M320" s="40"/>
      <c r="N320" s="22"/>
      <c r="O320" s="21"/>
    </row>
    <row r="321" spans="1:15" x14ac:dyDescent="0.25">
      <c r="A321" s="15" t="e">
        <f t="shared" ref="A321:A330" si="12">A320+1</f>
        <v>#REF!</v>
      </c>
      <c r="B321" s="35">
        <v>41625</v>
      </c>
      <c r="C321" s="36" t="s">
        <v>289</v>
      </c>
      <c r="D321" s="36"/>
      <c r="E321" s="36" t="s">
        <v>99</v>
      </c>
      <c r="F321" s="36" t="s">
        <v>358</v>
      </c>
      <c r="G321" s="36" t="s">
        <v>463</v>
      </c>
      <c r="H321" s="36" t="s">
        <v>414</v>
      </c>
      <c r="I321" s="37">
        <v>1180909</v>
      </c>
      <c r="J321" s="38">
        <v>3</v>
      </c>
      <c r="K321" s="39">
        <v>3542727</v>
      </c>
      <c r="L321" s="38"/>
      <c r="M321" s="40"/>
      <c r="N321" s="23"/>
      <c r="O321" s="21"/>
    </row>
    <row r="322" spans="1:15" x14ac:dyDescent="0.25">
      <c r="A322" s="15" t="e">
        <f t="shared" si="12"/>
        <v>#REF!</v>
      </c>
      <c r="B322" s="35">
        <v>41625</v>
      </c>
      <c r="C322" s="36" t="s">
        <v>289</v>
      </c>
      <c r="D322" s="36"/>
      <c r="E322" s="36" t="s">
        <v>101</v>
      </c>
      <c r="F322" s="36" t="s">
        <v>358</v>
      </c>
      <c r="G322" s="36" t="s">
        <v>463</v>
      </c>
      <c r="H322" s="36" t="s">
        <v>414</v>
      </c>
      <c r="I322" s="37">
        <v>1300909</v>
      </c>
      <c r="J322" s="38">
        <v>1</v>
      </c>
      <c r="K322" s="39">
        <v>1300909</v>
      </c>
      <c r="L322" s="38"/>
      <c r="M322" s="40"/>
      <c r="N322" s="23"/>
      <c r="O322" s="21"/>
    </row>
    <row r="323" spans="1:15" x14ac:dyDescent="0.25">
      <c r="A323" s="15" t="e">
        <f t="shared" si="12"/>
        <v>#REF!</v>
      </c>
      <c r="B323" s="35">
        <v>41625</v>
      </c>
      <c r="C323" s="36" t="s">
        <v>289</v>
      </c>
      <c r="D323" s="36"/>
      <c r="E323" s="36" t="s">
        <v>103</v>
      </c>
      <c r="F323" s="36" t="s">
        <v>358</v>
      </c>
      <c r="G323" s="36" t="s">
        <v>463</v>
      </c>
      <c r="H323" s="36" t="s">
        <v>414</v>
      </c>
      <c r="I323" s="37">
        <v>1180909</v>
      </c>
      <c r="J323" s="38">
        <v>3</v>
      </c>
      <c r="K323" s="39">
        <v>3542727</v>
      </c>
      <c r="L323" s="38"/>
      <c r="M323" s="40"/>
      <c r="N323" s="23"/>
      <c r="O323" s="21"/>
    </row>
    <row r="324" spans="1:15" x14ac:dyDescent="0.25">
      <c r="A324" s="15" t="e">
        <f t="shared" si="12"/>
        <v>#REF!</v>
      </c>
      <c r="B324" s="35">
        <v>41625</v>
      </c>
      <c r="C324" s="36" t="s">
        <v>289</v>
      </c>
      <c r="D324" s="36"/>
      <c r="E324" s="36" t="s">
        <v>105</v>
      </c>
      <c r="F324" s="36" t="s">
        <v>358</v>
      </c>
      <c r="G324" s="36" t="s">
        <v>463</v>
      </c>
      <c r="H324" s="36" t="s">
        <v>414</v>
      </c>
      <c r="I324" s="37">
        <v>1300909</v>
      </c>
      <c r="J324" s="38">
        <v>3</v>
      </c>
      <c r="K324" s="39">
        <v>3902727</v>
      </c>
      <c r="L324" s="38"/>
      <c r="M324" s="40"/>
      <c r="N324" s="22"/>
      <c r="O324" s="21"/>
    </row>
    <row r="325" spans="1:15" x14ac:dyDescent="0.25">
      <c r="A325" s="15" t="e">
        <f t="shared" si="12"/>
        <v>#REF!</v>
      </c>
      <c r="B325" s="35">
        <v>41625</v>
      </c>
      <c r="C325" s="36" t="s">
        <v>289</v>
      </c>
      <c r="D325" s="36"/>
      <c r="E325" s="36" t="s">
        <v>107</v>
      </c>
      <c r="F325" s="36" t="s">
        <v>358</v>
      </c>
      <c r="G325" s="36" t="s">
        <v>463</v>
      </c>
      <c r="H325" s="36" t="s">
        <v>414</v>
      </c>
      <c r="I325" s="37">
        <v>1300909</v>
      </c>
      <c r="J325" s="38">
        <v>3</v>
      </c>
      <c r="K325" s="39">
        <v>3902727</v>
      </c>
      <c r="L325" s="38"/>
      <c r="M325" s="40"/>
      <c r="N325" s="23"/>
      <c r="O325" s="21"/>
    </row>
    <row r="326" spans="1:15" x14ac:dyDescent="0.25">
      <c r="A326" s="15" t="e">
        <f t="shared" si="12"/>
        <v>#REF!</v>
      </c>
      <c r="B326" s="35">
        <v>41626</v>
      </c>
      <c r="C326" s="36"/>
      <c r="D326" s="36" t="s">
        <v>234</v>
      </c>
      <c r="E326" s="36" t="s">
        <v>41</v>
      </c>
      <c r="F326" s="36" t="s">
        <v>367</v>
      </c>
      <c r="G326" s="36" t="s">
        <v>464</v>
      </c>
      <c r="H326" s="36" t="s">
        <v>416</v>
      </c>
      <c r="I326" s="37">
        <v>772727.25</v>
      </c>
      <c r="J326" s="38"/>
      <c r="K326" s="39"/>
      <c r="L326" s="38">
        <v>1</v>
      </c>
      <c r="M326" s="40">
        <v>772727</v>
      </c>
      <c r="N326" s="23"/>
      <c r="O326" s="21"/>
    </row>
    <row r="327" spans="1:15" x14ac:dyDescent="0.25">
      <c r="A327" s="15" t="e">
        <f t="shared" si="12"/>
        <v>#REF!</v>
      </c>
      <c r="B327" s="35">
        <v>41626</v>
      </c>
      <c r="C327" s="36"/>
      <c r="D327" s="36" t="s">
        <v>239</v>
      </c>
      <c r="E327" s="36" t="s">
        <v>43</v>
      </c>
      <c r="F327" s="36" t="s">
        <v>362</v>
      </c>
      <c r="G327" s="36" t="s">
        <v>464</v>
      </c>
      <c r="H327" s="36" t="s">
        <v>417</v>
      </c>
      <c r="I327" s="37">
        <v>636363.56999999995</v>
      </c>
      <c r="J327" s="38"/>
      <c r="K327" s="39"/>
      <c r="L327" s="38">
        <v>7</v>
      </c>
      <c r="M327" s="40">
        <v>4454545</v>
      </c>
      <c r="N327" s="23"/>
      <c r="O327" s="21"/>
    </row>
    <row r="328" spans="1:15" x14ac:dyDescent="0.25">
      <c r="A328" s="15" t="e">
        <f t="shared" si="12"/>
        <v>#REF!</v>
      </c>
      <c r="B328" s="35">
        <v>41626</v>
      </c>
      <c r="C328" s="36"/>
      <c r="D328" s="36" t="s">
        <v>234</v>
      </c>
      <c r="E328" s="36" t="s">
        <v>43</v>
      </c>
      <c r="F328" s="36" t="s">
        <v>367</v>
      </c>
      <c r="G328" s="36" t="s">
        <v>464</v>
      </c>
      <c r="H328" s="36" t="s">
        <v>417</v>
      </c>
      <c r="I328" s="37">
        <v>636363.67000000004</v>
      </c>
      <c r="J328" s="38"/>
      <c r="K328" s="39"/>
      <c r="L328" s="38">
        <v>1</v>
      </c>
      <c r="M328" s="40">
        <v>636364</v>
      </c>
      <c r="N328" s="22"/>
      <c r="O328" s="21"/>
    </row>
    <row r="329" spans="1:15" x14ac:dyDescent="0.25">
      <c r="A329" s="15" t="e">
        <f t="shared" si="12"/>
        <v>#REF!</v>
      </c>
      <c r="B329" s="35">
        <v>41626</v>
      </c>
      <c r="C329" s="36"/>
      <c r="D329" s="36" t="s">
        <v>234</v>
      </c>
      <c r="E329" s="36" t="s">
        <v>51</v>
      </c>
      <c r="F329" s="36" t="s">
        <v>367</v>
      </c>
      <c r="G329" s="36" t="s">
        <v>464</v>
      </c>
      <c r="H329" s="36" t="s">
        <v>411</v>
      </c>
      <c r="I329" s="37">
        <v>153143.92000000001</v>
      </c>
      <c r="J329" s="38"/>
      <c r="K329" s="39"/>
      <c r="L329" s="38">
        <v>45.08</v>
      </c>
      <c r="M329" s="40">
        <v>6903728</v>
      </c>
      <c r="N329" s="22"/>
      <c r="O329" s="21"/>
    </row>
    <row r="330" spans="1:15" x14ac:dyDescent="0.25">
      <c r="A330" s="15" t="e">
        <f t="shared" si="12"/>
        <v>#REF!</v>
      </c>
      <c r="B330" s="35">
        <v>41626</v>
      </c>
      <c r="C330" s="36"/>
      <c r="D330" s="36" t="s">
        <v>234</v>
      </c>
      <c r="E330" s="36" t="s">
        <v>56</v>
      </c>
      <c r="F330" s="36" t="s">
        <v>367</v>
      </c>
      <c r="G330" s="36" t="s">
        <v>464</v>
      </c>
      <c r="H330" s="36" t="s">
        <v>419</v>
      </c>
      <c r="I330" s="37">
        <v>818072.75</v>
      </c>
      <c r="J330" s="38"/>
      <c r="K330" s="39"/>
      <c r="L330" s="38">
        <v>2</v>
      </c>
      <c r="M330" s="40">
        <f>L330*I330</f>
        <v>1636145.5</v>
      </c>
      <c r="N330" s="23"/>
      <c r="O330" s="21"/>
    </row>
    <row r="331" spans="1:15" x14ac:dyDescent="0.25">
      <c r="A331" s="15"/>
      <c r="B331" s="35">
        <v>41626</v>
      </c>
      <c r="C331" s="36"/>
      <c r="D331" s="36" t="s">
        <v>234</v>
      </c>
      <c r="E331" s="36" t="s">
        <v>56</v>
      </c>
      <c r="F331" s="36" t="s">
        <v>367</v>
      </c>
      <c r="G331" s="36" t="s">
        <v>463</v>
      </c>
      <c r="H331" s="36" t="s">
        <v>419</v>
      </c>
      <c r="I331" s="37">
        <v>818072.75</v>
      </c>
      <c r="J331" s="38"/>
      <c r="K331" s="39"/>
      <c r="L331" s="38">
        <v>6</v>
      </c>
      <c r="M331" s="40">
        <f>6544582-M330</f>
        <v>4908436.5</v>
      </c>
      <c r="N331" s="23"/>
      <c r="O331" s="21"/>
    </row>
    <row r="332" spans="1:15" x14ac:dyDescent="0.25">
      <c r="A332" s="15">
        <f t="shared" ref="A332:A341" si="13">A331+1</f>
        <v>1</v>
      </c>
      <c r="B332" s="35">
        <v>41626</v>
      </c>
      <c r="C332" s="36"/>
      <c r="D332" s="36" t="s">
        <v>234</v>
      </c>
      <c r="E332" s="36" t="s">
        <v>76</v>
      </c>
      <c r="F332" s="36" t="s">
        <v>367</v>
      </c>
      <c r="G332" s="36" t="s">
        <v>463</v>
      </c>
      <c r="H332" s="36" t="s">
        <v>421</v>
      </c>
      <c r="I332" s="37">
        <v>163692.25</v>
      </c>
      <c r="J332" s="38"/>
      <c r="K332" s="39"/>
      <c r="L332" s="38">
        <v>4</v>
      </c>
      <c r="M332" s="40">
        <v>654769</v>
      </c>
      <c r="N332" s="22"/>
      <c r="O332" s="21"/>
    </row>
    <row r="333" spans="1:15" x14ac:dyDescent="0.25">
      <c r="A333" s="15">
        <f t="shared" si="13"/>
        <v>2</v>
      </c>
      <c r="B333" s="35">
        <v>41626</v>
      </c>
      <c r="C333" s="36"/>
      <c r="D333" s="36" t="s">
        <v>239</v>
      </c>
      <c r="E333" s="36" t="s">
        <v>258</v>
      </c>
      <c r="F333" s="36" t="s">
        <v>362</v>
      </c>
      <c r="G333" s="36" t="s">
        <v>463</v>
      </c>
      <c r="H333" s="36" t="s">
        <v>411</v>
      </c>
      <c r="I333" s="37">
        <v>171594.96</v>
      </c>
      <c r="J333" s="38"/>
      <c r="K333" s="39"/>
      <c r="L333" s="38">
        <v>50</v>
      </c>
      <c r="M333" s="40">
        <v>8579748</v>
      </c>
      <c r="N333" s="23"/>
      <c r="O333" s="21"/>
    </row>
    <row r="334" spans="1:15" x14ac:dyDescent="0.25">
      <c r="A334" s="15">
        <f t="shared" si="13"/>
        <v>3</v>
      </c>
      <c r="B334" s="35">
        <v>41626</v>
      </c>
      <c r="C334" s="36"/>
      <c r="D334" s="36" t="s">
        <v>271</v>
      </c>
      <c r="E334" s="36" t="s">
        <v>90</v>
      </c>
      <c r="F334" s="36" t="s">
        <v>361</v>
      </c>
      <c r="G334" s="36" t="s">
        <v>463</v>
      </c>
      <c r="H334" s="36" t="s">
        <v>413</v>
      </c>
      <c r="I334" s="37">
        <v>82500</v>
      </c>
      <c r="J334" s="38"/>
      <c r="K334" s="39"/>
      <c r="L334" s="38">
        <v>1</v>
      </c>
      <c r="M334" s="40">
        <v>82500</v>
      </c>
      <c r="N334" s="23"/>
      <c r="O334" s="21"/>
    </row>
    <row r="335" spans="1:15" x14ac:dyDescent="0.25">
      <c r="A335" s="15">
        <f t="shared" si="13"/>
        <v>4</v>
      </c>
      <c r="B335" s="35">
        <v>41626</v>
      </c>
      <c r="C335" s="36"/>
      <c r="D335" s="36" t="s">
        <v>271</v>
      </c>
      <c r="E335" s="36" t="s">
        <v>272</v>
      </c>
      <c r="F335" s="36" t="s">
        <v>361</v>
      </c>
      <c r="G335" s="36" t="s">
        <v>463</v>
      </c>
      <c r="H335" s="36" t="s">
        <v>412</v>
      </c>
      <c r="I335" s="37">
        <v>100000</v>
      </c>
      <c r="J335" s="38"/>
      <c r="K335" s="39"/>
      <c r="L335" s="38">
        <v>6</v>
      </c>
      <c r="M335" s="40">
        <v>600000</v>
      </c>
      <c r="N335" s="23"/>
      <c r="O335" s="21"/>
    </row>
    <row r="336" spans="1:15" x14ac:dyDescent="0.25">
      <c r="A336" s="15">
        <f t="shared" si="13"/>
        <v>5</v>
      </c>
      <c r="B336" s="35">
        <v>41626</v>
      </c>
      <c r="C336" s="36"/>
      <c r="D336" s="36" t="s">
        <v>271</v>
      </c>
      <c r="E336" s="36" t="s">
        <v>392</v>
      </c>
      <c r="F336" s="36" t="s">
        <v>361</v>
      </c>
      <c r="G336" s="36" t="s">
        <v>463</v>
      </c>
      <c r="H336" s="36" t="s">
        <v>411</v>
      </c>
      <c r="I336" s="37">
        <v>14095.23</v>
      </c>
      <c r="J336" s="38"/>
      <c r="K336" s="39"/>
      <c r="L336" s="38">
        <v>12</v>
      </c>
      <c r="M336" s="40">
        <v>169143</v>
      </c>
      <c r="N336" s="23"/>
      <c r="O336" s="21"/>
    </row>
    <row r="337" spans="1:15" x14ac:dyDescent="0.25">
      <c r="A337" s="15">
        <f t="shared" si="13"/>
        <v>6</v>
      </c>
      <c r="B337" s="35">
        <v>41626</v>
      </c>
      <c r="C337" s="36"/>
      <c r="D337" s="36" t="s">
        <v>271</v>
      </c>
      <c r="E337" s="36" t="s">
        <v>119</v>
      </c>
      <c r="F337" s="36" t="s">
        <v>361</v>
      </c>
      <c r="G337" s="36" t="s">
        <v>463</v>
      </c>
      <c r="H337" s="36" t="s">
        <v>412</v>
      </c>
      <c r="I337" s="37">
        <v>24000</v>
      </c>
      <c r="J337" s="38"/>
      <c r="K337" s="39"/>
      <c r="L337" s="38">
        <v>103</v>
      </c>
      <c r="M337" s="40">
        <v>2472000</v>
      </c>
      <c r="N337" s="23"/>
      <c r="O337" s="21"/>
    </row>
    <row r="338" spans="1:15" x14ac:dyDescent="0.25">
      <c r="A338" s="15">
        <f t="shared" si="13"/>
        <v>7</v>
      </c>
      <c r="B338" s="35">
        <v>41626</v>
      </c>
      <c r="C338" s="36"/>
      <c r="D338" s="36" t="s">
        <v>271</v>
      </c>
      <c r="E338" s="36" t="s">
        <v>123</v>
      </c>
      <c r="F338" s="36" t="s">
        <v>361</v>
      </c>
      <c r="G338" s="36" t="s">
        <v>463</v>
      </c>
      <c r="H338" s="36" t="s">
        <v>421</v>
      </c>
      <c r="I338" s="37">
        <v>59950</v>
      </c>
      <c r="J338" s="38"/>
      <c r="K338" s="39"/>
      <c r="L338" s="38">
        <v>8</v>
      </c>
      <c r="M338" s="40">
        <v>479600</v>
      </c>
      <c r="N338" s="23"/>
      <c r="O338" s="21"/>
    </row>
    <row r="339" spans="1:15" x14ac:dyDescent="0.25">
      <c r="A339" s="15">
        <f t="shared" si="13"/>
        <v>8</v>
      </c>
      <c r="B339" s="35">
        <v>41626</v>
      </c>
      <c r="C339" s="36"/>
      <c r="D339" s="36" t="s">
        <v>239</v>
      </c>
      <c r="E339" s="36" t="s">
        <v>306</v>
      </c>
      <c r="F339" s="36" t="s">
        <v>362</v>
      </c>
      <c r="G339" s="36" t="s">
        <v>464</v>
      </c>
      <c r="H339" s="36" t="s">
        <v>411</v>
      </c>
      <c r="I339" s="37">
        <v>120000</v>
      </c>
      <c r="J339" s="38"/>
      <c r="K339" s="39"/>
      <c r="L339" s="38">
        <v>83</v>
      </c>
      <c r="M339" s="40">
        <v>9960000</v>
      </c>
      <c r="N339" s="23"/>
      <c r="O339" s="21"/>
    </row>
    <row r="340" spans="1:15" x14ac:dyDescent="0.25">
      <c r="A340" s="15">
        <f t="shared" si="13"/>
        <v>9</v>
      </c>
      <c r="B340" s="35">
        <v>41626</v>
      </c>
      <c r="C340" s="36"/>
      <c r="D340" s="36" t="s">
        <v>239</v>
      </c>
      <c r="E340" s="36" t="s">
        <v>396</v>
      </c>
      <c r="F340" s="36" t="s">
        <v>362</v>
      </c>
      <c r="G340" s="36" t="s">
        <v>463</v>
      </c>
      <c r="H340" s="36" t="s">
        <v>411</v>
      </c>
      <c r="I340" s="37">
        <v>16190</v>
      </c>
      <c r="J340" s="38"/>
      <c r="K340" s="39"/>
      <c r="L340" s="38">
        <v>46.5</v>
      </c>
      <c r="M340" s="40">
        <v>752835</v>
      </c>
      <c r="N340" s="23"/>
      <c r="O340" s="21"/>
    </row>
    <row r="341" spans="1:15" x14ac:dyDescent="0.25">
      <c r="A341" s="15">
        <f t="shared" si="13"/>
        <v>10</v>
      </c>
      <c r="B341" s="35">
        <v>41626</v>
      </c>
      <c r="C341" s="36"/>
      <c r="D341" s="36" t="s">
        <v>271</v>
      </c>
      <c r="E341" s="36" t="s">
        <v>454</v>
      </c>
      <c r="F341" s="36" t="s">
        <v>361</v>
      </c>
      <c r="G341" s="36" t="s">
        <v>463</v>
      </c>
      <c r="H341" s="36" t="s">
        <v>421</v>
      </c>
      <c r="I341" s="37">
        <v>125000</v>
      </c>
      <c r="J341" s="38"/>
      <c r="K341" s="39"/>
      <c r="L341" s="38">
        <v>4</v>
      </c>
      <c r="M341" s="40">
        <v>500000</v>
      </c>
      <c r="N341" s="23"/>
      <c r="O341" s="21"/>
    </row>
    <row r="342" spans="1:15" x14ac:dyDescent="0.25">
      <c r="A342" s="15">
        <f>A340+1</f>
        <v>10</v>
      </c>
      <c r="B342" s="35">
        <v>41626</v>
      </c>
      <c r="C342" s="36"/>
      <c r="D342" s="36" t="s">
        <v>239</v>
      </c>
      <c r="E342" s="36" t="s">
        <v>327</v>
      </c>
      <c r="F342" s="36" t="s">
        <v>362</v>
      </c>
      <c r="G342" s="36" t="s">
        <v>464</v>
      </c>
      <c r="H342" s="36" t="s">
        <v>411</v>
      </c>
      <c r="I342" s="37">
        <v>49458.83</v>
      </c>
      <c r="J342" s="38"/>
      <c r="K342" s="39"/>
      <c r="L342" s="38">
        <v>48.68</v>
      </c>
      <c r="M342" s="40">
        <v>2407656</v>
      </c>
      <c r="N342" s="23"/>
      <c r="O342" s="21"/>
    </row>
    <row r="343" spans="1:15" x14ac:dyDescent="0.25">
      <c r="A343" s="15">
        <f t="shared" ref="A343:A361" si="14">A342+1</f>
        <v>11</v>
      </c>
      <c r="B343" s="35">
        <v>41626</v>
      </c>
      <c r="C343" s="36"/>
      <c r="D343" s="36" t="s">
        <v>234</v>
      </c>
      <c r="E343" s="36" t="s">
        <v>157</v>
      </c>
      <c r="F343" s="36" t="s">
        <v>367</v>
      </c>
      <c r="G343" s="36" t="s">
        <v>464</v>
      </c>
      <c r="H343" s="36" t="s">
        <v>429</v>
      </c>
      <c r="I343" s="37">
        <v>500000</v>
      </c>
      <c r="J343" s="38"/>
      <c r="K343" s="39"/>
      <c r="L343" s="38">
        <v>4</v>
      </c>
      <c r="M343" s="40">
        <v>2000000</v>
      </c>
      <c r="N343" s="23"/>
      <c r="O343" s="21"/>
    </row>
    <row r="344" spans="1:15" x14ac:dyDescent="0.25">
      <c r="A344" s="15">
        <f t="shared" si="14"/>
        <v>12</v>
      </c>
      <c r="B344" s="35">
        <v>41626</v>
      </c>
      <c r="C344" s="36"/>
      <c r="D344" s="36" t="s">
        <v>271</v>
      </c>
      <c r="E344" s="36" t="s">
        <v>161</v>
      </c>
      <c r="F344" s="36" t="s">
        <v>361</v>
      </c>
      <c r="G344" s="36" t="s">
        <v>463</v>
      </c>
      <c r="H344" s="36" t="s">
        <v>411</v>
      </c>
      <c r="I344" s="37">
        <v>1438112.22</v>
      </c>
      <c r="J344" s="38"/>
      <c r="K344" s="39"/>
      <c r="L344" s="38">
        <v>0.34799999999999998</v>
      </c>
      <c r="M344" s="40">
        <v>500463</v>
      </c>
      <c r="N344" s="23"/>
      <c r="O344" s="21"/>
    </row>
    <row r="345" spans="1:15" x14ac:dyDescent="0.25">
      <c r="A345" s="15">
        <f t="shared" si="14"/>
        <v>13</v>
      </c>
      <c r="B345" s="35">
        <v>41626</v>
      </c>
      <c r="C345" s="36"/>
      <c r="D345" s="36" t="s">
        <v>271</v>
      </c>
      <c r="E345" s="36" t="s">
        <v>165</v>
      </c>
      <c r="F345" s="36" t="s">
        <v>361</v>
      </c>
      <c r="G345" s="36" t="s">
        <v>463</v>
      </c>
      <c r="H345" s="36" t="s">
        <v>411</v>
      </c>
      <c r="I345" s="37">
        <v>708823.68</v>
      </c>
      <c r="J345" s="38"/>
      <c r="K345" s="39"/>
      <c r="L345" s="38">
        <v>0.16800000000000001</v>
      </c>
      <c r="M345" s="40">
        <v>119083</v>
      </c>
      <c r="N345" s="22"/>
      <c r="O345" s="21"/>
    </row>
    <row r="346" spans="1:15" x14ac:dyDescent="0.25">
      <c r="A346" s="15">
        <f t="shared" si="14"/>
        <v>14</v>
      </c>
      <c r="B346" s="35">
        <v>41626</v>
      </c>
      <c r="C346" s="36"/>
      <c r="D346" s="36" t="s">
        <v>271</v>
      </c>
      <c r="E346" s="36" t="s">
        <v>177</v>
      </c>
      <c r="F346" s="36" t="s">
        <v>361</v>
      </c>
      <c r="G346" s="36" t="s">
        <v>463</v>
      </c>
      <c r="H346" s="36" t="s">
        <v>421</v>
      </c>
      <c r="I346" s="37">
        <v>187000</v>
      </c>
      <c r="J346" s="38"/>
      <c r="K346" s="39"/>
      <c r="L346" s="38">
        <v>7</v>
      </c>
      <c r="M346" s="40">
        <v>1309000</v>
      </c>
      <c r="N346" s="22"/>
      <c r="O346" s="21"/>
    </row>
    <row r="347" spans="1:15" x14ac:dyDescent="0.25">
      <c r="A347" s="15">
        <f t="shared" si="14"/>
        <v>15</v>
      </c>
      <c r="B347" s="35">
        <v>41626</v>
      </c>
      <c r="C347" s="36"/>
      <c r="D347" s="36" t="s">
        <v>239</v>
      </c>
      <c r="E347" s="36" t="s">
        <v>179</v>
      </c>
      <c r="F347" s="36" t="s">
        <v>362</v>
      </c>
      <c r="G347" s="36" t="s">
        <v>463</v>
      </c>
      <c r="H347" s="36" t="s">
        <v>411</v>
      </c>
      <c r="I347" s="37">
        <v>54545</v>
      </c>
      <c r="J347" s="38"/>
      <c r="K347" s="39"/>
      <c r="L347" s="38">
        <v>194.5</v>
      </c>
      <c r="M347" s="40">
        <v>10609003</v>
      </c>
      <c r="N347" s="22"/>
      <c r="O347" s="21"/>
    </row>
    <row r="348" spans="1:15" x14ac:dyDescent="0.25">
      <c r="A348" s="15">
        <f t="shared" si="14"/>
        <v>16</v>
      </c>
      <c r="B348" s="35">
        <v>41626</v>
      </c>
      <c r="C348" s="36"/>
      <c r="D348" s="36" t="s">
        <v>271</v>
      </c>
      <c r="E348" s="36" t="s">
        <v>181</v>
      </c>
      <c r="F348" s="36" t="s">
        <v>361</v>
      </c>
      <c r="G348" s="55" t="s">
        <v>463</v>
      </c>
      <c r="H348" s="36" t="s">
        <v>412</v>
      </c>
      <c r="I348" s="37">
        <v>42000</v>
      </c>
      <c r="J348" s="38"/>
      <c r="K348" s="39"/>
      <c r="L348" s="38">
        <v>67</v>
      </c>
      <c r="M348" s="40">
        <v>2814000</v>
      </c>
      <c r="N348" s="22"/>
      <c r="O348" s="21"/>
    </row>
    <row r="349" spans="1:15" x14ac:dyDescent="0.25">
      <c r="A349" s="15">
        <f t="shared" si="14"/>
        <v>17</v>
      </c>
      <c r="B349" s="35">
        <v>41626</v>
      </c>
      <c r="C349" s="36"/>
      <c r="D349" s="36" t="s">
        <v>271</v>
      </c>
      <c r="E349" s="36" t="s">
        <v>183</v>
      </c>
      <c r="F349" s="36" t="s">
        <v>361</v>
      </c>
      <c r="G349" s="36" t="s">
        <v>463</v>
      </c>
      <c r="H349" s="36" t="s">
        <v>412</v>
      </c>
      <c r="I349" s="37">
        <v>50000</v>
      </c>
      <c r="J349" s="38"/>
      <c r="K349" s="39"/>
      <c r="L349" s="38">
        <v>56</v>
      </c>
      <c r="M349" s="40">
        <v>2800000</v>
      </c>
      <c r="N349" s="22"/>
      <c r="O349" s="21"/>
    </row>
    <row r="350" spans="1:15" x14ac:dyDescent="0.25">
      <c r="A350" s="15">
        <f t="shared" si="14"/>
        <v>18</v>
      </c>
      <c r="B350" s="35">
        <v>41626</v>
      </c>
      <c r="C350" s="36"/>
      <c r="D350" s="36" t="s">
        <v>271</v>
      </c>
      <c r="E350" s="36" t="s">
        <v>348</v>
      </c>
      <c r="F350" s="36" t="s">
        <v>361</v>
      </c>
      <c r="G350" s="36" t="s">
        <v>463</v>
      </c>
      <c r="H350" s="36" t="s">
        <v>412</v>
      </c>
      <c r="I350" s="37">
        <v>30000</v>
      </c>
      <c r="J350" s="38"/>
      <c r="K350" s="39"/>
      <c r="L350" s="38">
        <v>105</v>
      </c>
      <c r="M350" s="40">
        <v>3150000</v>
      </c>
      <c r="N350" s="22"/>
      <c r="O350" s="21"/>
    </row>
    <row r="351" spans="1:15" x14ac:dyDescent="0.25">
      <c r="A351" s="15">
        <f t="shared" si="14"/>
        <v>19</v>
      </c>
      <c r="B351" s="35">
        <v>41626</v>
      </c>
      <c r="C351" s="36"/>
      <c r="D351" s="36" t="s">
        <v>234</v>
      </c>
      <c r="E351" s="36" t="s">
        <v>354</v>
      </c>
      <c r="F351" s="36" t="s">
        <v>367</v>
      </c>
      <c r="G351" s="36" t="s">
        <v>463</v>
      </c>
      <c r="H351" s="36" t="s">
        <v>411</v>
      </c>
      <c r="I351" s="37">
        <v>63470.1</v>
      </c>
      <c r="J351" s="38"/>
      <c r="K351" s="39"/>
      <c r="L351" s="38">
        <v>1.94</v>
      </c>
      <c r="M351" s="40">
        <v>123132</v>
      </c>
      <c r="N351" s="22"/>
      <c r="O351" s="21"/>
    </row>
    <row r="352" spans="1:15" x14ac:dyDescent="0.25">
      <c r="A352" s="15">
        <f t="shared" si="14"/>
        <v>20</v>
      </c>
      <c r="B352" s="35">
        <v>41626</v>
      </c>
      <c r="C352" s="36"/>
      <c r="D352" s="36" t="s">
        <v>271</v>
      </c>
      <c r="E352" s="36" t="s">
        <v>199</v>
      </c>
      <c r="F352" s="36" t="s">
        <v>361</v>
      </c>
      <c r="G352" s="36" t="s">
        <v>463</v>
      </c>
      <c r="H352" s="36" t="s">
        <v>411</v>
      </c>
      <c r="I352" s="37">
        <v>165094.57999999999</v>
      </c>
      <c r="J352" s="38"/>
      <c r="K352" s="39"/>
      <c r="L352" s="38">
        <v>2.4</v>
      </c>
      <c r="M352" s="40">
        <v>396227</v>
      </c>
      <c r="N352" s="22"/>
      <c r="O352" s="21"/>
    </row>
    <row r="353" spans="1:15" x14ac:dyDescent="0.25">
      <c r="A353" s="15">
        <f t="shared" si="14"/>
        <v>21</v>
      </c>
      <c r="B353" s="35">
        <v>41626</v>
      </c>
      <c r="C353" s="36"/>
      <c r="D353" s="36" t="s">
        <v>234</v>
      </c>
      <c r="E353" s="36" t="s">
        <v>201</v>
      </c>
      <c r="F353" s="36" t="s">
        <v>367</v>
      </c>
      <c r="G353" s="36" t="s">
        <v>463</v>
      </c>
      <c r="H353" s="36" t="s">
        <v>413</v>
      </c>
      <c r="I353" s="37">
        <v>461363.65</v>
      </c>
      <c r="J353" s="38"/>
      <c r="K353" s="39"/>
      <c r="L353" s="38">
        <v>1</v>
      </c>
      <c r="M353" s="40">
        <v>461364</v>
      </c>
      <c r="N353" s="22"/>
      <c r="O353" s="21"/>
    </row>
    <row r="354" spans="1:15" x14ac:dyDescent="0.25">
      <c r="A354" s="15">
        <f t="shared" si="14"/>
        <v>22</v>
      </c>
      <c r="B354" s="35">
        <v>41626</v>
      </c>
      <c r="C354" s="36"/>
      <c r="D354" s="36" t="s">
        <v>271</v>
      </c>
      <c r="E354" s="36" t="s">
        <v>205</v>
      </c>
      <c r="F354" s="36" t="s">
        <v>361</v>
      </c>
      <c r="G354" s="36" t="s">
        <v>463</v>
      </c>
      <c r="H354" s="36" t="s">
        <v>434</v>
      </c>
      <c r="I354" s="37">
        <v>2914.29</v>
      </c>
      <c r="J354" s="38"/>
      <c r="K354" s="39"/>
      <c r="L354" s="38">
        <v>150</v>
      </c>
      <c r="M354" s="40">
        <v>437143</v>
      </c>
      <c r="N354" s="22"/>
      <c r="O354" s="21"/>
    </row>
    <row r="355" spans="1:15" x14ac:dyDescent="0.25">
      <c r="A355" s="15">
        <f t="shared" si="14"/>
        <v>23</v>
      </c>
      <c r="B355" s="35">
        <v>41626</v>
      </c>
      <c r="C355" s="36"/>
      <c r="D355" s="36" t="s">
        <v>271</v>
      </c>
      <c r="E355" s="36" t="s">
        <v>211</v>
      </c>
      <c r="F355" s="36" t="s">
        <v>361</v>
      </c>
      <c r="G355" s="36" t="s">
        <v>463</v>
      </c>
      <c r="H355" s="36" t="s">
        <v>411</v>
      </c>
      <c r="I355" s="37">
        <v>200995.48</v>
      </c>
      <c r="J355" s="38"/>
      <c r="K355" s="39"/>
      <c r="L355" s="38">
        <v>0.6</v>
      </c>
      <c r="M355" s="40">
        <v>120597</v>
      </c>
      <c r="N355" s="22"/>
      <c r="O355" s="21"/>
    </row>
    <row r="356" spans="1:15" x14ac:dyDescent="0.25">
      <c r="A356" s="15">
        <f t="shared" si="14"/>
        <v>24</v>
      </c>
      <c r="B356" s="35">
        <v>41631</v>
      </c>
      <c r="C356" s="36"/>
      <c r="D356" s="36" t="s">
        <v>217</v>
      </c>
      <c r="E356" s="36" t="s">
        <v>28</v>
      </c>
      <c r="F356" s="36" t="s">
        <v>362</v>
      </c>
      <c r="G356" s="36" t="s">
        <v>464</v>
      </c>
      <c r="H356" s="36" t="s">
        <v>414</v>
      </c>
      <c r="I356" s="37">
        <v>1636363.75</v>
      </c>
      <c r="J356" s="38"/>
      <c r="K356" s="39"/>
      <c r="L356" s="38">
        <v>1</v>
      </c>
      <c r="M356" s="40">
        <v>1636364</v>
      </c>
      <c r="N356" s="23"/>
      <c r="O356" s="21"/>
    </row>
    <row r="357" spans="1:15" x14ac:dyDescent="0.25">
      <c r="A357" s="15">
        <f t="shared" si="14"/>
        <v>25</v>
      </c>
      <c r="B357" s="35">
        <v>41631</v>
      </c>
      <c r="C357" s="36"/>
      <c r="D357" s="36" t="s">
        <v>217</v>
      </c>
      <c r="E357" s="36" t="s">
        <v>236</v>
      </c>
      <c r="F357" s="36" t="s">
        <v>362</v>
      </c>
      <c r="G357" s="36" t="s">
        <v>464</v>
      </c>
      <c r="H357" s="36" t="s">
        <v>417</v>
      </c>
      <c r="I357" s="37">
        <v>373636.44</v>
      </c>
      <c r="J357" s="38"/>
      <c r="K357" s="39"/>
      <c r="L357" s="38">
        <v>1</v>
      </c>
      <c r="M357" s="40">
        <v>373636</v>
      </c>
      <c r="N357" s="23"/>
      <c r="O357" s="21"/>
    </row>
    <row r="358" spans="1:15" x14ac:dyDescent="0.25">
      <c r="A358" s="15">
        <f t="shared" si="14"/>
        <v>26</v>
      </c>
      <c r="B358" s="35">
        <v>41631</v>
      </c>
      <c r="C358" s="36"/>
      <c r="D358" s="36" t="s">
        <v>217</v>
      </c>
      <c r="E358" s="36" t="s">
        <v>46</v>
      </c>
      <c r="F358" s="36" t="s">
        <v>362</v>
      </c>
      <c r="G358" s="36" t="s">
        <v>464</v>
      </c>
      <c r="H358" s="36" t="s">
        <v>417</v>
      </c>
      <c r="I358" s="37">
        <v>681818.19</v>
      </c>
      <c r="J358" s="38"/>
      <c r="K358" s="39"/>
      <c r="L358" s="38">
        <v>1</v>
      </c>
      <c r="M358" s="40">
        <v>681818</v>
      </c>
      <c r="N358" s="22"/>
      <c r="O358" s="21"/>
    </row>
    <row r="359" spans="1:15" x14ac:dyDescent="0.25">
      <c r="A359" s="15">
        <f t="shared" si="14"/>
        <v>27</v>
      </c>
      <c r="B359" s="35">
        <v>41631</v>
      </c>
      <c r="C359" s="36"/>
      <c r="D359" s="36" t="s">
        <v>217</v>
      </c>
      <c r="E359" s="36" t="s">
        <v>48</v>
      </c>
      <c r="F359" s="36" t="s">
        <v>362</v>
      </c>
      <c r="G359" s="36" t="s">
        <v>464</v>
      </c>
      <c r="H359" s="36" t="s">
        <v>418</v>
      </c>
      <c r="I359" s="37">
        <v>2636363.63</v>
      </c>
      <c r="J359" s="38"/>
      <c r="K359" s="39"/>
      <c r="L359" s="38">
        <v>2</v>
      </c>
      <c r="M359" s="39">
        <v>5272727</v>
      </c>
      <c r="N359" s="23"/>
      <c r="O359" s="21"/>
    </row>
    <row r="360" spans="1:15" x14ac:dyDescent="0.25">
      <c r="A360" s="15">
        <f t="shared" si="14"/>
        <v>28</v>
      </c>
      <c r="B360" s="35">
        <v>41631</v>
      </c>
      <c r="C360" s="36"/>
      <c r="D360" s="36" t="s">
        <v>217</v>
      </c>
      <c r="E360" s="36" t="s">
        <v>59</v>
      </c>
      <c r="F360" s="36" t="s">
        <v>362</v>
      </c>
      <c r="G360" s="36" t="s">
        <v>464</v>
      </c>
      <c r="H360" s="36" t="s">
        <v>420</v>
      </c>
      <c r="I360" s="37">
        <v>363636.33</v>
      </c>
      <c r="J360" s="38"/>
      <c r="K360" s="39"/>
      <c r="L360" s="38">
        <v>4</v>
      </c>
      <c r="M360" s="40">
        <v>1454545</v>
      </c>
      <c r="N360" s="23"/>
      <c r="O360" s="21"/>
    </row>
    <row r="361" spans="1:15" x14ac:dyDescent="0.25">
      <c r="A361" s="15">
        <f t="shared" si="14"/>
        <v>29</v>
      </c>
      <c r="B361" s="35">
        <v>41631</v>
      </c>
      <c r="C361" s="36"/>
      <c r="D361" s="36" t="s">
        <v>217</v>
      </c>
      <c r="E361" s="36" t="s">
        <v>61</v>
      </c>
      <c r="F361" s="36" t="s">
        <v>362</v>
      </c>
      <c r="G361" s="36" t="s">
        <v>464</v>
      </c>
      <c r="H361" s="36" t="s">
        <v>420</v>
      </c>
      <c r="I361" s="37">
        <v>363636.33</v>
      </c>
      <c r="J361" s="38"/>
      <c r="K361" s="39"/>
      <c r="L361" s="38">
        <v>4</v>
      </c>
      <c r="M361" s="40">
        <v>1454545</v>
      </c>
      <c r="N361" s="23"/>
      <c r="O361" s="21"/>
    </row>
    <row r="362" spans="1:15" x14ac:dyDescent="0.25">
      <c r="A362" s="15" t="e">
        <f>#REF!+1</f>
        <v>#REF!</v>
      </c>
      <c r="B362" s="35">
        <v>41631</v>
      </c>
      <c r="C362" s="36" t="s">
        <v>255</v>
      </c>
      <c r="D362" s="36"/>
      <c r="E362" s="36" t="s">
        <v>254</v>
      </c>
      <c r="F362" s="36" t="s">
        <v>214</v>
      </c>
      <c r="G362" s="36" t="s">
        <v>465</v>
      </c>
      <c r="H362" s="36" t="s">
        <v>411</v>
      </c>
      <c r="I362" s="37">
        <v>209090.90779999999</v>
      </c>
      <c r="J362" s="38">
        <v>434</v>
      </c>
      <c r="K362" s="39">
        <v>90745454</v>
      </c>
      <c r="L362" s="38"/>
      <c r="M362" s="40"/>
      <c r="N362" s="20"/>
      <c r="O362" s="21"/>
    </row>
    <row r="363" spans="1:15" x14ac:dyDescent="0.25">
      <c r="A363" s="15" t="e">
        <f t="shared" ref="A363:A380" si="15">A362+1</f>
        <v>#REF!</v>
      </c>
      <c r="B363" s="35">
        <v>41631</v>
      </c>
      <c r="C363" s="36"/>
      <c r="D363" s="36" t="s">
        <v>217</v>
      </c>
      <c r="E363" s="36" t="s">
        <v>254</v>
      </c>
      <c r="F363" s="36" t="s">
        <v>362</v>
      </c>
      <c r="G363" s="36" t="s">
        <v>464</v>
      </c>
      <c r="H363" s="36" t="s">
        <v>411</v>
      </c>
      <c r="I363" s="37">
        <v>209090.91</v>
      </c>
      <c r="J363" s="38"/>
      <c r="K363" s="39"/>
      <c r="L363" s="38">
        <v>434</v>
      </c>
      <c r="M363" s="40">
        <v>90745454</v>
      </c>
      <c r="N363" s="23"/>
      <c r="O363" s="21"/>
    </row>
    <row r="364" spans="1:15" x14ac:dyDescent="0.25">
      <c r="A364" s="15" t="e">
        <f t="shared" si="15"/>
        <v>#REF!</v>
      </c>
      <c r="B364" s="35">
        <v>41631</v>
      </c>
      <c r="C364" s="36"/>
      <c r="D364" s="36" t="s">
        <v>217</v>
      </c>
      <c r="E364" s="36" t="s">
        <v>258</v>
      </c>
      <c r="F364" s="36" t="s">
        <v>362</v>
      </c>
      <c r="G364" s="36" t="s">
        <v>463</v>
      </c>
      <c r="H364" s="36" t="s">
        <v>411</v>
      </c>
      <c r="I364" s="37">
        <v>171594.96</v>
      </c>
      <c r="J364" s="38"/>
      <c r="K364" s="39"/>
      <c r="L364" s="38">
        <v>2</v>
      </c>
      <c r="M364" s="40">
        <v>343190</v>
      </c>
      <c r="N364" s="23"/>
      <c r="O364" s="21"/>
    </row>
    <row r="365" spans="1:15" x14ac:dyDescent="0.25">
      <c r="A365" s="15" t="e">
        <f t="shared" si="15"/>
        <v>#REF!</v>
      </c>
      <c r="B365" s="35">
        <v>41631</v>
      </c>
      <c r="C365" s="36"/>
      <c r="D365" s="36" t="s">
        <v>217</v>
      </c>
      <c r="E365" s="36" t="s">
        <v>297</v>
      </c>
      <c r="F365" s="36" t="s">
        <v>362</v>
      </c>
      <c r="G365" s="36" t="s">
        <v>464</v>
      </c>
      <c r="H365" s="36" t="s">
        <v>425</v>
      </c>
      <c r="I365" s="37">
        <v>683181.83</v>
      </c>
      <c r="J365" s="38"/>
      <c r="K365" s="39"/>
      <c r="L365" s="38">
        <v>10</v>
      </c>
      <c r="M365" s="40">
        <v>6831818</v>
      </c>
      <c r="N365" s="22"/>
      <c r="O365" s="21"/>
    </row>
    <row r="366" spans="1:15" x14ac:dyDescent="0.25">
      <c r="A366" s="15" t="e">
        <f t="shared" si="15"/>
        <v>#REF!</v>
      </c>
      <c r="B366" s="35">
        <v>41631</v>
      </c>
      <c r="C366" s="36"/>
      <c r="D366" s="36" t="s">
        <v>217</v>
      </c>
      <c r="E366" s="36" t="s">
        <v>167</v>
      </c>
      <c r="F366" s="36" t="s">
        <v>362</v>
      </c>
      <c r="G366" s="36" t="s">
        <v>464</v>
      </c>
      <c r="H366" s="36" t="s">
        <v>432</v>
      </c>
      <c r="I366" s="37">
        <v>3181818.13</v>
      </c>
      <c r="J366" s="38"/>
      <c r="K366" s="39"/>
      <c r="L366" s="38">
        <v>3</v>
      </c>
      <c r="M366" s="40">
        <v>9545454</v>
      </c>
      <c r="N366" s="22"/>
      <c r="O366" s="21"/>
    </row>
    <row r="367" spans="1:15" x14ac:dyDescent="0.25">
      <c r="A367" s="15" t="e">
        <f t="shared" si="15"/>
        <v>#REF!</v>
      </c>
      <c r="B367" s="35">
        <v>41631</v>
      </c>
      <c r="C367" s="36"/>
      <c r="D367" s="36" t="s">
        <v>217</v>
      </c>
      <c r="E367" s="36" t="s">
        <v>169</v>
      </c>
      <c r="F367" s="36" t="s">
        <v>362</v>
      </c>
      <c r="G367" s="36" t="s">
        <v>463</v>
      </c>
      <c r="H367" s="36" t="s">
        <v>411</v>
      </c>
      <c r="I367" s="37">
        <v>150000</v>
      </c>
      <c r="J367" s="38"/>
      <c r="K367" s="39"/>
      <c r="L367" s="38">
        <v>45</v>
      </c>
      <c r="M367" s="40">
        <v>6750000</v>
      </c>
      <c r="N367" s="22"/>
      <c r="O367" s="21"/>
    </row>
    <row r="368" spans="1:15" x14ac:dyDescent="0.25">
      <c r="A368" s="15" t="e">
        <f t="shared" si="15"/>
        <v>#REF!</v>
      </c>
      <c r="B368" s="35">
        <v>41633</v>
      </c>
      <c r="C368" s="41"/>
      <c r="D368" s="36" t="s">
        <v>222</v>
      </c>
      <c r="E368" s="36" t="s">
        <v>31</v>
      </c>
      <c r="F368" s="36" t="s">
        <v>367</v>
      </c>
      <c r="G368" s="36" t="s">
        <v>463</v>
      </c>
      <c r="H368" s="36" t="s">
        <v>415</v>
      </c>
      <c r="I368" s="37">
        <v>106250</v>
      </c>
      <c r="J368" s="38"/>
      <c r="K368" s="39"/>
      <c r="L368" s="38">
        <v>5</v>
      </c>
      <c r="M368" s="40">
        <v>531250</v>
      </c>
      <c r="N368" s="23"/>
      <c r="O368" s="21"/>
    </row>
    <row r="369" spans="1:15" x14ac:dyDescent="0.25">
      <c r="A369" s="15" t="e">
        <f t="shared" si="15"/>
        <v>#REF!</v>
      </c>
      <c r="B369" s="35">
        <v>41633</v>
      </c>
      <c r="C369" s="41"/>
      <c r="D369" s="36" t="s">
        <v>237</v>
      </c>
      <c r="E369" s="36" t="s">
        <v>236</v>
      </c>
      <c r="F369" s="36" t="s">
        <v>367</v>
      </c>
      <c r="G369" s="36" t="s">
        <v>464</v>
      </c>
      <c r="H369" s="36" t="s">
        <v>417</v>
      </c>
      <c r="I369" s="37">
        <v>373636.44</v>
      </c>
      <c r="J369" s="38"/>
      <c r="K369" s="39"/>
      <c r="L369" s="38">
        <v>1</v>
      </c>
      <c r="M369" s="40">
        <v>373636</v>
      </c>
      <c r="N369" s="23"/>
      <c r="O369" s="21"/>
    </row>
    <row r="370" spans="1:15" x14ac:dyDescent="0.25">
      <c r="A370" s="15" t="e">
        <f t="shared" si="15"/>
        <v>#REF!</v>
      </c>
      <c r="B370" s="35">
        <v>41633</v>
      </c>
      <c r="C370" s="36"/>
      <c r="D370" s="36" t="s">
        <v>237</v>
      </c>
      <c r="E370" s="36" t="s">
        <v>46</v>
      </c>
      <c r="F370" s="36" t="s">
        <v>367</v>
      </c>
      <c r="G370" s="36" t="s">
        <v>464</v>
      </c>
      <c r="H370" s="36" t="s">
        <v>417</v>
      </c>
      <c r="I370" s="37">
        <v>681818.19</v>
      </c>
      <c r="J370" s="38"/>
      <c r="K370" s="39"/>
      <c r="L370" s="38">
        <v>1</v>
      </c>
      <c r="M370" s="40">
        <v>681818</v>
      </c>
      <c r="N370" s="23"/>
      <c r="O370" s="21"/>
    </row>
    <row r="371" spans="1:15" x14ac:dyDescent="0.25">
      <c r="A371" s="15" t="e">
        <f t="shared" si="15"/>
        <v>#REF!</v>
      </c>
      <c r="B371" s="35">
        <v>41633</v>
      </c>
      <c r="C371" s="36"/>
      <c r="D371" s="36" t="s">
        <v>237</v>
      </c>
      <c r="E371" s="36" t="s">
        <v>243</v>
      </c>
      <c r="F371" s="36" t="s">
        <v>367</v>
      </c>
      <c r="G371" s="36" t="s">
        <v>464</v>
      </c>
      <c r="H371" s="36" t="s">
        <v>411</v>
      </c>
      <c r="I371" s="37">
        <v>77441.600000000006</v>
      </c>
      <c r="J371" s="38"/>
      <c r="K371" s="39"/>
      <c r="L371" s="38">
        <v>10</v>
      </c>
      <c r="M371" s="40">
        <v>774416</v>
      </c>
      <c r="N371" s="23"/>
      <c r="O371" s="21"/>
    </row>
    <row r="372" spans="1:15" x14ac:dyDescent="0.25">
      <c r="A372" s="15" t="e">
        <f t="shared" si="15"/>
        <v>#REF!</v>
      </c>
      <c r="B372" s="35">
        <v>41633</v>
      </c>
      <c r="C372" s="41"/>
      <c r="D372" s="36" t="s">
        <v>222</v>
      </c>
      <c r="E372" s="36" t="s">
        <v>66</v>
      </c>
      <c r="F372" s="36" t="s">
        <v>367</v>
      </c>
      <c r="G372" s="36" t="s">
        <v>464</v>
      </c>
      <c r="H372" s="36" t="s">
        <v>412</v>
      </c>
      <c r="I372" s="37">
        <v>189090.88</v>
      </c>
      <c r="J372" s="38"/>
      <c r="K372" s="39"/>
      <c r="L372" s="38">
        <v>8</v>
      </c>
      <c r="M372" s="40">
        <v>1512727</v>
      </c>
      <c r="N372" s="23"/>
      <c r="O372" s="21"/>
    </row>
    <row r="373" spans="1:15" x14ac:dyDescent="0.25">
      <c r="A373" s="15" t="e">
        <f t="shared" si="15"/>
        <v>#REF!</v>
      </c>
      <c r="B373" s="35">
        <v>41633</v>
      </c>
      <c r="C373" s="36"/>
      <c r="D373" s="36" t="s">
        <v>222</v>
      </c>
      <c r="E373" s="36" t="s">
        <v>68</v>
      </c>
      <c r="F373" s="36" t="s">
        <v>367</v>
      </c>
      <c r="G373" s="36" t="s">
        <v>464</v>
      </c>
      <c r="H373" s="36" t="s">
        <v>412</v>
      </c>
      <c r="I373" s="37">
        <v>181818.25</v>
      </c>
      <c r="J373" s="38"/>
      <c r="K373" s="39"/>
      <c r="L373" s="38">
        <v>8</v>
      </c>
      <c r="M373" s="40">
        <v>1454546</v>
      </c>
      <c r="N373" s="22"/>
      <c r="O373" s="21"/>
    </row>
    <row r="374" spans="1:15" x14ac:dyDescent="0.25">
      <c r="A374" s="15" t="e">
        <f t="shared" si="15"/>
        <v>#REF!</v>
      </c>
      <c r="B374" s="35">
        <v>41633</v>
      </c>
      <c r="C374" s="36"/>
      <c r="D374" s="36" t="s">
        <v>222</v>
      </c>
      <c r="E374" s="36" t="s">
        <v>72</v>
      </c>
      <c r="F374" s="36" t="s">
        <v>367</v>
      </c>
      <c r="G374" s="36" t="s">
        <v>464</v>
      </c>
      <c r="H374" s="36" t="s">
        <v>412</v>
      </c>
      <c r="I374" s="37">
        <v>181818.1</v>
      </c>
      <c r="J374" s="38"/>
      <c r="K374" s="39"/>
      <c r="L374" s="38">
        <v>10</v>
      </c>
      <c r="M374" s="40">
        <v>1818181</v>
      </c>
      <c r="N374" s="22"/>
      <c r="O374" s="21"/>
    </row>
    <row r="375" spans="1:15" x14ac:dyDescent="0.25">
      <c r="A375" s="15" t="e">
        <f t="shared" si="15"/>
        <v>#REF!</v>
      </c>
      <c r="B375" s="35">
        <v>41633</v>
      </c>
      <c r="C375" s="36"/>
      <c r="D375" s="36" t="s">
        <v>222</v>
      </c>
      <c r="E375" s="36" t="s">
        <v>279</v>
      </c>
      <c r="F375" s="36" t="s">
        <v>367</v>
      </c>
      <c r="G375" s="36" t="s">
        <v>464</v>
      </c>
      <c r="H375" s="36" t="s">
        <v>412</v>
      </c>
      <c r="I375" s="37">
        <v>1571428.56</v>
      </c>
      <c r="J375" s="38"/>
      <c r="K375" s="39"/>
      <c r="L375" s="38">
        <v>3</v>
      </c>
      <c r="M375" s="40">
        <v>4714286</v>
      </c>
      <c r="N375" s="22"/>
      <c r="O375" s="21"/>
    </row>
    <row r="376" spans="1:15" x14ac:dyDescent="0.25">
      <c r="A376" s="15" t="e">
        <f t="shared" si="15"/>
        <v>#REF!</v>
      </c>
      <c r="B376" s="35">
        <v>41633</v>
      </c>
      <c r="C376" s="41"/>
      <c r="D376" s="36" t="s">
        <v>237</v>
      </c>
      <c r="E376" s="36" t="s">
        <v>290</v>
      </c>
      <c r="F376" s="36" t="s">
        <v>367</v>
      </c>
      <c r="G376" s="36" t="s">
        <v>464</v>
      </c>
      <c r="H376" s="36" t="s">
        <v>415</v>
      </c>
      <c r="I376" s="37">
        <v>500000</v>
      </c>
      <c r="J376" s="38"/>
      <c r="K376" s="39"/>
      <c r="L376" s="38">
        <v>2</v>
      </c>
      <c r="M376" s="40">
        <v>1000000</v>
      </c>
      <c r="N376" s="23"/>
      <c r="O376" s="21"/>
    </row>
    <row r="377" spans="1:15" x14ac:dyDescent="0.25">
      <c r="A377" s="15" t="e">
        <f t="shared" si="15"/>
        <v>#REF!</v>
      </c>
      <c r="B377" s="35">
        <v>41633</v>
      </c>
      <c r="C377" s="36"/>
      <c r="D377" s="36" t="s">
        <v>237</v>
      </c>
      <c r="E377" s="36" t="s">
        <v>292</v>
      </c>
      <c r="F377" s="36" t="s">
        <v>367</v>
      </c>
      <c r="G377" s="36" t="s">
        <v>464</v>
      </c>
      <c r="H377" s="36" t="s">
        <v>415</v>
      </c>
      <c r="I377" s="37">
        <v>18640.169999999998</v>
      </c>
      <c r="J377" s="38"/>
      <c r="K377" s="39"/>
      <c r="L377" s="38">
        <v>90</v>
      </c>
      <c r="M377" s="40">
        <v>1677615</v>
      </c>
      <c r="N377" s="23"/>
      <c r="O377" s="21"/>
    </row>
    <row r="378" spans="1:15" x14ac:dyDescent="0.25">
      <c r="A378" s="15" t="e">
        <f t="shared" si="15"/>
        <v>#REF!</v>
      </c>
      <c r="B378" s="35">
        <v>41633</v>
      </c>
      <c r="C378" s="36"/>
      <c r="D378" s="36" t="s">
        <v>237</v>
      </c>
      <c r="E378" s="36" t="s">
        <v>320</v>
      </c>
      <c r="F378" s="36" t="s">
        <v>367</v>
      </c>
      <c r="G378" s="36" t="s">
        <v>464</v>
      </c>
      <c r="H378" s="36" t="s">
        <v>430</v>
      </c>
      <c r="I378" s="37">
        <v>95454.54</v>
      </c>
      <c r="J378" s="38"/>
      <c r="K378" s="39"/>
      <c r="L378" s="38">
        <v>100</v>
      </c>
      <c r="M378" s="40">
        <v>9545454</v>
      </c>
      <c r="N378" s="22"/>
      <c r="O378" s="24"/>
    </row>
    <row r="379" spans="1:15" x14ac:dyDescent="0.25">
      <c r="A379" s="15" t="e">
        <f t="shared" si="15"/>
        <v>#REF!</v>
      </c>
      <c r="B379" s="35">
        <v>41633</v>
      </c>
      <c r="C379" s="36"/>
      <c r="D379" s="36" t="s">
        <v>237</v>
      </c>
      <c r="E379" s="36" t="s">
        <v>141</v>
      </c>
      <c r="F379" s="36" t="s">
        <v>367</v>
      </c>
      <c r="G379" s="36" t="s">
        <v>463</v>
      </c>
      <c r="H379" s="36" t="s">
        <v>411</v>
      </c>
      <c r="I379" s="37">
        <v>80182</v>
      </c>
      <c r="J379" s="38"/>
      <c r="K379" s="39"/>
      <c r="L379" s="38">
        <v>0.5</v>
      </c>
      <c r="M379" s="40">
        <v>40091</v>
      </c>
      <c r="N379" s="22"/>
      <c r="O379" s="24"/>
    </row>
    <row r="380" spans="1:15" x14ac:dyDescent="0.25">
      <c r="A380" s="15" t="e">
        <f t="shared" si="15"/>
        <v>#REF!</v>
      </c>
      <c r="B380" s="35">
        <v>41633</v>
      </c>
      <c r="C380" s="36"/>
      <c r="D380" s="36" t="s">
        <v>237</v>
      </c>
      <c r="E380" s="36" t="s">
        <v>327</v>
      </c>
      <c r="F380" s="36" t="s">
        <v>367</v>
      </c>
      <c r="G380" s="36" t="s">
        <v>464</v>
      </c>
      <c r="H380" s="36" t="s">
        <v>411</v>
      </c>
      <c r="I380" s="37">
        <v>49458.83</v>
      </c>
      <c r="J380" s="38"/>
      <c r="K380" s="39"/>
      <c r="L380" s="38">
        <f>161-L381</f>
        <v>161</v>
      </c>
      <c r="M380" s="40">
        <f>7962871-M381</f>
        <v>7962871</v>
      </c>
      <c r="N380" s="22"/>
      <c r="O380" s="24"/>
    </row>
    <row r="381" spans="1:15" x14ac:dyDescent="0.25">
      <c r="A381" s="15"/>
      <c r="B381" s="35">
        <v>41633</v>
      </c>
      <c r="C381" s="36"/>
      <c r="D381" s="36" t="s">
        <v>237</v>
      </c>
      <c r="E381" s="36" t="s">
        <v>327</v>
      </c>
      <c r="F381" s="36" t="s">
        <v>367</v>
      </c>
      <c r="G381" s="36" t="s">
        <v>463</v>
      </c>
      <c r="H381" s="36" t="s">
        <v>411</v>
      </c>
      <c r="I381" s="37">
        <v>49458.83</v>
      </c>
      <c r="J381" s="38"/>
      <c r="K381" s="39"/>
      <c r="L381" s="38">
        <f>J378</f>
        <v>0</v>
      </c>
      <c r="M381" s="40">
        <f>L381*I381</f>
        <v>0</v>
      </c>
      <c r="N381" s="22"/>
      <c r="O381" s="24"/>
    </row>
    <row r="382" spans="1:15" x14ac:dyDescent="0.25">
      <c r="A382" s="15">
        <f t="shared" ref="A382:A418" si="16">A381+1</f>
        <v>1</v>
      </c>
      <c r="B382" s="35">
        <v>41633</v>
      </c>
      <c r="C382" s="36"/>
      <c r="D382" s="36" t="s">
        <v>237</v>
      </c>
      <c r="E382" s="36" t="s">
        <v>153</v>
      </c>
      <c r="F382" s="36" t="s">
        <v>367</v>
      </c>
      <c r="G382" s="36" t="s">
        <v>464</v>
      </c>
      <c r="H382" s="36" t="s">
        <v>430</v>
      </c>
      <c r="I382" s="37">
        <v>590000</v>
      </c>
      <c r="J382" s="38"/>
      <c r="K382" s="39"/>
      <c r="L382" s="38">
        <v>20</v>
      </c>
      <c r="M382" s="40">
        <v>11800000</v>
      </c>
      <c r="N382" s="22"/>
      <c r="O382" s="24"/>
    </row>
    <row r="383" spans="1:15" x14ac:dyDescent="0.25">
      <c r="A383" s="15">
        <f t="shared" si="16"/>
        <v>2</v>
      </c>
      <c r="B383" s="35">
        <v>41633</v>
      </c>
      <c r="C383" s="36"/>
      <c r="D383" s="36" t="s">
        <v>237</v>
      </c>
      <c r="E383" s="36" t="s">
        <v>331</v>
      </c>
      <c r="F383" s="36" t="s">
        <v>367</v>
      </c>
      <c r="G383" s="36" t="s">
        <v>464</v>
      </c>
      <c r="H383" s="36" t="s">
        <v>430</v>
      </c>
      <c r="I383" s="37">
        <v>1500000</v>
      </c>
      <c r="J383" s="38"/>
      <c r="K383" s="39"/>
      <c r="L383" s="38">
        <v>1</v>
      </c>
      <c r="M383" s="40">
        <v>1500000</v>
      </c>
      <c r="N383" s="22"/>
      <c r="O383" s="21"/>
    </row>
    <row r="384" spans="1:15" x14ac:dyDescent="0.25">
      <c r="A384" s="15">
        <f t="shared" si="16"/>
        <v>3</v>
      </c>
      <c r="B384" s="35">
        <v>41633</v>
      </c>
      <c r="C384" s="36"/>
      <c r="D384" s="36" t="s">
        <v>222</v>
      </c>
      <c r="E384" s="36" t="s">
        <v>163</v>
      </c>
      <c r="F384" s="36" t="s">
        <v>367</v>
      </c>
      <c r="G384" s="36" t="s">
        <v>463</v>
      </c>
      <c r="H384" s="36" t="s">
        <v>412</v>
      </c>
      <c r="I384" s="37">
        <v>2545454.5</v>
      </c>
      <c r="J384" s="38"/>
      <c r="K384" s="39"/>
      <c r="L384" s="38">
        <v>2</v>
      </c>
      <c r="M384" s="40">
        <v>5090909</v>
      </c>
      <c r="N384" s="22"/>
      <c r="O384" s="21"/>
    </row>
    <row r="385" spans="1:15" x14ac:dyDescent="0.25">
      <c r="A385" s="15">
        <f t="shared" si="16"/>
        <v>4</v>
      </c>
      <c r="B385" s="35">
        <v>41633</v>
      </c>
      <c r="C385" s="36"/>
      <c r="D385" s="36" t="s">
        <v>237</v>
      </c>
      <c r="E385" s="36" t="s">
        <v>443</v>
      </c>
      <c r="F385" s="36" t="s">
        <v>367</v>
      </c>
      <c r="G385" s="36" t="s">
        <v>464</v>
      </c>
      <c r="H385" s="36" t="s">
        <v>412</v>
      </c>
      <c r="I385" s="37">
        <v>3636363.75</v>
      </c>
      <c r="J385" s="38"/>
      <c r="K385" s="39"/>
      <c r="L385" s="38">
        <v>4</v>
      </c>
      <c r="M385" s="40">
        <v>14545455</v>
      </c>
      <c r="N385" s="22"/>
      <c r="O385" s="21"/>
    </row>
    <row r="386" spans="1:15" x14ac:dyDescent="0.25">
      <c r="A386" s="15">
        <f t="shared" si="16"/>
        <v>5</v>
      </c>
      <c r="B386" s="35">
        <v>41633</v>
      </c>
      <c r="C386" s="36"/>
      <c r="D386" s="36" t="s">
        <v>237</v>
      </c>
      <c r="E386" s="36" t="s">
        <v>177</v>
      </c>
      <c r="F386" s="36" t="s">
        <v>367</v>
      </c>
      <c r="G386" s="36" t="s">
        <v>463</v>
      </c>
      <c r="H386" s="36" t="s">
        <v>421</v>
      </c>
      <c r="I386" s="37">
        <v>187000</v>
      </c>
      <c r="J386" s="38"/>
      <c r="K386" s="39"/>
      <c r="L386" s="38">
        <v>1</v>
      </c>
      <c r="M386" s="40">
        <v>187000</v>
      </c>
      <c r="N386" s="22"/>
      <c r="O386" s="21"/>
    </row>
    <row r="387" spans="1:15" x14ac:dyDescent="0.25">
      <c r="A387" s="15">
        <f t="shared" si="16"/>
        <v>6</v>
      </c>
      <c r="B387" s="35">
        <v>41634</v>
      </c>
      <c r="C387" s="36"/>
      <c r="D387" s="36" t="s">
        <v>223</v>
      </c>
      <c r="E387" s="36" t="s">
        <v>31</v>
      </c>
      <c r="F387" s="36" t="s">
        <v>362</v>
      </c>
      <c r="G387" s="36" t="s">
        <v>463</v>
      </c>
      <c r="H387" s="36" t="s">
        <v>415</v>
      </c>
      <c r="I387" s="37">
        <v>106250</v>
      </c>
      <c r="J387" s="38"/>
      <c r="K387" s="39"/>
      <c r="L387" s="38">
        <v>4</v>
      </c>
      <c r="M387" s="40">
        <v>425000</v>
      </c>
      <c r="N387" s="23"/>
      <c r="O387" s="21"/>
    </row>
    <row r="388" spans="1:15" x14ac:dyDescent="0.25">
      <c r="A388" s="15">
        <f t="shared" si="16"/>
        <v>7</v>
      </c>
      <c r="B388" s="35">
        <v>41634</v>
      </c>
      <c r="C388" s="36"/>
      <c r="D388" s="36" t="s">
        <v>235</v>
      </c>
      <c r="E388" s="36" t="s">
        <v>41</v>
      </c>
      <c r="F388" s="36" t="s">
        <v>406</v>
      </c>
      <c r="G388" s="36" t="s">
        <v>464</v>
      </c>
      <c r="H388" s="36" t="s">
        <v>416</v>
      </c>
      <c r="I388" s="37">
        <v>772727.25</v>
      </c>
      <c r="J388" s="38"/>
      <c r="K388" s="39"/>
      <c r="L388" s="38">
        <v>7</v>
      </c>
      <c r="M388" s="40">
        <v>5409091</v>
      </c>
      <c r="N388" s="23"/>
      <c r="O388" s="21"/>
    </row>
    <row r="389" spans="1:15" x14ac:dyDescent="0.25">
      <c r="A389" s="15">
        <f t="shared" si="16"/>
        <v>8</v>
      </c>
      <c r="B389" s="35">
        <v>41634</v>
      </c>
      <c r="C389" s="41"/>
      <c r="D389" s="36" t="s">
        <v>235</v>
      </c>
      <c r="E389" s="36" t="s">
        <v>61</v>
      </c>
      <c r="F389" s="36" t="s">
        <v>406</v>
      </c>
      <c r="G389" s="36" t="s">
        <v>464</v>
      </c>
      <c r="H389" s="36" t="s">
        <v>420</v>
      </c>
      <c r="I389" s="37">
        <v>363636.33</v>
      </c>
      <c r="J389" s="38"/>
      <c r="K389" s="39"/>
      <c r="L389" s="38">
        <v>4</v>
      </c>
      <c r="M389" s="40">
        <v>1454545</v>
      </c>
      <c r="N389" s="23"/>
      <c r="O389" s="21"/>
    </row>
    <row r="390" spans="1:15" x14ac:dyDescent="0.25">
      <c r="A390" s="15">
        <f t="shared" si="16"/>
        <v>9</v>
      </c>
      <c r="B390" s="35">
        <v>41634</v>
      </c>
      <c r="C390" s="41"/>
      <c r="D390" s="36" t="s">
        <v>235</v>
      </c>
      <c r="E390" s="36" t="s">
        <v>250</v>
      </c>
      <c r="F390" s="36" t="s">
        <v>406</v>
      </c>
      <c r="G390" s="36" t="s">
        <v>464</v>
      </c>
      <c r="H390" s="36" t="s">
        <v>412</v>
      </c>
      <c r="I390" s="37">
        <v>47416.33</v>
      </c>
      <c r="J390" s="38"/>
      <c r="K390" s="39"/>
      <c r="L390" s="38">
        <v>80</v>
      </c>
      <c r="M390" s="40">
        <v>3793307</v>
      </c>
      <c r="N390" s="23"/>
      <c r="O390" s="21"/>
    </row>
    <row r="391" spans="1:15" x14ac:dyDescent="0.25">
      <c r="A391" s="15">
        <f t="shared" si="16"/>
        <v>10</v>
      </c>
      <c r="B391" s="35">
        <v>41634</v>
      </c>
      <c r="C391" s="36"/>
      <c r="D391" s="36" t="s">
        <v>263</v>
      </c>
      <c r="E391" s="36" t="s">
        <v>84</v>
      </c>
      <c r="F391" s="36" t="s">
        <v>381</v>
      </c>
      <c r="G391" s="36" t="s">
        <v>463</v>
      </c>
      <c r="H391" s="36" t="s">
        <v>411</v>
      </c>
      <c r="I391" s="37">
        <v>1386402.42</v>
      </c>
      <c r="J391" s="38"/>
      <c r="K391" s="39"/>
      <c r="L391" s="38">
        <v>2.8000000000000001E-2</v>
      </c>
      <c r="M391" s="40">
        <v>38819</v>
      </c>
      <c r="N391" s="23"/>
      <c r="O391" s="21"/>
    </row>
    <row r="392" spans="1:15" x14ac:dyDescent="0.25">
      <c r="A392" s="15">
        <f t="shared" si="16"/>
        <v>11</v>
      </c>
      <c r="B392" s="35">
        <v>41634</v>
      </c>
      <c r="C392" s="36"/>
      <c r="D392" s="36" t="s">
        <v>264</v>
      </c>
      <c r="E392" s="36" t="s">
        <v>84</v>
      </c>
      <c r="F392" s="36" t="s">
        <v>468</v>
      </c>
      <c r="G392" s="36" t="s">
        <v>463</v>
      </c>
      <c r="H392" s="36" t="s">
        <v>411</v>
      </c>
      <c r="I392" s="37">
        <v>1386402.42</v>
      </c>
      <c r="J392" s="38"/>
      <c r="K392" s="39"/>
      <c r="L392" s="38">
        <v>54.052999999999997</v>
      </c>
      <c r="M392" s="40">
        <v>74939210</v>
      </c>
      <c r="N392" s="23"/>
      <c r="O392" s="21"/>
    </row>
    <row r="393" spans="1:15" x14ac:dyDescent="0.25">
      <c r="A393" s="15">
        <f t="shared" si="16"/>
        <v>12</v>
      </c>
      <c r="B393" s="35">
        <v>41634</v>
      </c>
      <c r="C393" s="36"/>
      <c r="D393" s="36" t="s">
        <v>265</v>
      </c>
      <c r="E393" s="36" t="s">
        <v>84</v>
      </c>
      <c r="F393" s="36" t="s">
        <v>383</v>
      </c>
      <c r="G393" s="36" t="s">
        <v>463</v>
      </c>
      <c r="H393" s="36" t="s">
        <v>411</v>
      </c>
      <c r="I393" s="37">
        <v>1386402.42</v>
      </c>
      <c r="J393" s="38"/>
      <c r="K393" s="56"/>
      <c r="L393" s="38">
        <v>6.7839999999999998</v>
      </c>
      <c r="M393" s="40">
        <v>9405354</v>
      </c>
      <c r="N393" s="22"/>
      <c r="O393" s="21"/>
    </row>
    <row r="394" spans="1:15" x14ac:dyDescent="0.25">
      <c r="A394" s="15">
        <f t="shared" si="16"/>
        <v>13</v>
      </c>
      <c r="B394" s="35">
        <v>41634</v>
      </c>
      <c r="C394" s="36"/>
      <c r="D394" s="36" t="s">
        <v>266</v>
      </c>
      <c r="E394" s="36" t="s">
        <v>84</v>
      </c>
      <c r="F394" s="36" t="s">
        <v>379</v>
      </c>
      <c r="G394" s="36" t="s">
        <v>463</v>
      </c>
      <c r="H394" s="36" t="s">
        <v>411</v>
      </c>
      <c r="I394" s="37">
        <v>1386402.42</v>
      </c>
      <c r="J394" s="38"/>
      <c r="K394" s="39"/>
      <c r="L394" s="38">
        <v>8.0000000000000002E-3</v>
      </c>
      <c r="M394" s="40">
        <v>11091</v>
      </c>
      <c r="N394" s="23"/>
      <c r="O394" s="21"/>
    </row>
    <row r="395" spans="1:15" x14ac:dyDescent="0.25">
      <c r="A395" s="15">
        <f t="shared" si="16"/>
        <v>14</v>
      </c>
      <c r="B395" s="35">
        <v>41634</v>
      </c>
      <c r="C395" s="36"/>
      <c r="D395" s="36" t="s">
        <v>267</v>
      </c>
      <c r="E395" s="36" t="s">
        <v>84</v>
      </c>
      <c r="F395" s="36" t="s">
        <v>377</v>
      </c>
      <c r="G395" s="36" t="s">
        <v>463</v>
      </c>
      <c r="H395" s="36" t="s">
        <v>411</v>
      </c>
      <c r="I395" s="37">
        <v>1386402.42</v>
      </c>
      <c r="J395" s="38"/>
      <c r="K395" s="39"/>
      <c r="L395" s="38">
        <v>1.4E-2</v>
      </c>
      <c r="M395" s="40">
        <v>19410</v>
      </c>
      <c r="N395" s="23"/>
      <c r="O395" s="21"/>
    </row>
    <row r="396" spans="1:15" x14ac:dyDescent="0.25">
      <c r="A396" s="15">
        <f t="shared" si="16"/>
        <v>15</v>
      </c>
      <c r="B396" s="35">
        <v>41634</v>
      </c>
      <c r="C396" s="36"/>
      <c r="D396" s="36" t="s">
        <v>268</v>
      </c>
      <c r="E396" s="36" t="s">
        <v>84</v>
      </c>
      <c r="F396" s="36" t="s">
        <v>383</v>
      </c>
      <c r="G396" s="36" t="s">
        <v>463</v>
      </c>
      <c r="H396" s="36" t="s">
        <v>411</v>
      </c>
      <c r="I396" s="37">
        <v>1386402.42</v>
      </c>
      <c r="J396" s="38"/>
      <c r="K396" s="39"/>
      <c r="L396" s="38">
        <v>0.20499999999999999</v>
      </c>
      <c r="M396" s="40">
        <v>284212</v>
      </c>
      <c r="N396" s="22"/>
      <c r="O396" s="21"/>
    </row>
    <row r="397" spans="1:15" x14ac:dyDescent="0.25">
      <c r="A397" s="15">
        <f t="shared" si="16"/>
        <v>16</v>
      </c>
      <c r="B397" s="35">
        <v>41634</v>
      </c>
      <c r="C397" s="36"/>
      <c r="D397" s="36" t="s">
        <v>269</v>
      </c>
      <c r="E397" s="36" t="s">
        <v>84</v>
      </c>
      <c r="F397" s="36" t="s">
        <v>468</v>
      </c>
      <c r="G397" s="36" t="s">
        <v>463</v>
      </c>
      <c r="H397" s="36" t="s">
        <v>411</v>
      </c>
      <c r="I397" s="37">
        <v>1386402.42</v>
      </c>
      <c r="J397" s="38"/>
      <c r="K397" s="39"/>
      <c r="L397" s="38">
        <v>15.812000000000001</v>
      </c>
      <c r="M397" s="40">
        <v>21921796</v>
      </c>
      <c r="N397" s="22"/>
      <c r="O397" s="21"/>
    </row>
    <row r="398" spans="1:15" x14ac:dyDescent="0.25">
      <c r="A398" s="15">
        <f t="shared" si="16"/>
        <v>17</v>
      </c>
      <c r="B398" s="35">
        <v>41634</v>
      </c>
      <c r="C398" s="41"/>
      <c r="D398" s="36" t="s">
        <v>270</v>
      </c>
      <c r="E398" s="36" t="s">
        <v>88</v>
      </c>
      <c r="F398" s="36" t="s">
        <v>391</v>
      </c>
      <c r="G398" s="36" t="s">
        <v>463</v>
      </c>
      <c r="H398" s="36" t="s">
        <v>413</v>
      </c>
      <c r="I398" s="37">
        <v>481000</v>
      </c>
      <c r="J398" s="38"/>
      <c r="K398" s="39"/>
      <c r="L398" s="38">
        <v>1</v>
      </c>
      <c r="M398" s="40">
        <v>481000</v>
      </c>
      <c r="N398" s="22"/>
      <c r="O398" s="21"/>
    </row>
    <row r="399" spans="1:15" x14ac:dyDescent="0.25">
      <c r="A399" s="15">
        <f t="shared" si="16"/>
        <v>18</v>
      </c>
      <c r="B399" s="35">
        <v>41634</v>
      </c>
      <c r="C399" s="36"/>
      <c r="D399" s="36" t="s">
        <v>270</v>
      </c>
      <c r="E399" s="36" t="s">
        <v>90</v>
      </c>
      <c r="F399" s="36" t="s">
        <v>391</v>
      </c>
      <c r="G399" s="36" t="s">
        <v>463</v>
      </c>
      <c r="H399" s="36" t="s">
        <v>413</v>
      </c>
      <c r="I399" s="37">
        <v>82500</v>
      </c>
      <c r="J399" s="38"/>
      <c r="K399" s="39"/>
      <c r="L399" s="38">
        <v>1</v>
      </c>
      <c r="M399" s="40">
        <v>82500</v>
      </c>
      <c r="N399" s="23"/>
      <c r="O399" s="21"/>
    </row>
    <row r="400" spans="1:15" x14ac:dyDescent="0.25">
      <c r="A400" s="15">
        <f t="shared" si="16"/>
        <v>19</v>
      </c>
      <c r="B400" s="35">
        <v>41634</v>
      </c>
      <c r="C400" s="41"/>
      <c r="D400" s="36" t="s">
        <v>223</v>
      </c>
      <c r="E400" s="36" t="s">
        <v>90</v>
      </c>
      <c r="F400" s="36" t="s">
        <v>362</v>
      </c>
      <c r="G400" s="36" t="s">
        <v>463</v>
      </c>
      <c r="H400" s="36" t="s">
        <v>413</v>
      </c>
      <c r="I400" s="37">
        <v>82500</v>
      </c>
      <c r="J400" s="38"/>
      <c r="K400" s="39"/>
      <c r="L400" s="38">
        <v>1</v>
      </c>
      <c r="M400" s="40">
        <v>82500</v>
      </c>
      <c r="N400" s="22"/>
      <c r="O400" s="24"/>
    </row>
    <row r="401" spans="1:15" x14ac:dyDescent="0.25">
      <c r="A401" s="15">
        <f t="shared" si="16"/>
        <v>20</v>
      </c>
      <c r="B401" s="35">
        <v>41634</v>
      </c>
      <c r="C401" s="36"/>
      <c r="D401" s="36" t="s">
        <v>235</v>
      </c>
      <c r="E401" s="36" t="s">
        <v>272</v>
      </c>
      <c r="F401" s="36" t="s">
        <v>406</v>
      </c>
      <c r="G401" s="36" t="s">
        <v>464</v>
      </c>
      <c r="H401" s="36" t="s">
        <v>412</v>
      </c>
      <c r="I401" s="37">
        <v>100000</v>
      </c>
      <c r="J401" s="38"/>
      <c r="K401" s="39"/>
      <c r="L401" s="38">
        <v>6</v>
      </c>
      <c r="M401" s="40">
        <v>600000</v>
      </c>
      <c r="N401" s="22"/>
      <c r="O401" s="24"/>
    </row>
    <row r="402" spans="1:15" x14ac:dyDescent="0.25">
      <c r="A402" s="15">
        <f t="shared" si="16"/>
        <v>21</v>
      </c>
      <c r="B402" s="35">
        <v>41634</v>
      </c>
      <c r="C402" s="36"/>
      <c r="D402" s="36" t="s">
        <v>263</v>
      </c>
      <c r="E402" s="36" t="s">
        <v>116</v>
      </c>
      <c r="F402" s="36" t="s">
        <v>381</v>
      </c>
      <c r="G402" s="36" t="s">
        <v>463</v>
      </c>
      <c r="H402" s="36" t="s">
        <v>411</v>
      </c>
      <c r="I402" s="37">
        <v>20000</v>
      </c>
      <c r="J402" s="38"/>
      <c r="K402" s="39"/>
      <c r="L402" s="38">
        <v>3</v>
      </c>
      <c r="M402" s="40">
        <v>60000</v>
      </c>
      <c r="N402" s="23"/>
      <c r="O402" s="21"/>
    </row>
    <row r="403" spans="1:15" x14ac:dyDescent="0.25">
      <c r="A403" s="15">
        <f t="shared" si="16"/>
        <v>22</v>
      </c>
      <c r="B403" s="35">
        <v>41634</v>
      </c>
      <c r="C403" s="36"/>
      <c r="D403" s="36" t="s">
        <v>301</v>
      </c>
      <c r="E403" s="36" t="s">
        <v>119</v>
      </c>
      <c r="F403" s="36" t="s">
        <v>377</v>
      </c>
      <c r="G403" s="36" t="s">
        <v>463</v>
      </c>
      <c r="H403" s="36" t="s">
        <v>412</v>
      </c>
      <c r="I403" s="37">
        <v>24000</v>
      </c>
      <c r="J403" s="38"/>
      <c r="K403" s="39"/>
      <c r="L403" s="38">
        <v>103</v>
      </c>
      <c r="M403" s="40">
        <v>2472000</v>
      </c>
      <c r="N403" s="22"/>
      <c r="O403" s="21"/>
    </row>
    <row r="404" spans="1:15" x14ac:dyDescent="0.25">
      <c r="A404" s="15">
        <f t="shared" si="16"/>
        <v>23</v>
      </c>
      <c r="B404" s="35">
        <v>41634</v>
      </c>
      <c r="C404" s="36"/>
      <c r="D404" s="36" t="s">
        <v>270</v>
      </c>
      <c r="E404" s="36" t="s">
        <v>119</v>
      </c>
      <c r="F404" s="36" t="s">
        <v>391</v>
      </c>
      <c r="G404" s="36" t="s">
        <v>463</v>
      </c>
      <c r="H404" s="36" t="s">
        <v>412</v>
      </c>
      <c r="I404" s="37">
        <v>24000</v>
      </c>
      <c r="J404" s="38"/>
      <c r="K404" s="39"/>
      <c r="L404" s="38">
        <v>50</v>
      </c>
      <c r="M404" s="40">
        <v>1200000</v>
      </c>
      <c r="N404" s="23"/>
      <c r="O404" s="21"/>
    </row>
    <row r="405" spans="1:15" x14ac:dyDescent="0.25">
      <c r="A405" s="15">
        <f t="shared" si="16"/>
        <v>24</v>
      </c>
      <c r="B405" s="35">
        <v>41634</v>
      </c>
      <c r="C405" s="36"/>
      <c r="D405" s="36" t="s">
        <v>223</v>
      </c>
      <c r="E405" s="36" t="s">
        <v>119</v>
      </c>
      <c r="F405" s="36" t="s">
        <v>362</v>
      </c>
      <c r="G405" s="36" t="s">
        <v>463</v>
      </c>
      <c r="H405" s="36" t="s">
        <v>412</v>
      </c>
      <c r="I405" s="37">
        <v>24000</v>
      </c>
      <c r="J405" s="38"/>
      <c r="K405" s="39"/>
      <c r="L405" s="38">
        <v>3</v>
      </c>
      <c r="M405" s="40">
        <v>72000</v>
      </c>
      <c r="N405" s="22"/>
      <c r="O405" s="24"/>
    </row>
    <row r="406" spans="1:15" x14ac:dyDescent="0.25">
      <c r="A406" s="15">
        <f t="shared" si="16"/>
        <v>25</v>
      </c>
      <c r="B406" s="35">
        <v>41634</v>
      </c>
      <c r="C406" s="36"/>
      <c r="D406" s="36" t="s">
        <v>263</v>
      </c>
      <c r="E406" s="36" t="s">
        <v>121</v>
      </c>
      <c r="F406" s="36" t="s">
        <v>381</v>
      </c>
      <c r="G406" s="36" t="s">
        <v>463</v>
      </c>
      <c r="H406" s="36" t="s">
        <v>412</v>
      </c>
      <c r="I406" s="37">
        <v>15000</v>
      </c>
      <c r="J406" s="38"/>
      <c r="K406" s="39"/>
      <c r="L406" s="38">
        <v>9</v>
      </c>
      <c r="M406" s="40">
        <v>135000</v>
      </c>
      <c r="N406" s="22"/>
      <c r="O406" s="24"/>
    </row>
    <row r="407" spans="1:15" x14ac:dyDescent="0.25">
      <c r="A407" s="15">
        <f t="shared" si="16"/>
        <v>26</v>
      </c>
      <c r="B407" s="35">
        <v>41634</v>
      </c>
      <c r="C407" s="36"/>
      <c r="D407" s="36" t="s">
        <v>235</v>
      </c>
      <c r="E407" s="36" t="s">
        <v>137</v>
      </c>
      <c r="F407" s="36" t="s">
        <v>406</v>
      </c>
      <c r="G407" s="36" t="s">
        <v>464</v>
      </c>
      <c r="H407" s="36" t="s">
        <v>420</v>
      </c>
      <c r="I407" s="37">
        <v>363636.38</v>
      </c>
      <c r="J407" s="38"/>
      <c r="K407" s="39"/>
      <c r="L407" s="38">
        <v>4</v>
      </c>
      <c r="M407" s="40">
        <v>1454546</v>
      </c>
      <c r="N407" s="23"/>
      <c r="O407" s="21"/>
    </row>
    <row r="408" spans="1:15" x14ac:dyDescent="0.25">
      <c r="A408" s="15">
        <f t="shared" si="16"/>
        <v>27</v>
      </c>
      <c r="B408" s="35">
        <v>41634</v>
      </c>
      <c r="C408" s="36"/>
      <c r="D408" s="36" t="s">
        <v>264</v>
      </c>
      <c r="E408" s="36" t="s">
        <v>396</v>
      </c>
      <c r="F408" s="36" t="s">
        <v>468</v>
      </c>
      <c r="G408" s="36" t="s">
        <v>463</v>
      </c>
      <c r="H408" s="36" t="s">
        <v>411</v>
      </c>
      <c r="I408" s="37">
        <v>16190</v>
      </c>
      <c r="J408" s="38"/>
      <c r="K408" s="39"/>
      <c r="L408" s="38">
        <v>114.4</v>
      </c>
      <c r="M408" s="40">
        <v>1852136</v>
      </c>
      <c r="N408" s="23"/>
      <c r="O408" s="21"/>
    </row>
    <row r="409" spans="1:15" x14ac:dyDescent="0.25">
      <c r="A409" s="15">
        <f t="shared" si="16"/>
        <v>28</v>
      </c>
      <c r="B409" s="35">
        <v>41634</v>
      </c>
      <c r="C409" s="36"/>
      <c r="D409" s="36" t="s">
        <v>265</v>
      </c>
      <c r="E409" s="36" t="s">
        <v>396</v>
      </c>
      <c r="F409" s="36" t="s">
        <v>383</v>
      </c>
      <c r="G409" s="36" t="s">
        <v>463</v>
      </c>
      <c r="H409" s="36" t="s">
        <v>411</v>
      </c>
      <c r="I409" s="37">
        <v>16190</v>
      </c>
      <c r="J409" s="38"/>
      <c r="K409" s="39"/>
      <c r="L409" s="38">
        <v>73</v>
      </c>
      <c r="M409" s="40">
        <v>1181870</v>
      </c>
      <c r="N409" s="22"/>
      <c r="O409" s="24"/>
    </row>
    <row r="410" spans="1:15" x14ac:dyDescent="0.25">
      <c r="A410" s="15">
        <f t="shared" si="16"/>
        <v>29</v>
      </c>
      <c r="B410" s="35">
        <v>41634</v>
      </c>
      <c r="C410" s="41"/>
      <c r="D410" s="36" t="s">
        <v>269</v>
      </c>
      <c r="E410" s="36" t="s">
        <v>396</v>
      </c>
      <c r="F410" s="36" t="s">
        <v>468</v>
      </c>
      <c r="G410" s="36" t="s">
        <v>463</v>
      </c>
      <c r="H410" s="36" t="s">
        <v>411</v>
      </c>
      <c r="I410" s="37">
        <v>16190</v>
      </c>
      <c r="J410" s="38"/>
      <c r="K410" s="39"/>
      <c r="L410" s="38">
        <v>30.5</v>
      </c>
      <c r="M410" s="40">
        <v>493795</v>
      </c>
      <c r="N410" s="23"/>
      <c r="O410" s="21"/>
    </row>
    <row r="411" spans="1:15" x14ac:dyDescent="0.25">
      <c r="A411" s="15">
        <f t="shared" si="16"/>
        <v>30</v>
      </c>
      <c r="B411" s="35">
        <v>41634</v>
      </c>
      <c r="C411" s="36"/>
      <c r="D411" s="36" t="s">
        <v>323</v>
      </c>
      <c r="E411" s="36" t="s">
        <v>396</v>
      </c>
      <c r="F411" s="36" t="s">
        <v>375</v>
      </c>
      <c r="G411" s="36" t="s">
        <v>463</v>
      </c>
      <c r="H411" s="36" t="s">
        <v>411</v>
      </c>
      <c r="I411" s="37">
        <v>16190</v>
      </c>
      <c r="J411" s="38"/>
      <c r="K411" s="39"/>
      <c r="L411" s="38">
        <v>94.6</v>
      </c>
      <c r="M411" s="40">
        <v>1531574</v>
      </c>
      <c r="N411" s="22"/>
      <c r="O411" s="21"/>
    </row>
    <row r="412" spans="1:15" x14ac:dyDescent="0.25">
      <c r="A412" s="15">
        <f t="shared" si="16"/>
        <v>31</v>
      </c>
      <c r="B412" s="35">
        <v>41634</v>
      </c>
      <c r="C412" s="36"/>
      <c r="D412" s="36" t="s">
        <v>264</v>
      </c>
      <c r="E412" s="36" t="s">
        <v>147</v>
      </c>
      <c r="F412" s="36" t="s">
        <v>468</v>
      </c>
      <c r="G412" s="36" t="s">
        <v>463</v>
      </c>
      <c r="H412" s="36" t="s">
        <v>411</v>
      </c>
      <c r="I412" s="37">
        <v>1440599.25</v>
      </c>
      <c r="J412" s="38"/>
      <c r="K412" s="39"/>
      <c r="L412" s="38">
        <v>9.31</v>
      </c>
      <c r="M412" s="40">
        <v>13411980</v>
      </c>
      <c r="N412" s="23"/>
      <c r="O412" s="21"/>
    </row>
    <row r="413" spans="1:15" x14ac:dyDescent="0.25">
      <c r="A413" s="15">
        <f t="shared" si="16"/>
        <v>32</v>
      </c>
      <c r="B413" s="35">
        <v>41634</v>
      </c>
      <c r="C413" s="36"/>
      <c r="D413" s="36" t="s">
        <v>265</v>
      </c>
      <c r="E413" s="36" t="s">
        <v>147</v>
      </c>
      <c r="F413" s="36" t="s">
        <v>383</v>
      </c>
      <c r="G413" s="36" t="s">
        <v>463</v>
      </c>
      <c r="H413" s="36" t="s">
        <v>411</v>
      </c>
      <c r="I413" s="37">
        <v>1440599.25</v>
      </c>
      <c r="J413" s="38"/>
      <c r="K413" s="39"/>
      <c r="L413" s="38">
        <v>6.3369999999999997</v>
      </c>
      <c r="M413" s="40">
        <v>9129077</v>
      </c>
      <c r="N413" s="22"/>
      <c r="O413" s="24"/>
    </row>
    <row r="414" spans="1:15" x14ac:dyDescent="0.25">
      <c r="A414" s="15">
        <f t="shared" si="16"/>
        <v>33</v>
      </c>
      <c r="B414" s="35">
        <v>41634</v>
      </c>
      <c r="C414" s="36"/>
      <c r="D414" s="36" t="s">
        <v>301</v>
      </c>
      <c r="E414" s="36" t="s">
        <v>149</v>
      </c>
      <c r="F414" s="36" t="s">
        <v>377</v>
      </c>
      <c r="G414" s="36" t="s">
        <v>463</v>
      </c>
      <c r="H414" s="36" t="s">
        <v>419</v>
      </c>
      <c r="I414" s="37">
        <v>1573000</v>
      </c>
      <c r="J414" s="38"/>
      <c r="K414" s="39"/>
      <c r="L414" s="38">
        <v>2</v>
      </c>
      <c r="M414" s="40">
        <v>3146000</v>
      </c>
      <c r="N414" s="23"/>
      <c r="O414" s="21"/>
    </row>
    <row r="415" spans="1:15" x14ac:dyDescent="0.25">
      <c r="A415" s="15">
        <f t="shared" si="16"/>
        <v>34</v>
      </c>
      <c r="B415" s="35">
        <v>41634</v>
      </c>
      <c r="C415" s="36"/>
      <c r="D415" s="36" t="s">
        <v>223</v>
      </c>
      <c r="E415" s="36" t="s">
        <v>339</v>
      </c>
      <c r="F415" s="36" t="s">
        <v>362</v>
      </c>
      <c r="G415" s="36" t="s">
        <v>463</v>
      </c>
      <c r="H415" s="36" t="s">
        <v>411</v>
      </c>
      <c r="I415" s="37">
        <v>88182</v>
      </c>
      <c r="J415" s="38"/>
      <c r="K415" s="39"/>
      <c r="L415" s="38">
        <v>91</v>
      </c>
      <c r="M415" s="40">
        <v>8024562</v>
      </c>
      <c r="N415" s="23"/>
      <c r="O415" s="21"/>
    </row>
    <row r="416" spans="1:15" x14ac:dyDescent="0.25">
      <c r="A416" s="15">
        <f t="shared" si="16"/>
        <v>35</v>
      </c>
      <c r="B416" s="35">
        <v>41634</v>
      </c>
      <c r="C416" s="41"/>
      <c r="D416" s="41" t="s">
        <v>341</v>
      </c>
      <c r="E416" s="36" t="s">
        <v>159</v>
      </c>
      <c r="F416" s="36" t="s">
        <v>367</v>
      </c>
      <c r="G416" s="36" t="s">
        <v>463</v>
      </c>
      <c r="H416" s="36" t="s">
        <v>411</v>
      </c>
      <c r="I416" s="37">
        <v>71500</v>
      </c>
      <c r="J416" s="38"/>
      <c r="K416" s="39"/>
      <c r="L416" s="38">
        <v>5.4</v>
      </c>
      <c r="M416" s="40">
        <v>386100</v>
      </c>
      <c r="N416" s="23"/>
      <c r="O416" s="21"/>
    </row>
    <row r="417" spans="1:15" x14ac:dyDescent="0.25">
      <c r="A417" s="15">
        <f t="shared" si="16"/>
        <v>36</v>
      </c>
      <c r="B417" s="35">
        <v>41634</v>
      </c>
      <c r="C417" s="36"/>
      <c r="D417" s="36" t="s">
        <v>301</v>
      </c>
      <c r="E417" s="36" t="s">
        <v>161</v>
      </c>
      <c r="F417" s="36" t="s">
        <v>377</v>
      </c>
      <c r="G417" s="36" t="s">
        <v>463</v>
      </c>
      <c r="H417" s="36" t="s">
        <v>411</v>
      </c>
      <c r="I417" s="37">
        <v>1438112.22</v>
      </c>
      <c r="J417" s="38"/>
      <c r="K417" s="39"/>
      <c r="L417" s="38">
        <v>0.40300000000000002</v>
      </c>
      <c r="M417" s="40">
        <v>579559</v>
      </c>
      <c r="N417" s="23"/>
      <c r="O417" s="21"/>
    </row>
    <row r="418" spans="1:15" x14ac:dyDescent="0.25">
      <c r="A418" s="15">
        <f t="shared" si="16"/>
        <v>37</v>
      </c>
      <c r="B418" s="35">
        <v>41634</v>
      </c>
      <c r="C418" s="36"/>
      <c r="D418" s="36" t="s">
        <v>264</v>
      </c>
      <c r="E418" s="36" t="s">
        <v>161</v>
      </c>
      <c r="F418" s="36" t="s">
        <v>468</v>
      </c>
      <c r="G418" s="36" t="s">
        <v>463</v>
      </c>
      <c r="H418" s="36" t="s">
        <v>411</v>
      </c>
      <c r="I418" s="37">
        <v>1438112.22</v>
      </c>
      <c r="J418" s="38"/>
      <c r="K418" s="39"/>
      <c r="L418" s="38">
        <f>1.245-L419</f>
        <v>0.63500000000000012</v>
      </c>
      <c r="M418" s="40">
        <f>1790450-M419</f>
        <v>913201.54580000008</v>
      </c>
      <c r="N418" s="22"/>
      <c r="O418" s="21"/>
    </row>
    <row r="419" spans="1:15" x14ac:dyDescent="0.25">
      <c r="A419" s="15"/>
      <c r="B419" s="35">
        <v>41634</v>
      </c>
      <c r="C419" s="36"/>
      <c r="D419" s="36" t="s">
        <v>264</v>
      </c>
      <c r="E419" s="36" t="s">
        <v>161</v>
      </c>
      <c r="F419" s="36" t="s">
        <v>468</v>
      </c>
      <c r="G419" s="36" t="s">
        <v>464</v>
      </c>
      <c r="H419" s="36" t="s">
        <v>411</v>
      </c>
      <c r="I419" s="37">
        <v>1438112.22</v>
      </c>
      <c r="J419" s="38"/>
      <c r="K419" s="39"/>
      <c r="L419" s="38">
        <v>0.61</v>
      </c>
      <c r="M419" s="40">
        <f>L419*I419</f>
        <v>877248.45419999992</v>
      </c>
      <c r="N419" s="22"/>
      <c r="O419" s="21"/>
    </row>
    <row r="420" spans="1:15" x14ac:dyDescent="0.25">
      <c r="A420" s="15">
        <f t="shared" ref="A420:A440" si="17">A419+1</f>
        <v>1</v>
      </c>
      <c r="B420" s="35">
        <v>41634</v>
      </c>
      <c r="C420" s="36"/>
      <c r="D420" s="36" t="s">
        <v>301</v>
      </c>
      <c r="E420" s="36" t="s">
        <v>165</v>
      </c>
      <c r="F420" s="36" t="s">
        <v>377</v>
      </c>
      <c r="G420" s="36" t="s">
        <v>463</v>
      </c>
      <c r="H420" s="36" t="s">
        <v>411</v>
      </c>
      <c r="I420" s="37">
        <v>708823.68</v>
      </c>
      <c r="J420" s="38"/>
      <c r="K420" s="39"/>
      <c r="L420" s="38">
        <v>0.107</v>
      </c>
      <c r="M420" s="40">
        <v>75844</v>
      </c>
      <c r="N420" s="22"/>
      <c r="O420" s="21"/>
    </row>
    <row r="421" spans="1:15" x14ac:dyDescent="0.25">
      <c r="A421" s="15">
        <f t="shared" si="17"/>
        <v>2</v>
      </c>
      <c r="B421" s="35">
        <v>41634</v>
      </c>
      <c r="C421" s="36"/>
      <c r="D421" s="36" t="s">
        <v>268</v>
      </c>
      <c r="E421" s="36" t="s">
        <v>173</v>
      </c>
      <c r="F421" s="36" t="s">
        <v>383</v>
      </c>
      <c r="G421" s="36" t="s">
        <v>463</v>
      </c>
      <c r="H421" s="36" t="s">
        <v>411</v>
      </c>
      <c r="I421" s="37">
        <v>1181818.25</v>
      </c>
      <c r="J421" s="38"/>
      <c r="K421" s="39"/>
      <c r="L421" s="38">
        <v>1</v>
      </c>
      <c r="M421" s="40">
        <v>1181818</v>
      </c>
      <c r="N421" s="22"/>
      <c r="O421" s="21"/>
    </row>
    <row r="422" spans="1:15" x14ac:dyDescent="0.25">
      <c r="A422" s="15">
        <f t="shared" si="17"/>
        <v>3</v>
      </c>
      <c r="B422" s="35">
        <v>41634</v>
      </c>
      <c r="C422" s="36"/>
      <c r="D422" s="36" t="s">
        <v>301</v>
      </c>
      <c r="E422" s="36" t="s">
        <v>181</v>
      </c>
      <c r="F422" s="36" t="s">
        <v>377</v>
      </c>
      <c r="G422" s="36" t="s">
        <v>463</v>
      </c>
      <c r="H422" s="36" t="s">
        <v>412</v>
      </c>
      <c r="I422" s="37">
        <v>42000</v>
      </c>
      <c r="J422" s="38"/>
      <c r="K422" s="39"/>
      <c r="L422" s="38">
        <v>67</v>
      </c>
      <c r="M422" s="40">
        <v>2814000</v>
      </c>
      <c r="N422" s="22"/>
      <c r="O422" s="21"/>
    </row>
    <row r="423" spans="1:15" x14ac:dyDescent="0.25">
      <c r="A423" s="15">
        <f t="shared" si="17"/>
        <v>4</v>
      </c>
      <c r="B423" s="35">
        <v>41634</v>
      </c>
      <c r="C423" s="36"/>
      <c r="D423" s="36" t="s">
        <v>301</v>
      </c>
      <c r="E423" s="36" t="s">
        <v>183</v>
      </c>
      <c r="F423" s="36" t="s">
        <v>377</v>
      </c>
      <c r="G423" s="36" t="s">
        <v>463</v>
      </c>
      <c r="H423" s="36" t="s">
        <v>412</v>
      </c>
      <c r="I423" s="37">
        <v>50000</v>
      </c>
      <c r="J423" s="38"/>
      <c r="K423" s="39"/>
      <c r="L423" s="38">
        <v>56</v>
      </c>
      <c r="M423" s="39">
        <v>2800000</v>
      </c>
      <c r="N423" s="22"/>
      <c r="O423" s="21"/>
    </row>
    <row r="424" spans="1:15" x14ac:dyDescent="0.25">
      <c r="A424" s="15">
        <f t="shared" si="17"/>
        <v>5</v>
      </c>
      <c r="B424" s="35">
        <v>41634</v>
      </c>
      <c r="C424" s="36"/>
      <c r="D424" s="36" t="s">
        <v>301</v>
      </c>
      <c r="E424" s="36" t="s">
        <v>348</v>
      </c>
      <c r="F424" s="36" t="s">
        <v>377</v>
      </c>
      <c r="G424" s="36" t="s">
        <v>463</v>
      </c>
      <c r="H424" s="36" t="s">
        <v>412</v>
      </c>
      <c r="I424" s="37">
        <v>30000</v>
      </c>
      <c r="J424" s="38"/>
      <c r="K424" s="39"/>
      <c r="L424" s="38">
        <v>105</v>
      </c>
      <c r="M424" s="40">
        <v>3150000</v>
      </c>
      <c r="N424" s="22"/>
      <c r="O424" s="21"/>
    </row>
    <row r="425" spans="1:15" x14ac:dyDescent="0.25">
      <c r="A425" s="15">
        <f t="shared" si="17"/>
        <v>6</v>
      </c>
      <c r="B425" s="35">
        <v>41634</v>
      </c>
      <c r="C425" s="41"/>
      <c r="D425" s="41" t="s">
        <v>235</v>
      </c>
      <c r="E425" s="36" t="s">
        <v>185</v>
      </c>
      <c r="F425" s="36" t="s">
        <v>406</v>
      </c>
      <c r="G425" s="36" t="s">
        <v>464</v>
      </c>
      <c r="H425" s="36" t="s">
        <v>433</v>
      </c>
      <c r="I425" s="37">
        <v>1272727.27</v>
      </c>
      <c r="J425" s="38"/>
      <c r="K425" s="39"/>
      <c r="L425" s="38">
        <v>34</v>
      </c>
      <c r="M425" s="40">
        <v>43272727</v>
      </c>
      <c r="N425" s="22"/>
      <c r="O425" s="21"/>
    </row>
    <row r="426" spans="1:15" x14ac:dyDescent="0.25">
      <c r="A426" s="15">
        <f t="shared" si="17"/>
        <v>7</v>
      </c>
      <c r="B426" s="35">
        <v>41634</v>
      </c>
      <c r="C426" s="36"/>
      <c r="D426" s="36" t="s">
        <v>223</v>
      </c>
      <c r="E426" s="36" t="s">
        <v>356</v>
      </c>
      <c r="F426" s="36" t="s">
        <v>362</v>
      </c>
      <c r="G426" s="36" t="s">
        <v>463</v>
      </c>
      <c r="H426" s="36" t="s">
        <v>411</v>
      </c>
      <c r="I426" s="37">
        <v>1636000</v>
      </c>
      <c r="J426" s="38"/>
      <c r="K426" s="39"/>
      <c r="L426" s="38">
        <v>0.5</v>
      </c>
      <c r="M426" s="40">
        <v>818000</v>
      </c>
      <c r="N426" s="22"/>
      <c r="O426" s="21"/>
    </row>
    <row r="427" spans="1:15" x14ac:dyDescent="0.25">
      <c r="A427" s="15">
        <f t="shared" si="17"/>
        <v>8</v>
      </c>
      <c r="B427" s="35">
        <v>41634</v>
      </c>
      <c r="C427" s="36"/>
      <c r="D427" s="36" t="s">
        <v>264</v>
      </c>
      <c r="E427" s="36" t="s">
        <v>189</v>
      </c>
      <c r="F427" s="36" t="s">
        <v>468</v>
      </c>
      <c r="G427" s="36" t="s">
        <v>463</v>
      </c>
      <c r="H427" s="36" t="s">
        <v>411</v>
      </c>
      <c r="I427" s="37">
        <v>772051.21</v>
      </c>
      <c r="J427" s="38"/>
      <c r="K427" s="39"/>
      <c r="L427" s="38">
        <v>21.745000000000001</v>
      </c>
      <c r="M427" s="40">
        <v>16788254</v>
      </c>
      <c r="N427" s="22"/>
      <c r="O427" s="21"/>
    </row>
    <row r="428" spans="1:15" x14ac:dyDescent="0.25">
      <c r="A428" s="15">
        <f t="shared" si="17"/>
        <v>9</v>
      </c>
      <c r="B428" s="35">
        <v>41634</v>
      </c>
      <c r="C428" s="36"/>
      <c r="D428" s="36" t="s">
        <v>268</v>
      </c>
      <c r="E428" s="36" t="s">
        <v>189</v>
      </c>
      <c r="F428" s="36" t="s">
        <v>383</v>
      </c>
      <c r="G428" s="36" t="s">
        <v>463</v>
      </c>
      <c r="H428" s="36" t="s">
        <v>411</v>
      </c>
      <c r="I428" s="37">
        <v>772051.21</v>
      </c>
      <c r="J428" s="38"/>
      <c r="K428" s="39"/>
      <c r="L428" s="38">
        <v>18.285</v>
      </c>
      <c r="M428" s="40">
        <v>14116956</v>
      </c>
      <c r="N428" s="22"/>
      <c r="O428" s="21"/>
    </row>
    <row r="429" spans="1:15" x14ac:dyDescent="0.25">
      <c r="A429" s="15">
        <f t="shared" si="17"/>
        <v>10</v>
      </c>
      <c r="B429" s="35">
        <v>41634</v>
      </c>
      <c r="C429" s="36"/>
      <c r="D429" s="36" t="s">
        <v>269</v>
      </c>
      <c r="E429" s="36" t="s">
        <v>189</v>
      </c>
      <c r="F429" s="36" t="s">
        <v>468</v>
      </c>
      <c r="G429" s="36" t="s">
        <v>463</v>
      </c>
      <c r="H429" s="36" t="s">
        <v>411</v>
      </c>
      <c r="I429" s="37">
        <v>772051.21</v>
      </c>
      <c r="J429" s="38"/>
      <c r="K429" s="39"/>
      <c r="L429" s="38">
        <v>2.2029999999999998</v>
      </c>
      <c r="M429" s="39">
        <v>1700829</v>
      </c>
      <c r="N429" s="22"/>
      <c r="O429" s="21"/>
    </row>
    <row r="430" spans="1:15" x14ac:dyDescent="0.25">
      <c r="A430" s="15">
        <f t="shared" si="17"/>
        <v>11</v>
      </c>
      <c r="B430" s="35">
        <v>41634</v>
      </c>
      <c r="C430" s="36"/>
      <c r="D430" s="36" t="s">
        <v>323</v>
      </c>
      <c r="E430" s="36" t="s">
        <v>189</v>
      </c>
      <c r="F430" s="36" t="s">
        <v>375</v>
      </c>
      <c r="G430" s="36" t="s">
        <v>463</v>
      </c>
      <c r="H430" s="36" t="s">
        <v>411</v>
      </c>
      <c r="I430" s="37">
        <v>772051.21</v>
      </c>
      <c r="J430" s="38"/>
      <c r="K430" s="39"/>
      <c r="L430" s="38">
        <v>22.766999999999999</v>
      </c>
      <c r="M430" s="40">
        <v>17577290</v>
      </c>
      <c r="N430" s="22"/>
      <c r="O430" s="24"/>
    </row>
    <row r="431" spans="1:15" x14ac:dyDescent="0.25">
      <c r="A431" s="15">
        <f t="shared" si="17"/>
        <v>12</v>
      </c>
      <c r="B431" s="35">
        <v>41634</v>
      </c>
      <c r="C431" s="36"/>
      <c r="D431" s="36" t="s">
        <v>270</v>
      </c>
      <c r="E431" s="36" t="s">
        <v>191</v>
      </c>
      <c r="F431" s="36" t="s">
        <v>391</v>
      </c>
      <c r="G431" s="36" t="s">
        <v>463</v>
      </c>
      <c r="H431" s="36" t="s">
        <v>411</v>
      </c>
      <c r="I431" s="37">
        <v>553644</v>
      </c>
      <c r="J431" s="38"/>
      <c r="K431" s="39"/>
      <c r="L431" s="38">
        <v>0.5</v>
      </c>
      <c r="M431" s="40">
        <v>276822</v>
      </c>
      <c r="N431" s="22"/>
      <c r="O431" s="21"/>
    </row>
    <row r="432" spans="1:15" x14ac:dyDescent="0.25">
      <c r="A432" s="15">
        <f t="shared" si="17"/>
        <v>13</v>
      </c>
      <c r="B432" s="35">
        <v>41634</v>
      </c>
      <c r="C432" s="36"/>
      <c r="D432" s="36" t="s">
        <v>264</v>
      </c>
      <c r="E432" s="36" t="s">
        <v>193</v>
      </c>
      <c r="F432" s="36" t="s">
        <v>468</v>
      </c>
      <c r="G432" s="36" t="s">
        <v>463</v>
      </c>
      <c r="H432" s="36" t="s">
        <v>411</v>
      </c>
      <c r="I432" s="37">
        <v>95454.99</v>
      </c>
      <c r="J432" s="38"/>
      <c r="K432" s="39"/>
      <c r="L432" s="38">
        <v>8.82</v>
      </c>
      <c r="M432" s="40">
        <v>841913</v>
      </c>
      <c r="N432" s="22"/>
      <c r="O432" s="21"/>
    </row>
    <row r="433" spans="1:15" x14ac:dyDescent="0.25">
      <c r="A433" s="15">
        <f t="shared" si="17"/>
        <v>14</v>
      </c>
      <c r="B433" s="35">
        <v>41634</v>
      </c>
      <c r="C433" s="36"/>
      <c r="D433" s="36" t="s">
        <v>301</v>
      </c>
      <c r="E433" s="36" t="s">
        <v>209</v>
      </c>
      <c r="F433" s="36" t="s">
        <v>377</v>
      </c>
      <c r="G433" s="36" t="s">
        <v>463</v>
      </c>
      <c r="H433" s="36" t="s">
        <v>411</v>
      </c>
      <c r="I433" s="37">
        <v>1000000</v>
      </c>
      <c r="J433" s="38"/>
      <c r="K433" s="39"/>
      <c r="L433" s="38">
        <v>0.5</v>
      </c>
      <c r="M433" s="40">
        <v>500000</v>
      </c>
      <c r="N433" s="22"/>
      <c r="O433" s="21"/>
    </row>
    <row r="434" spans="1:15" x14ac:dyDescent="0.25">
      <c r="A434" s="15">
        <f t="shared" si="17"/>
        <v>15</v>
      </c>
      <c r="B434" s="35">
        <v>41634</v>
      </c>
      <c r="C434" s="36"/>
      <c r="D434" s="36" t="s">
        <v>323</v>
      </c>
      <c r="E434" s="36" t="s">
        <v>209</v>
      </c>
      <c r="F434" s="36" t="s">
        <v>375</v>
      </c>
      <c r="G434" s="36" t="s">
        <v>463</v>
      </c>
      <c r="H434" s="36" t="s">
        <v>411</v>
      </c>
      <c r="I434" s="37">
        <v>1000000</v>
      </c>
      <c r="J434" s="38"/>
      <c r="K434" s="39"/>
      <c r="L434" s="38">
        <v>1</v>
      </c>
      <c r="M434" s="40">
        <v>1000000</v>
      </c>
      <c r="N434" s="22"/>
      <c r="O434" s="21"/>
    </row>
    <row r="435" spans="1:15" x14ac:dyDescent="0.25">
      <c r="A435" s="15">
        <f t="shared" si="17"/>
        <v>16</v>
      </c>
      <c r="B435" s="35">
        <v>41634</v>
      </c>
      <c r="C435" s="36"/>
      <c r="D435" s="36" t="s">
        <v>264</v>
      </c>
      <c r="E435" s="36" t="s">
        <v>211</v>
      </c>
      <c r="F435" s="36" t="s">
        <v>468</v>
      </c>
      <c r="G435" s="36" t="s">
        <v>463</v>
      </c>
      <c r="H435" s="36" t="s">
        <v>411</v>
      </c>
      <c r="I435" s="37">
        <v>200995.48</v>
      </c>
      <c r="J435" s="38"/>
      <c r="K435" s="39"/>
      <c r="L435" s="38">
        <v>3.6</v>
      </c>
      <c r="M435" s="39">
        <v>723584</v>
      </c>
      <c r="N435" s="22"/>
      <c r="O435" s="21"/>
    </row>
    <row r="436" spans="1:15" x14ac:dyDescent="0.25">
      <c r="A436" s="15">
        <f t="shared" si="17"/>
        <v>17</v>
      </c>
      <c r="B436" s="35">
        <v>41634</v>
      </c>
      <c r="C436" s="36"/>
      <c r="D436" s="36" t="s">
        <v>265</v>
      </c>
      <c r="E436" s="36" t="s">
        <v>211</v>
      </c>
      <c r="F436" s="36" t="s">
        <v>383</v>
      </c>
      <c r="G436" s="36" t="s">
        <v>463</v>
      </c>
      <c r="H436" s="36" t="s">
        <v>411</v>
      </c>
      <c r="I436" s="37">
        <v>200995.48</v>
      </c>
      <c r="J436" s="38"/>
      <c r="K436" s="39"/>
      <c r="L436" s="38">
        <v>3.63</v>
      </c>
      <c r="M436" s="40">
        <v>729614</v>
      </c>
      <c r="N436" s="22"/>
      <c r="O436" s="21"/>
    </row>
    <row r="437" spans="1:15" x14ac:dyDescent="0.25">
      <c r="A437" s="15">
        <f t="shared" si="17"/>
        <v>18</v>
      </c>
      <c r="B437" s="35">
        <v>41634</v>
      </c>
      <c r="C437" s="36"/>
      <c r="D437" s="36" t="s">
        <v>269</v>
      </c>
      <c r="E437" s="36" t="s">
        <v>211</v>
      </c>
      <c r="F437" s="36" t="s">
        <v>468</v>
      </c>
      <c r="G437" s="36" t="s">
        <v>463</v>
      </c>
      <c r="H437" s="36" t="s">
        <v>411</v>
      </c>
      <c r="I437" s="37">
        <v>200995.48</v>
      </c>
      <c r="J437" s="38"/>
      <c r="K437" s="39"/>
      <c r="L437" s="38">
        <v>1.516</v>
      </c>
      <c r="M437" s="40">
        <v>304709</v>
      </c>
      <c r="N437" s="22"/>
      <c r="O437" s="21"/>
    </row>
    <row r="438" spans="1:15" x14ac:dyDescent="0.25">
      <c r="A438" s="15">
        <f t="shared" si="17"/>
        <v>19</v>
      </c>
      <c r="B438" s="35">
        <v>41639</v>
      </c>
      <c r="C438" s="36"/>
      <c r="D438" s="36" t="s">
        <v>307</v>
      </c>
      <c r="E438" s="36" t="s">
        <v>306</v>
      </c>
      <c r="F438" s="36" t="s">
        <v>394</v>
      </c>
      <c r="G438" s="36" t="s">
        <v>463</v>
      </c>
      <c r="H438" s="36" t="s">
        <v>411</v>
      </c>
      <c r="I438" s="37">
        <v>120000</v>
      </c>
      <c r="J438" s="38"/>
      <c r="K438" s="39"/>
      <c r="L438" s="38">
        <v>187</v>
      </c>
      <c r="M438" s="40">
        <v>22440000</v>
      </c>
      <c r="N438" s="22"/>
      <c r="O438" s="24"/>
    </row>
    <row r="439" spans="1:15" x14ac:dyDescent="0.25">
      <c r="A439" s="15">
        <f t="shared" si="17"/>
        <v>20</v>
      </c>
      <c r="B439" s="35">
        <v>41641</v>
      </c>
      <c r="C439" s="36" t="s">
        <v>114</v>
      </c>
      <c r="D439" s="36"/>
      <c r="E439" s="36" t="s">
        <v>113</v>
      </c>
      <c r="F439" s="36" t="s">
        <v>214</v>
      </c>
      <c r="G439" s="36" t="s">
        <v>465</v>
      </c>
      <c r="H439" s="36" t="s">
        <v>425</v>
      </c>
      <c r="I439" s="37">
        <v>62727272</v>
      </c>
      <c r="J439" s="38">
        <v>1</v>
      </c>
      <c r="K439" s="39">
        <v>62727272</v>
      </c>
      <c r="L439" s="38"/>
      <c r="M439" s="40"/>
      <c r="N439" s="23"/>
      <c r="O439" s="21"/>
    </row>
    <row r="440" spans="1:15" x14ac:dyDescent="0.25">
      <c r="A440" s="15">
        <f t="shared" si="17"/>
        <v>21</v>
      </c>
      <c r="B440" s="35">
        <v>41641</v>
      </c>
      <c r="C440" s="41" t="s">
        <v>136</v>
      </c>
      <c r="D440" s="36"/>
      <c r="E440" s="36" t="s">
        <v>320</v>
      </c>
      <c r="F440" s="36" t="s">
        <v>358</v>
      </c>
      <c r="G440" s="36" t="s">
        <v>463</v>
      </c>
      <c r="H440" s="36" t="s">
        <v>430</v>
      </c>
      <c r="I440" s="37">
        <v>68500</v>
      </c>
      <c r="J440" s="38">
        <v>100</v>
      </c>
      <c r="K440" s="39">
        <v>6850000</v>
      </c>
      <c r="L440" s="38"/>
      <c r="M440" s="40"/>
      <c r="N440" s="23"/>
      <c r="O440" s="21"/>
    </row>
    <row r="441" spans="1:15" x14ac:dyDescent="0.25">
      <c r="A441" s="15" t="e">
        <f>#REF!+1</f>
        <v>#REF!</v>
      </c>
      <c r="B441" s="35">
        <v>41641</v>
      </c>
      <c r="C441" s="36" t="s">
        <v>87</v>
      </c>
      <c r="D441" s="36"/>
      <c r="E441" s="36" t="s">
        <v>337</v>
      </c>
      <c r="F441" s="36" t="s">
        <v>214</v>
      </c>
      <c r="G441" s="36" t="s">
        <v>465</v>
      </c>
      <c r="H441" s="36" t="s">
        <v>411</v>
      </c>
      <c r="I441" s="37">
        <v>163635.99170000001</v>
      </c>
      <c r="J441" s="38">
        <v>488.89</v>
      </c>
      <c r="K441" s="39">
        <v>80000000</v>
      </c>
      <c r="L441" s="38"/>
      <c r="M441" s="40"/>
      <c r="N441" s="22"/>
      <c r="O441" s="21"/>
    </row>
    <row r="442" spans="1:15" x14ac:dyDescent="0.25">
      <c r="A442" s="15" t="e">
        <f>A441+1</f>
        <v>#REF!</v>
      </c>
      <c r="B442" s="35">
        <v>41641</v>
      </c>
      <c r="C442" s="36"/>
      <c r="D442" s="36" t="s">
        <v>86</v>
      </c>
      <c r="E442" s="36" t="s">
        <v>337</v>
      </c>
      <c r="F442" s="36" t="s">
        <v>362</v>
      </c>
      <c r="G442" s="36" t="s">
        <v>464</v>
      </c>
      <c r="H442" s="36" t="s">
        <v>411</v>
      </c>
      <c r="I442" s="37">
        <v>163636</v>
      </c>
      <c r="J442" s="38"/>
      <c r="K442" s="39"/>
      <c r="L442" s="38">
        <v>44</v>
      </c>
      <c r="M442" s="40">
        <v>7199984</v>
      </c>
      <c r="N442" s="23"/>
      <c r="O442" s="21"/>
    </row>
    <row r="443" spans="1:15" x14ac:dyDescent="0.25">
      <c r="A443" s="15" t="e">
        <f>#REF!+1</f>
        <v>#REF!</v>
      </c>
      <c r="B443" s="35">
        <v>41641</v>
      </c>
      <c r="C443" s="41" t="s">
        <v>398</v>
      </c>
      <c r="D443" s="36"/>
      <c r="E443" s="36" t="s">
        <v>399</v>
      </c>
      <c r="F443" s="36" t="s">
        <v>358</v>
      </c>
      <c r="G443" s="36" t="s">
        <v>463</v>
      </c>
      <c r="H443" s="36" t="s">
        <v>411</v>
      </c>
      <c r="I443" s="37">
        <v>5000</v>
      </c>
      <c r="J443" s="38">
        <v>5.375</v>
      </c>
      <c r="K443" s="39">
        <v>26875</v>
      </c>
      <c r="L443" s="38"/>
      <c r="M443" s="40"/>
      <c r="N443" s="22"/>
      <c r="O443" s="24"/>
    </row>
    <row r="444" spans="1:15" x14ac:dyDescent="0.25">
      <c r="A444" s="15" t="e">
        <f t="shared" ref="A444:A450" si="18">A443+1</f>
        <v>#REF!</v>
      </c>
      <c r="B444" s="35">
        <v>41642</v>
      </c>
      <c r="C444" s="41" t="s">
        <v>136</v>
      </c>
      <c r="D444" s="36"/>
      <c r="E444" s="36" t="s">
        <v>82</v>
      </c>
      <c r="F444" s="36" t="s">
        <v>449</v>
      </c>
      <c r="G444" s="36" t="s">
        <v>463</v>
      </c>
      <c r="H444" s="36" t="s">
        <v>411</v>
      </c>
      <c r="I444" s="37">
        <v>910462.07</v>
      </c>
      <c r="J444" s="38">
        <v>65.42</v>
      </c>
      <c r="K444" s="39">
        <v>59562429</v>
      </c>
      <c r="L444" s="38"/>
      <c r="M444" s="40"/>
      <c r="N444" s="23"/>
      <c r="O444" s="21"/>
    </row>
    <row r="445" spans="1:15" x14ac:dyDescent="0.25">
      <c r="A445" s="15" t="e">
        <f t="shared" si="18"/>
        <v>#REF!</v>
      </c>
      <c r="B445" s="35">
        <v>41642</v>
      </c>
      <c r="C445" s="41" t="s">
        <v>114</v>
      </c>
      <c r="D445" s="36"/>
      <c r="E445" s="36" t="s">
        <v>88</v>
      </c>
      <c r="F445" s="36" t="s">
        <v>449</v>
      </c>
      <c r="G445" s="36" t="s">
        <v>463</v>
      </c>
      <c r="H445" s="36" t="s">
        <v>413</v>
      </c>
      <c r="I445" s="37">
        <v>481000</v>
      </c>
      <c r="J445" s="38">
        <v>1</v>
      </c>
      <c r="K445" s="39">
        <v>481000</v>
      </c>
      <c r="L445" s="38"/>
      <c r="M445" s="40"/>
      <c r="N445" s="23"/>
      <c r="O445" s="21"/>
    </row>
    <row r="446" spans="1:15" x14ac:dyDescent="0.25">
      <c r="A446" s="15" t="e">
        <f t="shared" si="18"/>
        <v>#REF!</v>
      </c>
      <c r="B446" s="35">
        <v>41642</v>
      </c>
      <c r="C446" s="36" t="s">
        <v>114</v>
      </c>
      <c r="D446" s="36"/>
      <c r="E446" s="36" t="s">
        <v>90</v>
      </c>
      <c r="F446" s="36" t="s">
        <v>449</v>
      </c>
      <c r="G446" s="36" t="s">
        <v>463</v>
      </c>
      <c r="H446" s="36" t="s">
        <v>413</v>
      </c>
      <c r="I446" s="37">
        <v>82500</v>
      </c>
      <c r="J446" s="38">
        <v>1</v>
      </c>
      <c r="K446" s="39">
        <v>82500</v>
      </c>
      <c r="L446" s="38"/>
      <c r="M446" s="40"/>
      <c r="N446" s="22"/>
      <c r="O446" s="21"/>
    </row>
    <row r="447" spans="1:15" x14ac:dyDescent="0.25">
      <c r="A447" s="15" t="e">
        <f t="shared" si="18"/>
        <v>#REF!</v>
      </c>
      <c r="B447" s="35">
        <v>41642</v>
      </c>
      <c r="C447" s="36" t="s">
        <v>114</v>
      </c>
      <c r="D447" s="36"/>
      <c r="E447" s="36" t="s">
        <v>119</v>
      </c>
      <c r="F447" s="36" t="s">
        <v>449</v>
      </c>
      <c r="G447" s="36" t="s">
        <v>463</v>
      </c>
      <c r="H447" s="36" t="s">
        <v>412</v>
      </c>
      <c r="I447" s="37">
        <v>24000</v>
      </c>
      <c r="J447" s="38">
        <v>50</v>
      </c>
      <c r="K447" s="39">
        <v>1200000</v>
      </c>
      <c r="L447" s="38"/>
      <c r="M447" s="40"/>
      <c r="N447" s="23"/>
      <c r="O447" s="21"/>
    </row>
    <row r="448" spans="1:15" x14ac:dyDescent="0.25">
      <c r="A448" s="15" t="e">
        <f t="shared" si="18"/>
        <v>#REF!</v>
      </c>
      <c r="B448" s="35">
        <v>41642</v>
      </c>
      <c r="C448" s="36" t="s">
        <v>136</v>
      </c>
      <c r="D448" s="36"/>
      <c r="E448" s="36" t="s">
        <v>119</v>
      </c>
      <c r="F448" s="36" t="s">
        <v>449</v>
      </c>
      <c r="G448" s="36" t="s">
        <v>463</v>
      </c>
      <c r="H448" s="36" t="s">
        <v>412</v>
      </c>
      <c r="I448" s="37">
        <v>24000</v>
      </c>
      <c r="J448" s="38">
        <v>73</v>
      </c>
      <c r="K448" s="39">
        <v>1752000</v>
      </c>
      <c r="L448" s="38"/>
      <c r="M448" s="40"/>
      <c r="N448" s="23"/>
      <c r="O448" s="21"/>
    </row>
    <row r="449" spans="1:15" x14ac:dyDescent="0.25">
      <c r="A449" s="15" t="e">
        <f t="shared" si="18"/>
        <v>#REF!</v>
      </c>
      <c r="B449" s="35">
        <v>41642</v>
      </c>
      <c r="C449" s="36" t="s">
        <v>136</v>
      </c>
      <c r="D449" s="36"/>
      <c r="E449" s="36" t="s">
        <v>149</v>
      </c>
      <c r="F449" s="36" t="s">
        <v>449</v>
      </c>
      <c r="G449" s="36" t="s">
        <v>463</v>
      </c>
      <c r="H449" s="36" t="s">
        <v>419</v>
      </c>
      <c r="I449" s="37">
        <v>1573000</v>
      </c>
      <c r="J449" s="38">
        <v>0.9</v>
      </c>
      <c r="K449" s="39">
        <v>1415700</v>
      </c>
      <c r="L449" s="38"/>
      <c r="M449" s="40"/>
      <c r="N449" s="23"/>
      <c r="O449" s="21"/>
    </row>
    <row r="450" spans="1:15" x14ac:dyDescent="0.25">
      <c r="A450" s="15" t="e">
        <f t="shared" si="18"/>
        <v>#REF!</v>
      </c>
      <c r="B450" s="35">
        <v>41642</v>
      </c>
      <c r="C450" s="36" t="s">
        <v>136</v>
      </c>
      <c r="D450" s="36"/>
      <c r="E450" s="36" t="s">
        <v>441</v>
      </c>
      <c r="F450" s="36" t="s">
        <v>449</v>
      </c>
      <c r="G450" s="36" t="s">
        <v>464</v>
      </c>
      <c r="H450" s="36" t="s">
        <v>411</v>
      </c>
      <c r="I450" s="37">
        <v>95238.1</v>
      </c>
      <c r="J450" s="38">
        <v>139.58600000000001</v>
      </c>
      <c r="K450" s="39">
        <v>13293905</v>
      </c>
      <c r="L450" s="38"/>
      <c r="M450" s="40"/>
      <c r="N450" s="22"/>
      <c r="O450" s="21"/>
    </row>
    <row r="451" spans="1:15" x14ac:dyDescent="0.25">
      <c r="A451" s="15" t="e">
        <f>A449+1</f>
        <v>#REF!</v>
      </c>
      <c r="B451" s="35">
        <v>41642</v>
      </c>
      <c r="C451" s="36" t="s">
        <v>136</v>
      </c>
      <c r="D451" s="36"/>
      <c r="E451" s="36" t="s">
        <v>161</v>
      </c>
      <c r="F451" s="36" t="s">
        <v>449</v>
      </c>
      <c r="G451" s="36" t="s">
        <v>463</v>
      </c>
      <c r="H451" s="36" t="s">
        <v>411</v>
      </c>
      <c r="I451" s="37">
        <v>1438112.22</v>
      </c>
      <c r="J451" s="38">
        <v>0.38300000000000001</v>
      </c>
      <c r="K451" s="39">
        <v>550797</v>
      </c>
      <c r="L451" s="38"/>
      <c r="M451" s="40"/>
      <c r="N451" s="23"/>
      <c r="O451" s="21"/>
    </row>
    <row r="452" spans="1:15" x14ac:dyDescent="0.25">
      <c r="A452" s="15" t="e">
        <f>A451+1</f>
        <v>#REF!</v>
      </c>
      <c r="B452" s="35">
        <v>41642</v>
      </c>
      <c r="C452" s="41" t="s">
        <v>136</v>
      </c>
      <c r="D452" s="36"/>
      <c r="E452" s="36" t="s">
        <v>165</v>
      </c>
      <c r="F452" s="36" t="s">
        <v>449</v>
      </c>
      <c r="G452" s="36" t="s">
        <v>463</v>
      </c>
      <c r="H452" s="36" t="s">
        <v>411</v>
      </c>
      <c r="I452" s="37">
        <v>708823.68</v>
      </c>
      <c r="J452" s="38">
        <v>0.107</v>
      </c>
      <c r="K452" s="39">
        <v>75844</v>
      </c>
      <c r="L452" s="38"/>
      <c r="M452" s="40"/>
      <c r="N452" s="22"/>
      <c r="O452" s="21"/>
    </row>
    <row r="453" spans="1:15" x14ac:dyDescent="0.25">
      <c r="A453" s="15" t="e">
        <f>A452+1</f>
        <v>#REF!</v>
      </c>
      <c r="B453" s="35">
        <v>41642</v>
      </c>
      <c r="C453" s="36" t="s">
        <v>136</v>
      </c>
      <c r="D453" s="36"/>
      <c r="E453" s="36" t="s">
        <v>171</v>
      </c>
      <c r="F453" s="36" t="s">
        <v>449</v>
      </c>
      <c r="G453" s="36" t="s">
        <v>464</v>
      </c>
      <c r="H453" s="36" t="s">
        <v>411</v>
      </c>
      <c r="I453" s="37">
        <v>1090909</v>
      </c>
      <c r="J453" s="38">
        <v>0.59799999999999998</v>
      </c>
      <c r="K453" s="39">
        <v>652364</v>
      </c>
      <c r="L453" s="38"/>
      <c r="M453" s="40"/>
      <c r="N453" s="22"/>
      <c r="O453" s="21"/>
    </row>
    <row r="454" spans="1:15" x14ac:dyDescent="0.25">
      <c r="A454" s="15" t="e">
        <f>A453+1</f>
        <v>#REF!</v>
      </c>
      <c r="B454" s="35">
        <v>41642</v>
      </c>
      <c r="C454" s="36" t="s">
        <v>136</v>
      </c>
      <c r="D454" s="36"/>
      <c r="E454" s="36" t="s">
        <v>181</v>
      </c>
      <c r="F454" s="36" t="s">
        <v>449</v>
      </c>
      <c r="G454" s="36" t="s">
        <v>463</v>
      </c>
      <c r="H454" s="36" t="s">
        <v>412</v>
      </c>
      <c r="I454" s="37">
        <v>42000</v>
      </c>
      <c r="J454" s="38">
        <v>37</v>
      </c>
      <c r="K454" s="39">
        <v>1554000</v>
      </c>
      <c r="L454" s="38"/>
      <c r="M454" s="40"/>
      <c r="N454" s="22"/>
      <c r="O454" s="21"/>
    </row>
    <row r="455" spans="1:15" x14ac:dyDescent="0.25">
      <c r="A455" s="15" t="e">
        <f>A454+1</f>
        <v>#REF!</v>
      </c>
      <c r="B455" s="35">
        <v>41642</v>
      </c>
      <c r="C455" s="36" t="s">
        <v>136</v>
      </c>
      <c r="D455" s="36"/>
      <c r="E455" s="36" t="s">
        <v>183</v>
      </c>
      <c r="F455" s="36" t="s">
        <v>449</v>
      </c>
      <c r="G455" s="36" t="s">
        <v>463</v>
      </c>
      <c r="H455" s="36" t="s">
        <v>412</v>
      </c>
      <c r="I455" s="37">
        <v>50000</v>
      </c>
      <c r="J455" s="38">
        <v>31</v>
      </c>
      <c r="K455" s="39">
        <v>1550000</v>
      </c>
      <c r="L455" s="38"/>
      <c r="M455" s="40"/>
      <c r="N455" s="22"/>
      <c r="O455" s="21"/>
    </row>
    <row r="456" spans="1:15" x14ac:dyDescent="0.25">
      <c r="A456" s="15" t="e">
        <f>A455+1</f>
        <v>#REF!</v>
      </c>
      <c r="B456" s="35">
        <v>41642</v>
      </c>
      <c r="C456" s="36" t="s">
        <v>136</v>
      </c>
      <c r="D456" s="36"/>
      <c r="E456" s="36" t="s">
        <v>348</v>
      </c>
      <c r="F456" s="36" t="s">
        <v>449</v>
      </c>
      <c r="G456" s="36" t="s">
        <v>463</v>
      </c>
      <c r="H456" s="36" t="s">
        <v>412</v>
      </c>
      <c r="I456" s="37">
        <v>30000</v>
      </c>
      <c r="J456" s="38">
        <v>65</v>
      </c>
      <c r="K456" s="39">
        <v>1950000</v>
      </c>
      <c r="L456" s="38"/>
      <c r="M456" s="40"/>
      <c r="N456" s="22"/>
      <c r="O456" s="21"/>
    </row>
    <row r="457" spans="1:15" x14ac:dyDescent="0.25">
      <c r="A457" s="15" t="e">
        <f>A455+1</f>
        <v>#REF!</v>
      </c>
      <c r="B457" s="35">
        <v>41642</v>
      </c>
      <c r="C457" s="41" t="s">
        <v>136</v>
      </c>
      <c r="D457" s="36"/>
      <c r="E457" s="36" t="s">
        <v>187</v>
      </c>
      <c r="F457" s="36" t="s">
        <v>449</v>
      </c>
      <c r="G457" s="36" t="s">
        <v>463</v>
      </c>
      <c r="H457" s="36" t="s">
        <v>411</v>
      </c>
      <c r="I457" s="37">
        <v>830455.23</v>
      </c>
      <c r="J457" s="38">
        <v>33.048999999999999</v>
      </c>
      <c r="K457" s="39">
        <v>27445715</v>
      </c>
      <c r="L457" s="38"/>
      <c r="M457" s="40"/>
      <c r="N457" s="22"/>
      <c r="O457" s="21"/>
    </row>
    <row r="458" spans="1:15" x14ac:dyDescent="0.25">
      <c r="A458" s="15" t="e">
        <f t="shared" ref="A458:A463" si="19">A457+1</f>
        <v>#REF!</v>
      </c>
      <c r="B458" s="35">
        <v>41642</v>
      </c>
      <c r="C458" s="36" t="s">
        <v>114</v>
      </c>
      <c r="D458" s="36"/>
      <c r="E458" s="36" t="s">
        <v>191</v>
      </c>
      <c r="F458" s="36" t="s">
        <v>449</v>
      </c>
      <c r="G458" s="55" t="s">
        <v>463</v>
      </c>
      <c r="H458" s="36" t="s">
        <v>411</v>
      </c>
      <c r="I458" s="37">
        <v>553644</v>
      </c>
      <c r="J458" s="38">
        <v>0.5</v>
      </c>
      <c r="K458" s="39">
        <v>276822</v>
      </c>
      <c r="L458" s="38"/>
      <c r="M458" s="40"/>
      <c r="N458" s="22"/>
      <c r="O458" s="21"/>
    </row>
    <row r="459" spans="1:15" x14ac:dyDescent="0.25">
      <c r="A459" s="15" t="e">
        <f t="shared" si="19"/>
        <v>#REF!</v>
      </c>
      <c r="B459" s="35">
        <v>41644</v>
      </c>
      <c r="C459" s="36" t="s">
        <v>384</v>
      </c>
      <c r="D459" s="36"/>
      <c r="E459" s="36" t="s">
        <v>467</v>
      </c>
      <c r="F459" s="36" t="s">
        <v>449</v>
      </c>
      <c r="G459" s="36" t="s">
        <v>464</v>
      </c>
      <c r="H459" s="36" t="s">
        <v>411</v>
      </c>
      <c r="I459" s="37">
        <v>76374.92</v>
      </c>
      <c r="J459" s="38">
        <v>125</v>
      </c>
      <c r="K459" s="39">
        <v>9546865</v>
      </c>
      <c r="L459" s="38"/>
      <c r="M459" s="40"/>
      <c r="N459" s="23"/>
      <c r="O459" s="21"/>
    </row>
    <row r="460" spans="1:15" x14ac:dyDescent="0.25">
      <c r="A460" s="15" t="e">
        <f t="shared" si="19"/>
        <v>#REF!</v>
      </c>
      <c r="B460" s="35">
        <v>41644</v>
      </c>
      <c r="C460" s="36" t="s">
        <v>87</v>
      </c>
      <c r="D460" s="36"/>
      <c r="E460" s="36" t="s">
        <v>84</v>
      </c>
      <c r="F460" s="36" t="s">
        <v>449</v>
      </c>
      <c r="G460" s="36" t="s">
        <v>463</v>
      </c>
      <c r="H460" s="36" t="s">
        <v>411</v>
      </c>
      <c r="I460" s="37">
        <v>1386402.41</v>
      </c>
      <c r="J460" s="38">
        <v>6.7839999999999998</v>
      </c>
      <c r="K460" s="39">
        <v>9405354</v>
      </c>
      <c r="L460" s="38"/>
      <c r="M460" s="40"/>
      <c r="N460" s="23"/>
      <c r="O460" s="21"/>
    </row>
    <row r="461" spans="1:15" x14ac:dyDescent="0.25">
      <c r="A461" s="15" t="e">
        <f t="shared" si="19"/>
        <v>#REF!</v>
      </c>
      <c r="B461" s="35">
        <v>41644</v>
      </c>
      <c r="C461" s="36" t="s">
        <v>384</v>
      </c>
      <c r="D461" s="36"/>
      <c r="E461" s="36" t="s">
        <v>119</v>
      </c>
      <c r="F461" s="36" t="s">
        <v>449</v>
      </c>
      <c r="G461" s="36" t="s">
        <v>463</v>
      </c>
      <c r="H461" s="36" t="s">
        <v>412</v>
      </c>
      <c r="I461" s="37">
        <v>24000</v>
      </c>
      <c r="J461" s="38">
        <v>33</v>
      </c>
      <c r="K461" s="39">
        <v>792000</v>
      </c>
      <c r="L461" s="38"/>
      <c r="M461" s="40"/>
      <c r="N461" s="22"/>
      <c r="O461" s="24"/>
    </row>
    <row r="462" spans="1:15" x14ac:dyDescent="0.25">
      <c r="A462" s="15" t="e">
        <f t="shared" si="19"/>
        <v>#REF!</v>
      </c>
      <c r="B462" s="35">
        <v>41644</v>
      </c>
      <c r="C462" s="36" t="s">
        <v>87</v>
      </c>
      <c r="D462" s="36"/>
      <c r="E462" s="36" t="s">
        <v>396</v>
      </c>
      <c r="F462" s="36" t="s">
        <v>449</v>
      </c>
      <c r="G462" s="36" t="s">
        <v>463</v>
      </c>
      <c r="H462" s="36" t="s">
        <v>411</v>
      </c>
      <c r="I462" s="37">
        <v>16190</v>
      </c>
      <c r="J462" s="38">
        <v>73</v>
      </c>
      <c r="K462" s="39">
        <v>1181870</v>
      </c>
      <c r="L462" s="38"/>
      <c r="M462" s="40"/>
      <c r="N462" s="22"/>
      <c r="O462" s="21"/>
    </row>
    <row r="463" spans="1:15" x14ac:dyDescent="0.25">
      <c r="A463" s="15" t="e">
        <f t="shared" si="19"/>
        <v>#REF!</v>
      </c>
      <c r="B463" s="35">
        <v>41644</v>
      </c>
      <c r="C463" s="36" t="s">
        <v>87</v>
      </c>
      <c r="D463" s="36"/>
      <c r="E463" s="36" t="s">
        <v>147</v>
      </c>
      <c r="F463" s="36" t="s">
        <v>449</v>
      </c>
      <c r="G463" s="36" t="s">
        <v>463</v>
      </c>
      <c r="H463" s="36" t="s">
        <v>411</v>
      </c>
      <c r="I463" s="37">
        <v>1440599.17</v>
      </c>
      <c r="J463" s="38">
        <v>6.3369999999999997</v>
      </c>
      <c r="K463" s="39">
        <v>9129077</v>
      </c>
      <c r="L463" s="38"/>
      <c r="M463" s="40"/>
      <c r="N463" s="23"/>
      <c r="O463" s="21"/>
    </row>
    <row r="464" spans="1:15" x14ac:dyDescent="0.25">
      <c r="A464" s="15" t="e">
        <f>A462+1</f>
        <v>#REF!</v>
      </c>
      <c r="B464" s="35">
        <v>41644</v>
      </c>
      <c r="C464" s="36" t="s">
        <v>448</v>
      </c>
      <c r="D464" s="36"/>
      <c r="E464" s="36" t="s">
        <v>327</v>
      </c>
      <c r="F464" s="36" t="s">
        <v>450</v>
      </c>
      <c r="G464" s="36" t="s">
        <v>463</v>
      </c>
      <c r="H464" s="36" t="s">
        <v>411</v>
      </c>
      <c r="I464" s="37">
        <v>51162.86</v>
      </c>
      <c r="J464" s="38">
        <v>223.941</v>
      </c>
      <c r="K464" s="39">
        <v>11457462</v>
      </c>
      <c r="L464" s="38"/>
      <c r="M464" s="40"/>
      <c r="N464" s="23"/>
      <c r="O464" s="21"/>
    </row>
    <row r="465" spans="1:15" x14ac:dyDescent="0.25">
      <c r="A465" s="15" t="e">
        <f t="shared" ref="A465:A478" si="20">A464+1</f>
        <v>#REF!</v>
      </c>
      <c r="B465" s="35">
        <v>41644</v>
      </c>
      <c r="C465" s="36" t="s">
        <v>384</v>
      </c>
      <c r="D465" s="36"/>
      <c r="E465" s="36" t="s">
        <v>181</v>
      </c>
      <c r="F465" s="36" t="s">
        <v>449</v>
      </c>
      <c r="G465" s="36" t="s">
        <v>463</v>
      </c>
      <c r="H465" s="36" t="s">
        <v>412</v>
      </c>
      <c r="I465" s="37">
        <v>42000</v>
      </c>
      <c r="J465" s="38">
        <v>37</v>
      </c>
      <c r="K465" s="39">
        <v>1554000</v>
      </c>
      <c r="L465" s="38"/>
      <c r="M465" s="40"/>
      <c r="N465" s="22"/>
      <c r="O465" s="21"/>
    </row>
    <row r="466" spans="1:15" x14ac:dyDescent="0.25">
      <c r="A466" s="15" t="e">
        <f t="shared" si="20"/>
        <v>#REF!</v>
      </c>
      <c r="B466" s="35">
        <v>41644</v>
      </c>
      <c r="C466" s="36" t="s">
        <v>384</v>
      </c>
      <c r="D466" s="36"/>
      <c r="E466" s="36" t="s">
        <v>183</v>
      </c>
      <c r="F466" s="36" t="s">
        <v>449</v>
      </c>
      <c r="G466" s="55" t="s">
        <v>463</v>
      </c>
      <c r="H466" s="36" t="s">
        <v>412</v>
      </c>
      <c r="I466" s="37">
        <v>50000</v>
      </c>
      <c r="J466" s="38">
        <v>31</v>
      </c>
      <c r="K466" s="39">
        <v>1550000</v>
      </c>
      <c r="L466" s="38"/>
      <c r="M466" s="40"/>
      <c r="N466" s="22"/>
      <c r="O466" s="21"/>
    </row>
    <row r="467" spans="1:15" x14ac:dyDescent="0.25">
      <c r="A467" s="15" t="e">
        <f t="shared" si="20"/>
        <v>#REF!</v>
      </c>
      <c r="B467" s="35">
        <v>41644</v>
      </c>
      <c r="C467" s="36" t="s">
        <v>384</v>
      </c>
      <c r="D467" s="36"/>
      <c r="E467" s="36" t="s">
        <v>348</v>
      </c>
      <c r="F467" s="36" t="s">
        <v>449</v>
      </c>
      <c r="G467" s="36" t="s">
        <v>463</v>
      </c>
      <c r="H467" s="36" t="s">
        <v>412</v>
      </c>
      <c r="I467" s="37">
        <v>30000</v>
      </c>
      <c r="J467" s="38">
        <v>45</v>
      </c>
      <c r="K467" s="39">
        <v>1350000</v>
      </c>
      <c r="L467" s="38"/>
      <c r="M467" s="40"/>
      <c r="N467" s="22"/>
      <c r="O467" s="21"/>
    </row>
    <row r="468" spans="1:15" x14ac:dyDescent="0.25">
      <c r="A468" s="15" t="e">
        <f t="shared" si="20"/>
        <v>#REF!</v>
      </c>
      <c r="B468" s="35">
        <v>41644</v>
      </c>
      <c r="C468" s="36" t="s">
        <v>87</v>
      </c>
      <c r="D468" s="36"/>
      <c r="E468" s="36" t="s">
        <v>211</v>
      </c>
      <c r="F468" s="36" t="s">
        <v>449</v>
      </c>
      <c r="G468" s="36" t="s">
        <v>463</v>
      </c>
      <c r="H468" s="36" t="s">
        <v>411</v>
      </c>
      <c r="I468" s="37">
        <v>200995.59</v>
      </c>
      <c r="J468" s="38">
        <v>3.63</v>
      </c>
      <c r="K468" s="39">
        <v>729614</v>
      </c>
      <c r="L468" s="38"/>
      <c r="M468" s="40"/>
      <c r="N468" s="22"/>
      <c r="O468" s="24"/>
    </row>
    <row r="469" spans="1:15" x14ac:dyDescent="0.25">
      <c r="A469" s="15" t="e">
        <f t="shared" si="20"/>
        <v>#REF!</v>
      </c>
      <c r="B469" s="35">
        <v>41644</v>
      </c>
      <c r="C469" s="36" t="s">
        <v>448</v>
      </c>
      <c r="D469" s="36"/>
      <c r="E469" s="36" t="s">
        <v>211</v>
      </c>
      <c r="F469" s="36" t="s">
        <v>450</v>
      </c>
      <c r="G469" s="36" t="s">
        <v>463</v>
      </c>
      <c r="H469" s="36" t="s">
        <v>411</v>
      </c>
      <c r="I469" s="37">
        <v>140756.42000000001</v>
      </c>
      <c r="J469" s="38">
        <v>2.492</v>
      </c>
      <c r="K469" s="39">
        <v>350765</v>
      </c>
      <c r="L469" s="38"/>
      <c r="M469" s="40"/>
      <c r="N469" s="22"/>
      <c r="O469" s="24"/>
    </row>
    <row r="470" spans="1:15" x14ac:dyDescent="0.25">
      <c r="A470" s="15" t="e">
        <f t="shared" si="20"/>
        <v>#REF!</v>
      </c>
      <c r="B470" s="35">
        <v>41645</v>
      </c>
      <c r="C470" s="36" t="s">
        <v>388</v>
      </c>
      <c r="D470" s="36"/>
      <c r="E470" s="36" t="s">
        <v>84</v>
      </c>
      <c r="F470" s="36" t="s">
        <v>449</v>
      </c>
      <c r="G470" s="36" t="s">
        <v>463</v>
      </c>
      <c r="H470" s="36" t="s">
        <v>411</v>
      </c>
      <c r="I470" s="37">
        <v>1386402.59</v>
      </c>
      <c r="J470" s="38">
        <v>15.812000000000001</v>
      </c>
      <c r="K470" s="39">
        <v>21921796</v>
      </c>
      <c r="L470" s="38"/>
      <c r="M470" s="40"/>
      <c r="N470" s="23"/>
      <c r="O470" s="21"/>
    </row>
    <row r="471" spans="1:15" x14ac:dyDescent="0.25">
      <c r="A471" s="15" t="e">
        <f t="shared" si="20"/>
        <v>#REF!</v>
      </c>
      <c r="B471" s="35">
        <v>41645</v>
      </c>
      <c r="C471" s="36" t="s">
        <v>388</v>
      </c>
      <c r="D471" s="36"/>
      <c r="E471" s="36" t="s">
        <v>396</v>
      </c>
      <c r="F471" s="36" t="s">
        <v>449</v>
      </c>
      <c r="G471" s="36" t="s">
        <v>463</v>
      </c>
      <c r="H471" s="36" t="s">
        <v>411</v>
      </c>
      <c r="I471" s="37">
        <v>16190</v>
      </c>
      <c r="J471" s="38">
        <v>30.5</v>
      </c>
      <c r="K471" s="39">
        <v>493795</v>
      </c>
      <c r="L471" s="38"/>
      <c r="M471" s="40"/>
      <c r="N471" s="23"/>
      <c r="O471" s="21"/>
    </row>
    <row r="472" spans="1:15" x14ac:dyDescent="0.25">
      <c r="A472" s="15" t="e">
        <f t="shared" si="20"/>
        <v>#REF!</v>
      </c>
      <c r="B472" s="35">
        <v>41645</v>
      </c>
      <c r="C472" s="36" t="s">
        <v>398</v>
      </c>
      <c r="D472" s="36"/>
      <c r="E472" s="36" t="s">
        <v>173</v>
      </c>
      <c r="F472" s="36" t="s">
        <v>449</v>
      </c>
      <c r="G472" s="36" t="s">
        <v>464</v>
      </c>
      <c r="H472" s="36" t="s">
        <v>411</v>
      </c>
      <c r="I472" s="37">
        <v>1181818</v>
      </c>
      <c r="J472" s="38">
        <v>1</v>
      </c>
      <c r="K472" s="39">
        <v>1181818</v>
      </c>
      <c r="L472" s="38"/>
      <c r="M472" s="40"/>
      <c r="N472" s="22"/>
      <c r="O472" s="21"/>
    </row>
    <row r="473" spans="1:15" x14ac:dyDescent="0.25">
      <c r="A473" s="15" t="e">
        <f t="shared" si="20"/>
        <v>#REF!</v>
      </c>
      <c r="B473" s="35">
        <v>41645</v>
      </c>
      <c r="C473" s="36" t="s">
        <v>398</v>
      </c>
      <c r="D473" s="36"/>
      <c r="E473" s="36" t="s">
        <v>189</v>
      </c>
      <c r="F473" s="36" t="s">
        <v>449</v>
      </c>
      <c r="G473" s="36" t="s">
        <v>463</v>
      </c>
      <c r="H473" s="36" t="s">
        <v>411</v>
      </c>
      <c r="I473" s="37">
        <v>772051.18</v>
      </c>
      <c r="J473" s="38">
        <v>18.285</v>
      </c>
      <c r="K473" s="39">
        <v>14116956</v>
      </c>
      <c r="L473" s="38"/>
      <c r="M473" s="39"/>
      <c r="N473" s="22"/>
      <c r="O473" s="21"/>
    </row>
    <row r="474" spans="1:15" x14ac:dyDescent="0.25">
      <c r="A474" s="15" t="e">
        <f t="shared" si="20"/>
        <v>#REF!</v>
      </c>
      <c r="B474" s="35">
        <v>41645</v>
      </c>
      <c r="C474" s="36" t="s">
        <v>388</v>
      </c>
      <c r="D474" s="36"/>
      <c r="E474" s="36" t="s">
        <v>189</v>
      </c>
      <c r="F474" s="36" t="s">
        <v>449</v>
      </c>
      <c r="G474" s="36" t="s">
        <v>463</v>
      </c>
      <c r="H474" s="36" t="s">
        <v>411</v>
      </c>
      <c r="I474" s="37">
        <v>772051.29</v>
      </c>
      <c r="J474" s="38">
        <v>2.2029999999999998</v>
      </c>
      <c r="K474" s="39">
        <v>1700829</v>
      </c>
      <c r="L474" s="38"/>
      <c r="M474" s="40"/>
      <c r="N474" s="22"/>
      <c r="O474" s="21"/>
    </row>
    <row r="475" spans="1:15" x14ac:dyDescent="0.25">
      <c r="A475" s="15" t="e">
        <f t="shared" si="20"/>
        <v>#REF!</v>
      </c>
      <c r="B475" s="35">
        <v>41645</v>
      </c>
      <c r="C475" s="41" t="s">
        <v>388</v>
      </c>
      <c r="D475" s="36"/>
      <c r="E475" s="36" t="s">
        <v>211</v>
      </c>
      <c r="F475" s="36" t="s">
        <v>449</v>
      </c>
      <c r="G475" s="36" t="s">
        <v>463</v>
      </c>
      <c r="H475" s="36" t="s">
        <v>411</v>
      </c>
      <c r="I475" s="37">
        <v>200995.38</v>
      </c>
      <c r="J475" s="38">
        <v>1.516</v>
      </c>
      <c r="K475" s="39">
        <v>304709</v>
      </c>
      <c r="L475" s="38"/>
      <c r="M475" s="40"/>
      <c r="N475" s="22"/>
      <c r="O475" s="21"/>
    </row>
    <row r="476" spans="1:15" x14ac:dyDescent="0.25">
      <c r="A476" s="15" t="e">
        <f t="shared" si="20"/>
        <v>#REF!</v>
      </c>
      <c r="B476" s="35">
        <v>41646</v>
      </c>
      <c r="C476" s="36"/>
      <c r="D476" s="36" t="s">
        <v>363</v>
      </c>
      <c r="E476" s="36" t="s">
        <v>28</v>
      </c>
      <c r="F476" s="36" t="s">
        <v>361</v>
      </c>
      <c r="G476" s="36" t="s">
        <v>464</v>
      </c>
      <c r="H476" s="36" t="s">
        <v>414</v>
      </c>
      <c r="I476" s="37">
        <v>1636363.67</v>
      </c>
      <c r="J476" s="38"/>
      <c r="K476" s="39"/>
      <c r="L476" s="38">
        <v>5</v>
      </c>
      <c r="M476" s="40">
        <v>8181818</v>
      </c>
      <c r="N476" s="22"/>
      <c r="O476" s="21"/>
    </row>
    <row r="477" spans="1:15" x14ac:dyDescent="0.25">
      <c r="A477" s="15" t="e">
        <f t="shared" si="20"/>
        <v>#REF!</v>
      </c>
      <c r="B477" s="35">
        <v>41646</v>
      </c>
      <c r="C477" s="36" t="s">
        <v>372</v>
      </c>
      <c r="D477" s="36"/>
      <c r="E477" s="36" t="s">
        <v>43</v>
      </c>
      <c r="F477" s="36" t="s">
        <v>449</v>
      </c>
      <c r="G477" s="36" t="s">
        <v>464</v>
      </c>
      <c r="H477" s="36" t="s">
        <v>417</v>
      </c>
      <c r="I477" s="37">
        <v>636363.56999999995</v>
      </c>
      <c r="J477" s="38">
        <v>7</v>
      </c>
      <c r="K477" s="39">
        <v>4454545</v>
      </c>
      <c r="L477" s="38"/>
      <c r="M477" s="40"/>
      <c r="N477" s="23"/>
      <c r="O477" s="21"/>
    </row>
    <row r="478" spans="1:15" x14ac:dyDescent="0.25">
      <c r="A478" s="15" t="e">
        <f t="shared" si="20"/>
        <v>#REF!</v>
      </c>
      <c r="B478" s="35">
        <v>41646</v>
      </c>
      <c r="C478" s="36"/>
      <c r="D478" s="36" t="s">
        <v>363</v>
      </c>
      <c r="E478" s="36" t="s">
        <v>43</v>
      </c>
      <c r="F478" s="36" t="s">
        <v>361</v>
      </c>
      <c r="G478" s="36" t="s">
        <v>464</v>
      </c>
      <c r="H478" s="36" t="s">
        <v>417</v>
      </c>
      <c r="I478" s="37">
        <v>636363.56999999995</v>
      </c>
      <c r="J478" s="38"/>
      <c r="K478" s="39"/>
      <c r="L478" s="38">
        <v>5</v>
      </c>
      <c r="M478" s="40">
        <v>3181818</v>
      </c>
      <c r="N478" s="23"/>
      <c r="O478" s="21"/>
    </row>
    <row r="479" spans="1:15" x14ac:dyDescent="0.25">
      <c r="A479" s="15" t="e">
        <f>A477+1</f>
        <v>#REF!</v>
      </c>
      <c r="B479" s="35">
        <v>41646</v>
      </c>
      <c r="C479" s="36" t="s">
        <v>372</v>
      </c>
      <c r="D479" s="36"/>
      <c r="E479" s="36" t="s">
        <v>56</v>
      </c>
      <c r="F479" s="36" t="s">
        <v>449</v>
      </c>
      <c r="G479" s="36" t="s">
        <v>463</v>
      </c>
      <c r="H479" s="36" t="s">
        <v>419</v>
      </c>
      <c r="I479" s="37">
        <v>818036.5</v>
      </c>
      <c r="J479" s="38">
        <v>2</v>
      </c>
      <c r="K479" s="39">
        <v>1636073</v>
      </c>
      <c r="L479" s="38"/>
      <c r="M479" s="40"/>
      <c r="N479" s="23"/>
      <c r="O479" s="21"/>
    </row>
    <row r="480" spans="1:15" x14ac:dyDescent="0.25">
      <c r="A480" s="15" t="e">
        <f t="shared" ref="A480:A490" si="21">A479+1</f>
        <v>#REF!</v>
      </c>
      <c r="B480" s="35">
        <v>41646</v>
      </c>
      <c r="C480" s="36" t="s">
        <v>385</v>
      </c>
      <c r="D480" s="36"/>
      <c r="E480" s="36" t="s">
        <v>467</v>
      </c>
      <c r="F480" s="36" t="s">
        <v>449</v>
      </c>
      <c r="G480" s="36" t="s">
        <v>464</v>
      </c>
      <c r="H480" s="36" t="s">
        <v>411</v>
      </c>
      <c r="I480" s="37">
        <v>76374.92</v>
      </c>
      <c r="J480" s="38">
        <v>105</v>
      </c>
      <c r="K480" s="39">
        <v>8019367</v>
      </c>
      <c r="L480" s="38"/>
      <c r="M480" s="40"/>
      <c r="N480" s="22"/>
      <c r="O480" s="24"/>
    </row>
    <row r="481" spans="1:15" x14ac:dyDescent="0.25">
      <c r="A481" s="15" t="e">
        <f t="shared" si="21"/>
        <v>#REF!</v>
      </c>
      <c r="B481" s="35">
        <v>41646</v>
      </c>
      <c r="C481" s="36" t="s">
        <v>372</v>
      </c>
      <c r="D481" s="36"/>
      <c r="E481" s="36" t="s">
        <v>254</v>
      </c>
      <c r="F481" s="36" t="s">
        <v>449</v>
      </c>
      <c r="G481" s="36" t="s">
        <v>464</v>
      </c>
      <c r="H481" s="36" t="s">
        <v>411</v>
      </c>
      <c r="I481" s="37">
        <v>209090.91</v>
      </c>
      <c r="J481" s="38">
        <v>97.185000000000002</v>
      </c>
      <c r="K481" s="39">
        <v>20320500</v>
      </c>
      <c r="L481" s="38"/>
      <c r="M481" s="40"/>
      <c r="N481" s="23"/>
      <c r="O481" s="21"/>
    </row>
    <row r="482" spans="1:15" x14ac:dyDescent="0.25">
      <c r="A482" s="15" t="e">
        <f t="shared" si="21"/>
        <v>#REF!</v>
      </c>
      <c r="B482" s="35">
        <v>41646</v>
      </c>
      <c r="C482" s="36"/>
      <c r="D482" s="36" t="s">
        <v>363</v>
      </c>
      <c r="E482" s="36" t="s">
        <v>82</v>
      </c>
      <c r="F482" s="36" t="s">
        <v>361</v>
      </c>
      <c r="G482" s="36" t="s">
        <v>463</v>
      </c>
      <c r="H482" s="36" t="s">
        <v>411</v>
      </c>
      <c r="I482" s="37">
        <v>910462.08</v>
      </c>
      <c r="J482" s="38"/>
      <c r="K482" s="39"/>
      <c r="L482" s="38">
        <v>4.8869999999999996</v>
      </c>
      <c r="M482" s="40">
        <v>4449428</v>
      </c>
      <c r="N482" s="23"/>
      <c r="O482" s="21"/>
    </row>
    <row r="483" spans="1:15" x14ac:dyDescent="0.25">
      <c r="A483" s="15" t="e">
        <f t="shared" si="21"/>
        <v>#REF!</v>
      </c>
      <c r="B483" s="35">
        <v>41646</v>
      </c>
      <c r="C483" s="36" t="s">
        <v>389</v>
      </c>
      <c r="D483" s="27"/>
      <c r="E483" s="36" t="s">
        <v>84</v>
      </c>
      <c r="F483" s="36" t="s">
        <v>449</v>
      </c>
      <c r="G483" s="55" t="s">
        <v>463</v>
      </c>
      <c r="H483" s="36" t="s">
        <v>411</v>
      </c>
      <c r="I483" s="37">
        <v>1386402.41</v>
      </c>
      <c r="J483" s="38">
        <v>2.786</v>
      </c>
      <c r="K483" s="39">
        <v>3862517</v>
      </c>
      <c r="L483" s="38"/>
      <c r="M483" s="40"/>
      <c r="N483" s="23"/>
      <c r="O483" s="21"/>
    </row>
    <row r="484" spans="1:15" x14ac:dyDescent="0.25">
      <c r="A484" s="15" t="e">
        <f t="shared" si="21"/>
        <v>#REF!</v>
      </c>
      <c r="B484" s="35">
        <v>41646</v>
      </c>
      <c r="C484" s="36" t="s">
        <v>385</v>
      </c>
      <c r="D484" s="36"/>
      <c r="E484" s="36" t="s">
        <v>119</v>
      </c>
      <c r="F484" s="36" t="s">
        <v>449</v>
      </c>
      <c r="G484" s="36" t="s">
        <v>463</v>
      </c>
      <c r="H484" s="36" t="s">
        <v>412</v>
      </c>
      <c r="I484" s="37">
        <v>24000</v>
      </c>
      <c r="J484" s="38">
        <v>33</v>
      </c>
      <c r="K484" s="39">
        <v>792000</v>
      </c>
      <c r="L484" s="38"/>
      <c r="M484" s="40"/>
      <c r="N484" s="23"/>
      <c r="O484" s="21"/>
    </row>
    <row r="485" spans="1:15" x14ac:dyDescent="0.25">
      <c r="A485" s="15" t="e">
        <f t="shared" si="21"/>
        <v>#REF!</v>
      </c>
      <c r="B485" s="35">
        <v>41646</v>
      </c>
      <c r="C485" s="36" t="s">
        <v>372</v>
      </c>
      <c r="D485" s="36"/>
      <c r="E485" s="36" t="s">
        <v>119</v>
      </c>
      <c r="F485" s="36" t="s">
        <v>449</v>
      </c>
      <c r="G485" s="36" t="s">
        <v>463</v>
      </c>
      <c r="H485" s="36" t="s">
        <v>412</v>
      </c>
      <c r="I485" s="37">
        <v>24000</v>
      </c>
      <c r="J485" s="38">
        <v>3</v>
      </c>
      <c r="K485" s="39">
        <v>72000</v>
      </c>
      <c r="L485" s="38"/>
      <c r="M485" s="40"/>
      <c r="N485" s="22"/>
      <c r="O485" s="21"/>
    </row>
    <row r="486" spans="1:15" x14ac:dyDescent="0.25">
      <c r="A486" s="15" t="e">
        <f t="shared" si="21"/>
        <v>#REF!</v>
      </c>
      <c r="B486" s="54">
        <v>41646</v>
      </c>
      <c r="C486" s="27" t="s">
        <v>385</v>
      </c>
      <c r="D486" s="55"/>
      <c r="E486" s="36" t="s">
        <v>132</v>
      </c>
      <c r="F486" s="36" t="s">
        <v>449</v>
      </c>
      <c r="G486" s="55" t="s">
        <v>464</v>
      </c>
      <c r="H486" s="55" t="s">
        <v>428</v>
      </c>
      <c r="I486" s="37">
        <v>4636363.6399999997</v>
      </c>
      <c r="J486" s="38">
        <v>0.22</v>
      </c>
      <c r="K486" s="40">
        <v>1020000</v>
      </c>
      <c r="L486" s="38"/>
      <c r="M486" s="39"/>
      <c r="N486" s="69"/>
      <c r="O486" s="70"/>
    </row>
    <row r="487" spans="1:15" x14ac:dyDescent="0.25">
      <c r="A487" s="15" t="e">
        <f t="shared" si="21"/>
        <v>#REF!</v>
      </c>
      <c r="B487" s="35">
        <v>41646</v>
      </c>
      <c r="C487" s="36" t="s">
        <v>389</v>
      </c>
      <c r="D487" s="36"/>
      <c r="E487" s="36" t="s">
        <v>396</v>
      </c>
      <c r="F487" s="36" t="s">
        <v>449</v>
      </c>
      <c r="G487" s="36" t="s">
        <v>463</v>
      </c>
      <c r="H487" s="36" t="s">
        <v>411</v>
      </c>
      <c r="I487" s="37">
        <v>16190</v>
      </c>
      <c r="J487" s="38">
        <v>9.1180000000000003</v>
      </c>
      <c r="K487" s="39">
        <v>147620</v>
      </c>
      <c r="L487" s="38"/>
      <c r="M487" s="40"/>
      <c r="N487" s="23"/>
      <c r="O487" s="21"/>
    </row>
    <row r="488" spans="1:15" x14ac:dyDescent="0.25">
      <c r="A488" s="15" t="e">
        <f t="shared" si="21"/>
        <v>#REF!</v>
      </c>
      <c r="B488" s="35">
        <v>41646</v>
      </c>
      <c r="C488" s="36" t="s">
        <v>372</v>
      </c>
      <c r="D488" s="36"/>
      <c r="E488" s="36" t="s">
        <v>396</v>
      </c>
      <c r="F488" s="36" t="s">
        <v>449</v>
      </c>
      <c r="G488" s="36" t="s">
        <v>463</v>
      </c>
      <c r="H488" s="36" t="s">
        <v>411</v>
      </c>
      <c r="I488" s="37">
        <v>16190</v>
      </c>
      <c r="J488" s="38">
        <v>8.516</v>
      </c>
      <c r="K488" s="39">
        <v>137874</v>
      </c>
      <c r="L488" s="38"/>
      <c r="M488" s="40"/>
      <c r="N488" s="22"/>
      <c r="O488" s="21"/>
    </row>
    <row r="489" spans="1:15" x14ac:dyDescent="0.25">
      <c r="A489" s="15" t="e">
        <f t="shared" si="21"/>
        <v>#REF!</v>
      </c>
      <c r="B489" s="35">
        <v>41646</v>
      </c>
      <c r="C489" s="36"/>
      <c r="D489" s="36" t="s">
        <v>363</v>
      </c>
      <c r="E489" s="36" t="s">
        <v>396</v>
      </c>
      <c r="F489" s="36" t="s">
        <v>361</v>
      </c>
      <c r="G489" s="36" t="s">
        <v>463</v>
      </c>
      <c r="H489" s="36" t="s">
        <v>411</v>
      </c>
      <c r="I489" s="37">
        <v>16190</v>
      </c>
      <c r="J489" s="38"/>
      <c r="K489" s="39"/>
      <c r="L489" s="38">
        <v>18.488</v>
      </c>
      <c r="M489" s="40">
        <v>299321</v>
      </c>
      <c r="N489" s="22"/>
      <c r="O489" s="24"/>
    </row>
    <row r="490" spans="1:15" x14ac:dyDescent="0.25">
      <c r="A490" s="15" t="e">
        <f t="shared" si="21"/>
        <v>#REF!</v>
      </c>
      <c r="B490" s="35">
        <v>41646</v>
      </c>
      <c r="C490" s="36"/>
      <c r="D490" s="36" t="s">
        <v>363</v>
      </c>
      <c r="E490" s="36" t="s">
        <v>147</v>
      </c>
      <c r="F490" s="36" t="s">
        <v>361</v>
      </c>
      <c r="G490" s="36" t="s">
        <v>463</v>
      </c>
      <c r="H490" s="36" t="s">
        <v>411</v>
      </c>
      <c r="I490" s="37">
        <v>1440599.24</v>
      </c>
      <c r="J490" s="38"/>
      <c r="K490" s="39"/>
      <c r="L490" s="38">
        <v>1.2</v>
      </c>
      <c r="M490" s="40">
        <f>L490*I490</f>
        <v>1728719.088</v>
      </c>
      <c r="N490" s="23"/>
      <c r="O490" s="21"/>
    </row>
    <row r="491" spans="1:15" x14ac:dyDescent="0.25">
      <c r="A491" s="15"/>
      <c r="B491" s="35">
        <v>41646</v>
      </c>
      <c r="C491" s="36"/>
      <c r="D491" s="36" t="s">
        <v>363</v>
      </c>
      <c r="E491" s="36" t="s">
        <v>147</v>
      </c>
      <c r="F491" s="36" t="s">
        <v>361</v>
      </c>
      <c r="G491" s="36" t="s">
        <v>463</v>
      </c>
      <c r="H491" s="36" t="s">
        <v>411</v>
      </c>
      <c r="I491" s="37">
        <v>1440599.24</v>
      </c>
      <c r="J491" s="38"/>
      <c r="K491" s="39"/>
      <c r="L491" s="38">
        <f>2.137-L490</f>
        <v>0.93700000000000006</v>
      </c>
      <c r="M491" s="40">
        <f>3078560-M490</f>
        <v>1349840.912</v>
      </c>
      <c r="N491" s="23"/>
      <c r="O491" s="21"/>
    </row>
    <row r="492" spans="1:15" x14ac:dyDescent="0.25">
      <c r="A492" s="15">
        <f t="shared" ref="A492:A513" si="22">A491+1</f>
        <v>1</v>
      </c>
      <c r="B492" s="35">
        <v>41646</v>
      </c>
      <c r="C492" s="36" t="s">
        <v>372</v>
      </c>
      <c r="D492" s="36"/>
      <c r="E492" s="36" t="s">
        <v>337</v>
      </c>
      <c r="F492" s="36" t="s">
        <v>449</v>
      </c>
      <c r="G492" s="36" t="s">
        <v>464</v>
      </c>
      <c r="H492" s="36" t="s">
        <v>411</v>
      </c>
      <c r="I492" s="37">
        <v>163635.98000000001</v>
      </c>
      <c r="J492" s="38">
        <v>12.268000000000001</v>
      </c>
      <c r="K492" s="39">
        <v>2007486</v>
      </c>
      <c r="L492" s="38"/>
      <c r="M492" s="40"/>
      <c r="N492" s="22"/>
      <c r="O492" s="24"/>
    </row>
    <row r="493" spans="1:15" x14ac:dyDescent="0.25">
      <c r="A493" s="15">
        <f t="shared" si="22"/>
        <v>2</v>
      </c>
      <c r="B493" s="35">
        <v>41646</v>
      </c>
      <c r="C493" s="36" t="s">
        <v>372</v>
      </c>
      <c r="D493" s="36"/>
      <c r="E493" s="36" t="s">
        <v>339</v>
      </c>
      <c r="F493" s="36" t="s">
        <v>449</v>
      </c>
      <c r="G493" s="36" t="s">
        <v>463</v>
      </c>
      <c r="H493" s="36" t="s">
        <v>411</v>
      </c>
      <c r="I493" s="37">
        <v>88182</v>
      </c>
      <c r="J493" s="38">
        <v>68.954999999999998</v>
      </c>
      <c r="K493" s="39">
        <v>6080590</v>
      </c>
      <c r="L493" s="38"/>
      <c r="M493" s="40"/>
      <c r="N493" s="23"/>
      <c r="O493" s="21"/>
    </row>
    <row r="494" spans="1:15" x14ac:dyDescent="0.25">
      <c r="A494" s="15">
        <f t="shared" si="22"/>
        <v>3</v>
      </c>
      <c r="B494" s="35">
        <v>41646</v>
      </c>
      <c r="C494" s="36"/>
      <c r="D494" s="36" t="s">
        <v>363</v>
      </c>
      <c r="E494" s="36" t="s">
        <v>339</v>
      </c>
      <c r="F494" s="36" t="s">
        <v>361</v>
      </c>
      <c r="G494" s="36" t="s">
        <v>463</v>
      </c>
      <c r="H494" s="36" t="s">
        <v>411</v>
      </c>
      <c r="I494" s="37">
        <v>88182.02</v>
      </c>
      <c r="J494" s="38"/>
      <c r="K494" s="39"/>
      <c r="L494" s="38">
        <v>9.5</v>
      </c>
      <c r="M494" s="40">
        <v>837729</v>
      </c>
      <c r="N494" s="22"/>
      <c r="O494" s="21"/>
    </row>
    <row r="495" spans="1:15" x14ac:dyDescent="0.25">
      <c r="A495" s="15">
        <f t="shared" si="22"/>
        <v>4</v>
      </c>
      <c r="B495" s="35">
        <v>41646</v>
      </c>
      <c r="C495" s="36"/>
      <c r="D495" s="36" t="s">
        <v>363</v>
      </c>
      <c r="E495" s="36" t="s">
        <v>161</v>
      </c>
      <c r="F495" s="36" t="s">
        <v>361</v>
      </c>
      <c r="G495" s="36" t="s">
        <v>463</v>
      </c>
      <c r="H495" s="36" t="s">
        <v>411</v>
      </c>
      <c r="I495" s="37">
        <v>1438112.05</v>
      </c>
      <c r="J495" s="38"/>
      <c r="K495" s="39"/>
      <c r="L495" s="38">
        <v>0.107</v>
      </c>
      <c r="M495" s="40">
        <v>153878</v>
      </c>
      <c r="N495" s="22"/>
      <c r="O495" s="24"/>
    </row>
    <row r="496" spans="1:15" x14ac:dyDescent="0.25">
      <c r="A496" s="15">
        <f t="shared" si="22"/>
        <v>5</v>
      </c>
      <c r="B496" s="35">
        <v>41646</v>
      </c>
      <c r="C496" s="41" t="s">
        <v>385</v>
      </c>
      <c r="D496" s="36"/>
      <c r="E496" s="36" t="s">
        <v>165</v>
      </c>
      <c r="F496" s="36" t="s">
        <v>449</v>
      </c>
      <c r="G496" s="36" t="s">
        <v>463</v>
      </c>
      <c r="H496" s="36" t="s">
        <v>411</v>
      </c>
      <c r="I496" s="37">
        <v>708823.68</v>
      </c>
      <c r="J496" s="38">
        <v>3.2000000000000001E-2</v>
      </c>
      <c r="K496" s="39">
        <v>22682</v>
      </c>
      <c r="L496" s="38"/>
      <c r="M496" s="40"/>
      <c r="N496" s="22"/>
      <c r="O496" s="21"/>
    </row>
    <row r="497" spans="1:15" x14ac:dyDescent="0.25">
      <c r="A497" s="15">
        <f t="shared" si="22"/>
        <v>6</v>
      </c>
      <c r="B497" s="35">
        <v>41646</v>
      </c>
      <c r="C497" s="41"/>
      <c r="D497" s="36" t="s">
        <v>363</v>
      </c>
      <c r="E497" s="36" t="s">
        <v>171</v>
      </c>
      <c r="F497" s="36" t="s">
        <v>361</v>
      </c>
      <c r="G497" s="36" t="s">
        <v>464</v>
      </c>
      <c r="H497" s="36" t="s">
        <v>411</v>
      </c>
      <c r="I497" s="37">
        <v>1090909.8400000001</v>
      </c>
      <c r="J497" s="38"/>
      <c r="K497" s="39"/>
      <c r="L497" s="38">
        <v>0.36599999999999999</v>
      </c>
      <c r="M497" s="40">
        <v>399273</v>
      </c>
      <c r="N497" s="22"/>
      <c r="O497" s="21"/>
    </row>
    <row r="498" spans="1:15" x14ac:dyDescent="0.25">
      <c r="A498" s="15">
        <f t="shared" si="22"/>
        <v>7</v>
      </c>
      <c r="B498" s="35">
        <v>41646</v>
      </c>
      <c r="C498" s="41" t="s">
        <v>385</v>
      </c>
      <c r="D498" s="36"/>
      <c r="E498" s="36" t="s">
        <v>181</v>
      </c>
      <c r="F498" s="36" t="s">
        <v>449</v>
      </c>
      <c r="G498" s="36" t="s">
        <v>463</v>
      </c>
      <c r="H498" s="36" t="s">
        <v>412</v>
      </c>
      <c r="I498" s="37">
        <v>42000</v>
      </c>
      <c r="J498" s="38">
        <v>37</v>
      </c>
      <c r="K498" s="39">
        <v>1554000</v>
      </c>
      <c r="L498" s="38"/>
      <c r="M498" s="40"/>
      <c r="N498" s="22"/>
      <c r="O498" s="21"/>
    </row>
    <row r="499" spans="1:15" x14ac:dyDescent="0.25">
      <c r="A499" s="15">
        <f t="shared" si="22"/>
        <v>8</v>
      </c>
      <c r="B499" s="35">
        <v>41646</v>
      </c>
      <c r="C499" s="36" t="s">
        <v>385</v>
      </c>
      <c r="D499" s="36"/>
      <c r="E499" s="36" t="s">
        <v>183</v>
      </c>
      <c r="F499" s="36" t="s">
        <v>449</v>
      </c>
      <c r="G499" s="36" t="s">
        <v>463</v>
      </c>
      <c r="H499" s="36" t="s">
        <v>412</v>
      </c>
      <c r="I499" s="37">
        <v>50000</v>
      </c>
      <c r="J499" s="38">
        <v>31</v>
      </c>
      <c r="K499" s="39">
        <v>1550000</v>
      </c>
      <c r="L499" s="38"/>
      <c r="M499" s="40"/>
      <c r="N499" s="22"/>
      <c r="O499" s="21"/>
    </row>
    <row r="500" spans="1:15" x14ac:dyDescent="0.25">
      <c r="A500" s="15">
        <f t="shared" si="22"/>
        <v>9</v>
      </c>
      <c r="B500" s="35">
        <v>41646</v>
      </c>
      <c r="C500" s="36" t="s">
        <v>385</v>
      </c>
      <c r="D500" s="36"/>
      <c r="E500" s="36" t="s">
        <v>348</v>
      </c>
      <c r="F500" s="36" t="s">
        <v>449</v>
      </c>
      <c r="G500" s="36" t="s">
        <v>463</v>
      </c>
      <c r="H500" s="36" t="s">
        <v>412</v>
      </c>
      <c r="I500" s="37">
        <v>30000</v>
      </c>
      <c r="J500" s="38">
        <v>45</v>
      </c>
      <c r="K500" s="39">
        <v>1350000</v>
      </c>
      <c r="L500" s="38"/>
      <c r="M500" s="40"/>
      <c r="N500" s="22"/>
      <c r="O500" s="21"/>
    </row>
    <row r="501" spans="1:15" x14ac:dyDescent="0.25">
      <c r="A501" s="15">
        <f t="shared" si="22"/>
        <v>10</v>
      </c>
      <c r="B501" s="35">
        <v>41646</v>
      </c>
      <c r="C501" s="36" t="s">
        <v>385</v>
      </c>
      <c r="D501" s="36"/>
      <c r="E501" s="36" t="s">
        <v>187</v>
      </c>
      <c r="F501" s="36" t="s">
        <v>449</v>
      </c>
      <c r="G501" s="36" t="s">
        <v>463</v>
      </c>
      <c r="H501" s="36" t="s">
        <v>411</v>
      </c>
      <c r="I501" s="37">
        <v>553643</v>
      </c>
      <c r="J501" s="38">
        <v>19.683</v>
      </c>
      <c r="K501" s="39">
        <v>10897355</v>
      </c>
      <c r="L501" s="38"/>
      <c r="M501" s="40"/>
      <c r="N501" s="22"/>
      <c r="O501" s="21"/>
    </row>
    <row r="502" spans="1:15" x14ac:dyDescent="0.25">
      <c r="A502" s="15">
        <f t="shared" si="22"/>
        <v>11</v>
      </c>
      <c r="B502" s="35">
        <v>41646</v>
      </c>
      <c r="C502" s="36"/>
      <c r="D502" s="36" t="s">
        <v>363</v>
      </c>
      <c r="E502" s="36" t="s">
        <v>189</v>
      </c>
      <c r="F502" s="36" t="s">
        <v>361</v>
      </c>
      <c r="G502" s="36" t="s">
        <v>463</v>
      </c>
      <c r="H502" s="36" t="s">
        <v>411</v>
      </c>
      <c r="I502" s="37">
        <v>772051.21</v>
      </c>
      <c r="J502" s="38"/>
      <c r="K502" s="39"/>
      <c r="L502" s="38">
        <v>7.7359999999999998</v>
      </c>
      <c r="M502" s="40">
        <v>5972588</v>
      </c>
      <c r="N502" s="22"/>
      <c r="O502" s="21"/>
    </row>
    <row r="503" spans="1:15" x14ac:dyDescent="0.25">
      <c r="A503" s="15">
        <f t="shared" si="22"/>
        <v>12</v>
      </c>
      <c r="B503" s="35">
        <v>41646</v>
      </c>
      <c r="C503" s="36" t="s">
        <v>385</v>
      </c>
      <c r="D503" s="36"/>
      <c r="E503" s="36" t="s">
        <v>197</v>
      </c>
      <c r="F503" s="36" t="s">
        <v>449</v>
      </c>
      <c r="G503" s="36" t="s">
        <v>464</v>
      </c>
      <c r="H503" s="36" t="s">
        <v>411</v>
      </c>
      <c r="I503" s="37">
        <v>16124.34</v>
      </c>
      <c r="J503" s="38">
        <v>122.55</v>
      </c>
      <c r="K503" s="39">
        <v>1976038</v>
      </c>
      <c r="L503" s="38"/>
      <c r="M503" s="40"/>
      <c r="N503" s="22"/>
      <c r="O503" s="21"/>
    </row>
    <row r="504" spans="1:15" x14ac:dyDescent="0.25">
      <c r="A504" s="15">
        <f t="shared" si="22"/>
        <v>13</v>
      </c>
      <c r="B504" s="35">
        <v>41646</v>
      </c>
      <c r="C504" s="36"/>
      <c r="D504" s="36" t="s">
        <v>363</v>
      </c>
      <c r="E504" s="36" t="s">
        <v>199</v>
      </c>
      <c r="F504" s="36" t="s">
        <v>361</v>
      </c>
      <c r="G504" s="36" t="s">
        <v>463</v>
      </c>
      <c r="H504" s="36" t="s">
        <v>411</v>
      </c>
      <c r="I504" s="37">
        <v>165094.72</v>
      </c>
      <c r="J504" s="38"/>
      <c r="K504" s="39"/>
      <c r="L504" s="38">
        <v>3.819</v>
      </c>
      <c r="M504" s="40">
        <v>630497</v>
      </c>
      <c r="N504" s="22"/>
      <c r="O504" s="21"/>
    </row>
    <row r="505" spans="1:15" x14ac:dyDescent="0.25">
      <c r="A505" s="15">
        <f t="shared" si="22"/>
        <v>14</v>
      </c>
      <c r="B505" s="35">
        <v>41646</v>
      </c>
      <c r="C505" s="36" t="s">
        <v>385</v>
      </c>
      <c r="D505" s="36"/>
      <c r="E505" s="36" t="s">
        <v>201</v>
      </c>
      <c r="F505" s="36" t="s">
        <v>449</v>
      </c>
      <c r="G505" s="36" t="s">
        <v>463</v>
      </c>
      <c r="H505" s="36" t="s">
        <v>413</v>
      </c>
      <c r="I505" s="37">
        <v>461363.65</v>
      </c>
      <c r="J505" s="38">
        <v>2</v>
      </c>
      <c r="K505" s="39">
        <v>922727</v>
      </c>
      <c r="L505" s="38"/>
      <c r="M505" s="40"/>
      <c r="N505" s="22"/>
      <c r="O505" s="21"/>
    </row>
    <row r="506" spans="1:15" x14ac:dyDescent="0.25">
      <c r="A506" s="15">
        <f t="shared" si="22"/>
        <v>15</v>
      </c>
      <c r="B506" s="35">
        <v>41646</v>
      </c>
      <c r="C506" s="36"/>
      <c r="D506" s="36" t="s">
        <v>363</v>
      </c>
      <c r="E506" s="36" t="s">
        <v>211</v>
      </c>
      <c r="F506" s="36" t="s">
        <v>361</v>
      </c>
      <c r="G506" s="36" t="s">
        <v>463</v>
      </c>
      <c r="H506" s="36" t="s">
        <v>411</v>
      </c>
      <c r="I506" s="37">
        <v>181341.76</v>
      </c>
      <c r="J506" s="38"/>
      <c r="K506" s="39"/>
      <c r="L506" s="38">
        <v>0.91700000000000004</v>
      </c>
      <c r="M506" s="40">
        <v>166290</v>
      </c>
      <c r="N506" s="22"/>
      <c r="O506" s="21"/>
    </row>
    <row r="507" spans="1:15" x14ac:dyDescent="0.25">
      <c r="A507" s="15">
        <f t="shared" si="22"/>
        <v>16</v>
      </c>
      <c r="B507" s="35">
        <v>41647</v>
      </c>
      <c r="C507" s="36"/>
      <c r="D507" s="36" t="s">
        <v>364</v>
      </c>
      <c r="E507" s="36" t="s">
        <v>28</v>
      </c>
      <c r="F507" s="36" t="s">
        <v>406</v>
      </c>
      <c r="G507" s="36" t="s">
        <v>464</v>
      </c>
      <c r="H507" s="36" t="s">
        <v>414</v>
      </c>
      <c r="I507" s="37">
        <v>1636363.67</v>
      </c>
      <c r="J507" s="38"/>
      <c r="K507" s="39"/>
      <c r="L507" s="38">
        <v>4</v>
      </c>
      <c r="M507" s="40">
        <v>6545455</v>
      </c>
      <c r="N507" s="23"/>
      <c r="O507" s="21"/>
    </row>
    <row r="508" spans="1:15" x14ac:dyDescent="0.25">
      <c r="A508" s="15">
        <f t="shared" si="22"/>
        <v>17</v>
      </c>
      <c r="B508" s="35">
        <v>41647</v>
      </c>
      <c r="C508" s="41" t="s">
        <v>369</v>
      </c>
      <c r="D508" s="36"/>
      <c r="E508" s="36" t="s">
        <v>225</v>
      </c>
      <c r="F508" s="36" t="s">
        <v>449</v>
      </c>
      <c r="G508" s="36" t="s">
        <v>464</v>
      </c>
      <c r="H508" s="36" t="s">
        <v>411</v>
      </c>
      <c r="I508" s="37">
        <v>142857.14000000001</v>
      </c>
      <c r="J508" s="38">
        <v>1.5</v>
      </c>
      <c r="K508" s="39">
        <v>214286</v>
      </c>
      <c r="L508" s="38"/>
      <c r="M508" s="40"/>
      <c r="N508" s="23"/>
      <c r="O508" s="21"/>
    </row>
    <row r="509" spans="1:15" x14ac:dyDescent="0.25">
      <c r="A509" s="15">
        <f t="shared" si="22"/>
        <v>18</v>
      </c>
      <c r="B509" s="35">
        <v>41647</v>
      </c>
      <c r="C509" s="36"/>
      <c r="D509" s="36" t="s">
        <v>364</v>
      </c>
      <c r="E509" s="36" t="s">
        <v>43</v>
      </c>
      <c r="F509" s="36" t="s">
        <v>406</v>
      </c>
      <c r="G509" s="36" t="s">
        <v>464</v>
      </c>
      <c r="H509" s="36" t="s">
        <v>417</v>
      </c>
      <c r="I509" s="37">
        <v>636363.56999999995</v>
      </c>
      <c r="J509" s="38"/>
      <c r="K509" s="39"/>
      <c r="L509" s="38">
        <v>2</v>
      </c>
      <c r="M509" s="40">
        <v>1272727</v>
      </c>
      <c r="N509" s="23"/>
      <c r="O509" s="21"/>
    </row>
    <row r="510" spans="1:15" x14ac:dyDescent="0.25">
      <c r="A510" s="15">
        <f t="shared" si="22"/>
        <v>19</v>
      </c>
      <c r="B510" s="35">
        <v>41647</v>
      </c>
      <c r="C510" s="36" t="s">
        <v>373</v>
      </c>
      <c r="D510" s="36"/>
      <c r="E510" s="36" t="s">
        <v>51</v>
      </c>
      <c r="F510" s="36" t="s">
        <v>449</v>
      </c>
      <c r="G510" s="36" t="s">
        <v>464</v>
      </c>
      <c r="H510" s="36" t="s">
        <v>411</v>
      </c>
      <c r="I510" s="37">
        <v>153143.92000000001</v>
      </c>
      <c r="J510" s="38">
        <v>4.29</v>
      </c>
      <c r="K510" s="39">
        <v>656987</v>
      </c>
      <c r="L510" s="38"/>
      <c r="M510" s="40"/>
      <c r="N510" s="22"/>
      <c r="O510" s="24"/>
    </row>
    <row r="511" spans="1:15" x14ac:dyDescent="0.25">
      <c r="A511" s="15">
        <f t="shared" si="22"/>
        <v>20</v>
      </c>
      <c r="B511" s="35">
        <v>41647</v>
      </c>
      <c r="C511" s="36" t="s">
        <v>373</v>
      </c>
      <c r="D511" s="36"/>
      <c r="E511" s="36" t="s">
        <v>243</v>
      </c>
      <c r="F511" s="36" t="s">
        <v>449</v>
      </c>
      <c r="G511" s="36" t="s">
        <v>464</v>
      </c>
      <c r="H511" s="36" t="s">
        <v>411</v>
      </c>
      <c r="I511" s="37">
        <v>77441.600000000006</v>
      </c>
      <c r="J511" s="38">
        <v>10</v>
      </c>
      <c r="K511" s="39">
        <v>774416</v>
      </c>
      <c r="L511" s="38"/>
      <c r="M511" s="40"/>
      <c r="N511" s="22"/>
      <c r="O511" s="24"/>
    </row>
    <row r="512" spans="1:15" x14ac:dyDescent="0.25">
      <c r="A512" s="15">
        <f t="shared" si="22"/>
        <v>21</v>
      </c>
      <c r="B512" s="35">
        <v>41647</v>
      </c>
      <c r="C512" s="41" t="s">
        <v>369</v>
      </c>
      <c r="D512" s="36"/>
      <c r="E512" s="36" t="s">
        <v>250</v>
      </c>
      <c r="F512" s="36" t="s">
        <v>449</v>
      </c>
      <c r="G512" s="36" t="s">
        <v>464</v>
      </c>
      <c r="H512" s="36" t="s">
        <v>412</v>
      </c>
      <c r="I512" s="37">
        <v>47416.33</v>
      </c>
      <c r="J512" s="38">
        <v>85</v>
      </c>
      <c r="K512" s="39">
        <v>4030388</v>
      </c>
      <c r="L512" s="38"/>
      <c r="M512" s="40"/>
      <c r="N512" s="23"/>
      <c r="O512" s="21"/>
    </row>
    <row r="513" spans="1:15" x14ac:dyDescent="0.25">
      <c r="A513" s="15">
        <f t="shared" si="22"/>
        <v>22</v>
      </c>
      <c r="B513" s="35">
        <v>41647</v>
      </c>
      <c r="C513" s="36" t="s">
        <v>369</v>
      </c>
      <c r="D513" s="36"/>
      <c r="E513" s="36" t="s">
        <v>452</v>
      </c>
      <c r="F513" s="36" t="s">
        <v>449</v>
      </c>
      <c r="G513" s="36" t="s">
        <v>463</v>
      </c>
      <c r="H513" s="36" t="s">
        <v>411</v>
      </c>
      <c r="I513" s="37">
        <v>31011.33</v>
      </c>
      <c r="J513" s="38">
        <v>1.5</v>
      </c>
      <c r="K513" s="39">
        <v>46517</v>
      </c>
      <c r="L513" s="38"/>
      <c r="M513" s="40"/>
      <c r="N513" s="22"/>
      <c r="O513" s="24"/>
    </row>
    <row r="514" spans="1:15" x14ac:dyDescent="0.25">
      <c r="A514" s="15"/>
      <c r="B514" s="35">
        <v>41647</v>
      </c>
      <c r="C514" s="36"/>
      <c r="D514" s="36" t="s">
        <v>364</v>
      </c>
      <c r="E514" s="36" t="s">
        <v>82</v>
      </c>
      <c r="F514" s="36" t="s">
        <v>406</v>
      </c>
      <c r="G514" s="36" t="s">
        <v>463</v>
      </c>
      <c r="H514" s="36" t="s">
        <v>411</v>
      </c>
      <c r="I514" s="37">
        <v>910462.08</v>
      </c>
      <c r="J514" s="38"/>
      <c r="K514" s="39"/>
      <c r="L514" s="38">
        <v>9.42</v>
      </c>
      <c r="M514" s="40">
        <f>L514*I514</f>
        <v>8576552.7936000004</v>
      </c>
      <c r="N514" s="23"/>
      <c r="O514" s="21"/>
    </row>
    <row r="515" spans="1:15" x14ac:dyDescent="0.25">
      <c r="A515" s="15">
        <f>A513+1</f>
        <v>23</v>
      </c>
      <c r="B515" s="35">
        <v>41647</v>
      </c>
      <c r="C515" s="36"/>
      <c r="D515" s="36" t="s">
        <v>364</v>
      </c>
      <c r="E515" s="36" t="s">
        <v>82</v>
      </c>
      <c r="F515" s="36" t="s">
        <v>406</v>
      </c>
      <c r="G515" s="36" t="s">
        <v>463</v>
      </c>
      <c r="H515" s="36" t="s">
        <v>411</v>
      </c>
      <c r="I515" s="37">
        <v>910462.08</v>
      </c>
      <c r="J515" s="38"/>
      <c r="K515" s="39"/>
      <c r="L515" s="38">
        <f>12.15-L514</f>
        <v>2.7300000000000004</v>
      </c>
      <c r="M515" s="40">
        <f>11062114-M514</f>
        <v>2485561.2063999996</v>
      </c>
      <c r="N515" s="23"/>
      <c r="O515" s="21"/>
    </row>
    <row r="516" spans="1:15" x14ac:dyDescent="0.25">
      <c r="A516" s="15">
        <f t="shared" ref="A516:A521" si="23">A515+1</f>
        <v>24</v>
      </c>
      <c r="B516" s="35">
        <v>41647</v>
      </c>
      <c r="C516" s="36"/>
      <c r="D516" s="36" t="s">
        <v>364</v>
      </c>
      <c r="E516" s="36" t="s">
        <v>84</v>
      </c>
      <c r="F516" s="36" t="s">
        <v>406</v>
      </c>
      <c r="G516" s="36" t="s">
        <v>463</v>
      </c>
      <c r="H516" s="36" t="s">
        <v>411</v>
      </c>
      <c r="I516" s="37">
        <v>1386402.44</v>
      </c>
      <c r="J516" s="38"/>
      <c r="K516" s="39"/>
      <c r="L516" s="38">
        <v>24.882999999999999</v>
      </c>
      <c r="M516" s="40">
        <v>34497852</v>
      </c>
      <c r="N516" s="22"/>
      <c r="O516" s="21"/>
    </row>
    <row r="517" spans="1:15" x14ac:dyDescent="0.25">
      <c r="A517" s="15">
        <f t="shared" si="23"/>
        <v>25</v>
      </c>
      <c r="B517" s="35">
        <v>41647</v>
      </c>
      <c r="C517" s="36" t="s">
        <v>369</v>
      </c>
      <c r="D517" s="36"/>
      <c r="E517" s="36" t="s">
        <v>272</v>
      </c>
      <c r="F517" s="36" t="s">
        <v>449</v>
      </c>
      <c r="G517" s="36" t="s">
        <v>463</v>
      </c>
      <c r="H517" s="36" t="s">
        <v>412</v>
      </c>
      <c r="I517" s="37">
        <v>110000</v>
      </c>
      <c r="J517" s="38">
        <v>6</v>
      </c>
      <c r="K517" s="39">
        <v>660000</v>
      </c>
      <c r="L517" s="38"/>
      <c r="M517" s="40"/>
      <c r="N517" s="23"/>
      <c r="O517" s="21"/>
    </row>
    <row r="518" spans="1:15" x14ac:dyDescent="0.25">
      <c r="A518" s="15">
        <f t="shared" si="23"/>
        <v>26</v>
      </c>
      <c r="B518" s="35">
        <v>41647</v>
      </c>
      <c r="C518" s="36" t="s">
        <v>369</v>
      </c>
      <c r="D518" s="36"/>
      <c r="E518" s="36" t="s">
        <v>276</v>
      </c>
      <c r="F518" s="36" t="s">
        <v>449</v>
      </c>
      <c r="G518" s="36" t="s">
        <v>464</v>
      </c>
      <c r="H518" s="36" t="s">
        <v>412</v>
      </c>
      <c r="I518" s="37">
        <v>727272.75</v>
      </c>
      <c r="J518" s="38">
        <v>3</v>
      </c>
      <c r="K518" s="39">
        <v>2181818</v>
      </c>
      <c r="L518" s="38"/>
      <c r="M518" s="40"/>
      <c r="N518" s="23"/>
      <c r="O518" s="21"/>
    </row>
    <row r="519" spans="1:15" x14ac:dyDescent="0.25">
      <c r="A519" s="15">
        <f t="shared" si="23"/>
        <v>27</v>
      </c>
      <c r="B519" s="35">
        <v>41647</v>
      </c>
      <c r="C519" s="36" t="s">
        <v>373</v>
      </c>
      <c r="D519" s="36"/>
      <c r="E519" s="36" t="s">
        <v>279</v>
      </c>
      <c r="F519" s="36" t="s">
        <v>449</v>
      </c>
      <c r="G519" s="36" t="s">
        <v>464</v>
      </c>
      <c r="H519" s="36" t="s">
        <v>412</v>
      </c>
      <c r="I519" s="37">
        <v>1571428.56</v>
      </c>
      <c r="J519" s="38">
        <v>3</v>
      </c>
      <c r="K519" s="39">
        <v>4714286</v>
      </c>
      <c r="L519" s="38"/>
      <c r="M519" s="40"/>
      <c r="N519" s="23"/>
      <c r="O519" s="21"/>
    </row>
    <row r="520" spans="1:15" x14ac:dyDescent="0.25">
      <c r="A520" s="15">
        <f t="shared" si="23"/>
        <v>28</v>
      </c>
      <c r="B520" s="35">
        <v>41647</v>
      </c>
      <c r="C520" s="36" t="s">
        <v>369</v>
      </c>
      <c r="D520" s="36"/>
      <c r="E520" s="36" t="s">
        <v>292</v>
      </c>
      <c r="F520" s="36" t="s">
        <v>449</v>
      </c>
      <c r="G520" s="36" t="s">
        <v>464</v>
      </c>
      <c r="H520" s="36" t="s">
        <v>415</v>
      </c>
      <c r="I520" s="37">
        <v>18640.16</v>
      </c>
      <c r="J520" s="38">
        <v>90</v>
      </c>
      <c r="K520" s="39">
        <v>1677614</v>
      </c>
      <c r="L520" s="38"/>
      <c r="M520" s="40"/>
      <c r="N520" s="22"/>
      <c r="O520" s="21"/>
    </row>
    <row r="521" spans="1:15" x14ac:dyDescent="0.25">
      <c r="A521" s="15">
        <f t="shared" si="23"/>
        <v>29</v>
      </c>
      <c r="B521" s="35">
        <v>41647</v>
      </c>
      <c r="C521" s="36" t="s">
        <v>373</v>
      </c>
      <c r="D521" s="36"/>
      <c r="E521" s="36" t="s">
        <v>292</v>
      </c>
      <c r="F521" s="36" t="s">
        <v>449</v>
      </c>
      <c r="G521" s="36" t="s">
        <v>464</v>
      </c>
      <c r="H521" s="36" t="s">
        <v>415</v>
      </c>
      <c r="I521" s="37">
        <v>18640.169999999998</v>
      </c>
      <c r="J521" s="38">
        <v>90</v>
      </c>
      <c r="K521" s="39">
        <v>1677615</v>
      </c>
      <c r="L521" s="38"/>
      <c r="M521" s="40"/>
      <c r="N521" s="23"/>
      <c r="O521" s="21"/>
    </row>
    <row r="522" spans="1:15" x14ac:dyDescent="0.25">
      <c r="A522" s="15" t="e">
        <f>#REF!+1</f>
        <v>#REF!</v>
      </c>
      <c r="B522" s="35">
        <v>41647</v>
      </c>
      <c r="C522" s="36" t="s">
        <v>369</v>
      </c>
      <c r="D522" s="36"/>
      <c r="E522" s="36" t="s">
        <v>113</v>
      </c>
      <c r="F522" s="36" t="s">
        <v>449</v>
      </c>
      <c r="G522" s="36" t="s">
        <v>465</v>
      </c>
      <c r="H522" s="36" t="s">
        <v>425</v>
      </c>
      <c r="I522" s="37">
        <v>62727272</v>
      </c>
      <c r="J522" s="38">
        <v>1</v>
      </c>
      <c r="K522" s="39">
        <v>62727272</v>
      </c>
      <c r="L522" s="38"/>
      <c r="M522" s="40"/>
      <c r="N522" s="22"/>
      <c r="O522" s="21"/>
    </row>
    <row r="523" spans="1:15" x14ac:dyDescent="0.25">
      <c r="A523" s="15" t="e">
        <f t="shared" ref="A523:A529" si="24">A522+1</f>
        <v>#REF!</v>
      </c>
      <c r="B523" s="35">
        <v>41647</v>
      </c>
      <c r="C523" s="36" t="s">
        <v>369</v>
      </c>
      <c r="D523" s="36"/>
      <c r="E523" s="36" t="s">
        <v>119</v>
      </c>
      <c r="F523" s="36" t="s">
        <v>449</v>
      </c>
      <c r="G523" s="36" t="s">
        <v>463</v>
      </c>
      <c r="H523" s="36" t="s">
        <v>412</v>
      </c>
      <c r="I523" s="37">
        <v>24000</v>
      </c>
      <c r="J523" s="38">
        <v>36</v>
      </c>
      <c r="K523" s="39">
        <v>864000</v>
      </c>
      <c r="L523" s="38"/>
      <c r="M523" s="40"/>
      <c r="N523" s="23"/>
      <c r="O523" s="21"/>
    </row>
    <row r="524" spans="1:15" x14ac:dyDescent="0.25">
      <c r="A524" s="15" t="e">
        <f t="shared" si="24"/>
        <v>#REF!</v>
      </c>
      <c r="B524" s="35">
        <v>41647</v>
      </c>
      <c r="C524" s="41" t="s">
        <v>395</v>
      </c>
      <c r="D524" s="36"/>
      <c r="E524" s="36" t="s">
        <v>306</v>
      </c>
      <c r="F524" s="36" t="s">
        <v>449</v>
      </c>
      <c r="G524" s="36" t="s">
        <v>463</v>
      </c>
      <c r="H524" s="36" t="s">
        <v>411</v>
      </c>
      <c r="I524" s="37">
        <v>120000</v>
      </c>
      <c r="J524" s="38">
        <v>187</v>
      </c>
      <c r="K524" s="39">
        <v>22440000</v>
      </c>
      <c r="L524" s="38"/>
      <c r="M524" s="40"/>
      <c r="N524" s="23"/>
      <c r="O524" s="21"/>
    </row>
    <row r="525" spans="1:15" x14ac:dyDescent="0.25">
      <c r="A525" s="15" t="e">
        <f t="shared" si="24"/>
        <v>#REF!</v>
      </c>
      <c r="B525" s="35">
        <v>41647</v>
      </c>
      <c r="C525" s="36"/>
      <c r="D525" s="36" t="s">
        <v>364</v>
      </c>
      <c r="E525" s="36" t="s">
        <v>132</v>
      </c>
      <c r="F525" s="36" t="s">
        <v>406</v>
      </c>
      <c r="G525" s="36" t="s">
        <v>464</v>
      </c>
      <c r="H525" s="36" t="s">
        <v>428</v>
      </c>
      <c r="I525" s="37">
        <v>4636363.51</v>
      </c>
      <c r="J525" s="38"/>
      <c r="K525" s="39"/>
      <c r="L525" s="38">
        <v>2.2200000000000002</v>
      </c>
      <c r="M525" s="40">
        <v>10292727</v>
      </c>
      <c r="N525" s="22"/>
      <c r="O525" s="21"/>
    </row>
    <row r="526" spans="1:15" x14ac:dyDescent="0.25">
      <c r="A526" s="15" t="e">
        <f t="shared" si="24"/>
        <v>#REF!</v>
      </c>
      <c r="B526" s="35">
        <v>41647</v>
      </c>
      <c r="C526" s="36" t="s">
        <v>369</v>
      </c>
      <c r="D526" s="36"/>
      <c r="E526" s="36" t="s">
        <v>318</v>
      </c>
      <c r="F526" s="36" t="s">
        <v>449</v>
      </c>
      <c r="G526" s="36" t="s">
        <v>464</v>
      </c>
      <c r="H526" s="36" t="s">
        <v>411</v>
      </c>
      <c r="I526" s="37">
        <v>119698</v>
      </c>
      <c r="J526" s="38">
        <v>12.664</v>
      </c>
      <c r="K526" s="39">
        <v>1515855</v>
      </c>
      <c r="L526" s="38"/>
      <c r="M526" s="40"/>
      <c r="N526" s="23"/>
      <c r="O526" s="21"/>
    </row>
    <row r="527" spans="1:15" x14ac:dyDescent="0.25">
      <c r="A527" s="15" t="e">
        <f t="shared" si="24"/>
        <v>#REF!</v>
      </c>
      <c r="B527" s="35">
        <v>41647</v>
      </c>
      <c r="C527" s="36" t="s">
        <v>369</v>
      </c>
      <c r="D527" s="36"/>
      <c r="E527" s="36" t="s">
        <v>396</v>
      </c>
      <c r="F527" s="36" t="s">
        <v>449</v>
      </c>
      <c r="G527" s="36" t="s">
        <v>463</v>
      </c>
      <c r="H527" s="36" t="s">
        <v>411</v>
      </c>
      <c r="I527" s="37">
        <v>16190</v>
      </c>
      <c r="J527" s="38">
        <v>5.2770000000000001</v>
      </c>
      <c r="K527" s="39">
        <v>85435</v>
      </c>
      <c r="L527" s="38"/>
      <c r="M527" s="40"/>
      <c r="N527" s="22"/>
      <c r="O527" s="21"/>
    </row>
    <row r="528" spans="1:15" x14ac:dyDescent="0.25">
      <c r="A528" s="15" t="e">
        <f t="shared" si="24"/>
        <v>#REF!</v>
      </c>
      <c r="B528" s="35">
        <v>41647</v>
      </c>
      <c r="C528" s="36"/>
      <c r="D528" s="36" t="s">
        <v>364</v>
      </c>
      <c r="E528" s="36" t="s">
        <v>396</v>
      </c>
      <c r="F528" s="36" t="s">
        <v>406</v>
      </c>
      <c r="G528" s="36" t="s">
        <v>463</v>
      </c>
      <c r="H528" s="36" t="s">
        <v>411</v>
      </c>
      <c r="I528" s="37">
        <v>16190</v>
      </c>
      <c r="J528" s="38"/>
      <c r="K528" s="39"/>
      <c r="L528" s="38">
        <v>48.6</v>
      </c>
      <c r="M528" s="40">
        <v>786834</v>
      </c>
      <c r="N528" s="23"/>
      <c r="O528" s="21"/>
    </row>
    <row r="529" spans="1:15" x14ac:dyDescent="0.25">
      <c r="A529" s="15" t="e">
        <f t="shared" si="24"/>
        <v>#REF!</v>
      </c>
      <c r="B529" s="35">
        <v>41647</v>
      </c>
      <c r="C529" s="41" t="s">
        <v>373</v>
      </c>
      <c r="D529" s="36"/>
      <c r="E529" s="36" t="s">
        <v>141</v>
      </c>
      <c r="F529" s="36" t="s">
        <v>449</v>
      </c>
      <c r="G529" s="36" t="s">
        <v>463</v>
      </c>
      <c r="H529" s="36" t="s">
        <v>411</v>
      </c>
      <c r="I529" s="37">
        <v>80182</v>
      </c>
      <c r="J529" s="38">
        <v>0.5</v>
      </c>
      <c r="K529" s="39">
        <v>40091</v>
      </c>
      <c r="L529" s="38"/>
      <c r="M529" s="40"/>
      <c r="N529" s="23"/>
      <c r="O529" s="21"/>
    </row>
    <row r="530" spans="1:15" x14ac:dyDescent="0.25">
      <c r="A530" s="15" t="e">
        <f>A528+1</f>
        <v>#REF!</v>
      </c>
      <c r="B530" s="35">
        <v>41647</v>
      </c>
      <c r="C530" s="36"/>
      <c r="D530" s="36" t="s">
        <v>364</v>
      </c>
      <c r="E530" s="36" t="s">
        <v>147</v>
      </c>
      <c r="F530" s="36" t="s">
        <v>406</v>
      </c>
      <c r="G530" s="36" t="s">
        <v>463</v>
      </c>
      <c r="H530" s="36" t="s">
        <v>411</v>
      </c>
      <c r="I530" s="37">
        <v>1440599.24</v>
      </c>
      <c r="J530" s="38"/>
      <c r="K530" s="39"/>
      <c r="L530" s="38">
        <v>0.25</v>
      </c>
      <c r="M530" s="40">
        <v>360150</v>
      </c>
      <c r="N530" s="23"/>
      <c r="O530" s="21"/>
    </row>
    <row r="531" spans="1:15" x14ac:dyDescent="0.25">
      <c r="A531" s="15" t="e">
        <f t="shared" ref="A531:A548" si="25">A530+1</f>
        <v>#REF!</v>
      </c>
      <c r="B531" s="35">
        <v>41647</v>
      </c>
      <c r="C531" s="36" t="s">
        <v>369</v>
      </c>
      <c r="D531" s="36"/>
      <c r="E531" s="36" t="s">
        <v>325</v>
      </c>
      <c r="F531" s="36" t="s">
        <v>449</v>
      </c>
      <c r="G531" s="36" t="s">
        <v>464</v>
      </c>
      <c r="H531" s="36" t="s">
        <v>431</v>
      </c>
      <c r="I531" s="37">
        <v>4090909</v>
      </c>
      <c r="J531" s="38">
        <v>3</v>
      </c>
      <c r="K531" s="39">
        <v>12272727</v>
      </c>
      <c r="L531" s="38"/>
      <c r="M531" s="40"/>
      <c r="N531" s="22"/>
      <c r="O531" s="21"/>
    </row>
    <row r="532" spans="1:15" x14ac:dyDescent="0.25">
      <c r="A532" s="15" t="e">
        <f t="shared" si="25"/>
        <v>#REF!</v>
      </c>
      <c r="B532" s="35">
        <v>41647</v>
      </c>
      <c r="C532" s="36" t="s">
        <v>373</v>
      </c>
      <c r="D532" s="36"/>
      <c r="E532" s="36" t="s">
        <v>327</v>
      </c>
      <c r="F532" s="36" t="s">
        <v>449</v>
      </c>
      <c r="G532" s="36" t="s">
        <v>463</v>
      </c>
      <c r="H532" s="36" t="s">
        <v>411</v>
      </c>
      <c r="I532" s="37">
        <v>49458.83</v>
      </c>
      <c r="J532" s="38">
        <v>2.9239999999999999</v>
      </c>
      <c r="K532" s="39">
        <v>144618</v>
      </c>
      <c r="L532" s="38"/>
      <c r="M532" s="40"/>
      <c r="N532" s="23"/>
      <c r="O532" s="21"/>
    </row>
    <row r="533" spans="1:15" x14ac:dyDescent="0.25">
      <c r="A533" s="15" t="e">
        <f t="shared" si="25"/>
        <v>#REF!</v>
      </c>
      <c r="B533" s="35">
        <v>41647</v>
      </c>
      <c r="C533" s="36" t="s">
        <v>369</v>
      </c>
      <c r="D533" s="36"/>
      <c r="E533" s="36" t="s">
        <v>441</v>
      </c>
      <c r="F533" s="36" t="s">
        <v>449</v>
      </c>
      <c r="G533" s="36" t="s">
        <v>464</v>
      </c>
      <c r="H533" s="36" t="s">
        <v>411</v>
      </c>
      <c r="I533" s="37">
        <v>95238.1</v>
      </c>
      <c r="J533" s="38">
        <v>80.316000000000003</v>
      </c>
      <c r="K533" s="39">
        <v>7649143</v>
      </c>
      <c r="L533" s="38"/>
      <c r="M533" s="40"/>
      <c r="N533" s="23"/>
      <c r="O533" s="21"/>
    </row>
    <row r="534" spans="1:15" x14ac:dyDescent="0.25">
      <c r="A534" s="15" t="e">
        <f t="shared" si="25"/>
        <v>#REF!</v>
      </c>
      <c r="B534" s="35">
        <v>41647</v>
      </c>
      <c r="C534" s="36"/>
      <c r="D534" s="36" t="s">
        <v>364</v>
      </c>
      <c r="E534" s="36" t="s">
        <v>339</v>
      </c>
      <c r="F534" s="36" t="s">
        <v>406</v>
      </c>
      <c r="G534" s="36" t="s">
        <v>463</v>
      </c>
      <c r="H534" s="36" t="s">
        <v>411</v>
      </c>
      <c r="I534" s="37">
        <v>88182.02</v>
      </c>
      <c r="J534" s="38"/>
      <c r="K534" s="39"/>
      <c r="L534" s="38">
        <v>19.5</v>
      </c>
      <c r="M534" s="40">
        <v>1719549</v>
      </c>
      <c r="N534" s="22"/>
      <c r="O534" s="21"/>
    </row>
    <row r="535" spans="1:15" x14ac:dyDescent="0.25">
      <c r="A535" s="15" t="e">
        <f t="shared" si="25"/>
        <v>#REF!</v>
      </c>
      <c r="B535" s="35">
        <v>41647</v>
      </c>
      <c r="C535" s="36"/>
      <c r="D535" s="36" t="s">
        <v>364</v>
      </c>
      <c r="E535" s="36" t="s">
        <v>161</v>
      </c>
      <c r="F535" s="36" t="s">
        <v>406</v>
      </c>
      <c r="G535" s="36" t="s">
        <v>463</v>
      </c>
      <c r="H535" s="36" t="s">
        <v>411</v>
      </c>
      <c r="I535" s="37">
        <v>1438112.05</v>
      </c>
      <c r="J535" s="38"/>
      <c r="K535" s="39"/>
      <c r="L535" s="38">
        <v>0.36599999999999999</v>
      </c>
      <c r="M535" s="40">
        <v>526349</v>
      </c>
      <c r="N535" s="23"/>
      <c r="O535" s="21"/>
    </row>
    <row r="536" spans="1:15" x14ac:dyDescent="0.25">
      <c r="A536" s="15" t="e">
        <f t="shared" si="25"/>
        <v>#REF!</v>
      </c>
      <c r="B536" s="35">
        <v>41647</v>
      </c>
      <c r="C536" s="36"/>
      <c r="D536" s="36" t="s">
        <v>364</v>
      </c>
      <c r="E536" s="36" t="s">
        <v>165</v>
      </c>
      <c r="F536" s="36" t="s">
        <v>406</v>
      </c>
      <c r="G536" s="36" t="s">
        <v>463</v>
      </c>
      <c r="H536" s="36" t="s">
        <v>411</v>
      </c>
      <c r="I536" s="37">
        <v>708822.58</v>
      </c>
      <c r="J536" s="38"/>
      <c r="K536" s="39"/>
      <c r="L536" s="38">
        <v>6.2E-2</v>
      </c>
      <c r="M536" s="40">
        <v>43947</v>
      </c>
      <c r="N536" s="22"/>
      <c r="O536" s="21"/>
    </row>
    <row r="537" spans="1:15" x14ac:dyDescent="0.25">
      <c r="A537" s="15" t="e">
        <f t="shared" si="25"/>
        <v>#REF!</v>
      </c>
      <c r="B537" s="35">
        <v>41647</v>
      </c>
      <c r="C537" s="36" t="s">
        <v>369</v>
      </c>
      <c r="D537" s="36"/>
      <c r="E537" s="36" t="s">
        <v>173</v>
      </c>
      <c r="F537" s="36" t="s">
        <v>449</v>
      </c>
      <c r="G537" s="36" t="s">
        <v>464</v>
      </c>
      <c r="H537" s="36" t="s">
        <v>411</v>
      </c>
      <c r="I537" s="37">
        <v>1181818.25</v>
      </c>
      <c r="J537" s="38">
        <v>2</v>
      </c>
      <c r="K537" s="39">
        <v>2363637</v>
      </c>
      <c r="L537" s="38"/>
      <c r="M537" s="40"/>
      <c r="N537" s="22"/>
      <c r="O537" s="21"/>
    </row>
    <row r="538" spans="1:15" x14ac:dyDescent="0.25">
      <c r="A538" s="15" t="e">
        <f t="shared" si="25"/>
        <v>#REF!</v>
      </c>
      <c r="B538" s="35">
        <v>41647</v>
      </c>
      <c r="C538" s="36" t="s">
        <v>369</v>
      </c>
      <c r="D538" s="36"/>
      <c r="E538" s="36" t="s">
        <v>181</v>
      </c>
      <c r="F538" s="36" t="s">
        <v>449</v>
      </c>
      <c r="G538" s="36" t="s">
        <v>463</v>
      </c>
      <c r="H538" s="36" t="s">
        <v>412</v>
      </c>
      <c r="I538" s="37">
        <v>42000</v>
      </c>
      <c r="J538" s="38">
        <v>37</v>
      </c>
      <c r="K538" s="39">
        <v>1554000</v>
      </c>
      <c r="L538" s="38"/>
      <c r="M538" s="40"/>
      <c r="N538" s="22"/>
      <c r="O538" s="21"/>
    </row>
    <row r="539" spans="1:15" x14ac:dyDescent="0.25">
      <c r="A539" s="15" t="e">
        <f t="shared" si="25"/>
        <v>#REF!</v>
      </c>
      <c r="B539" s="35">
        <v>41647</v>
      </c>
      <c r="C539" s="36" t="s">
        <v>369</v>
      </c>
      <c r="D539" s="36"/>
      <c r="E539" s="36" t="s">
        <v>183</v>
      </c>
      <c r="F539" s="36" t="s">
        <v>449</v>
      </c>
      <c r="G539" s="36" t="s">
        <v>463</v>
      </c>
      <c r="H539" s="36" t="s">
        <v>412</v>
      </c>
      <c r="I539" s="37">
        <v>50000</v>
      </c>
      <c r="J539" s="38">
        <v>31</v>
      </c>
      <c r="K539" s="39">
        <v>1550000</v>
      </c>
      <c r="L539" s="38"/>
      <c r="M539" s="40"/>
      <c r="N539" s="22"/>
      <c r="O539" s="21"/>
    </row>
    <row r="540" spans="1:15" x14ac:dyDescent="0.25">
      <c r="A540" s="15" t="e">
        <f t="shared" si="25"/>
        <v>#REF!</v>
      </c>
      <c r="B540" s="35">
        <v>41647</v>
      </c>
      <c r="C540" s="41" t="s">
        <v>369</v>
      </c>
      <c r="D540" s="36"/>
      <c r="E540" s="36" t="s">
        <v>348</v>
      </c>
      <c r="F540" s="36" t="s">
        <v>449</v>
      </c>
      <c r="G540" s="36" t="s">
        <v>463</v>
      </c>
      <c r="H540" s="36" t="s">
        <v>412</v>
      </c>
      <c r="I540" s="37">
        <v>30000</v>
      </c>
      <c r="J540" s="38">
        <v>45</v>
      </c>
      <c r="K540" s="39">
        <v>1350000</v>
      </c>
      <c r="L540" s="38"/>
      <c r="M540" s="40"/>
      <c r="N540" s="22"/>
      <c r="O540" s="24"/>
    </row>
    <row r="541" spans="1:15" x14ac:dyDescent="0.25">
      <c r="A541" s="15" t="e">
        <f t="shared" si="25"/>
        <v>#REF!</v>
      </c>
      <c r="B541" s="35">
        <v>41647</v>
      </c>
      <c r="C541" s="36"/>
      <c r="D541" s="36" t="s">
        <v>364</v>
      </c>
      <c r="E541" s="36" t="s">
        <v>187</v>
      </c>
      <c r="F541" s="36" t="s">
        <v>406</v>
      </c>
      <c r="G541" s="36" t="s">
        <v>463</v>
      </c>
      <c r="H541" s="36" t="s">
        <v>411</v>
      </c>
      <c r="I541" s="37">
        <v>727131.08</v>
      </c>
      <c r="J541" s="38"/>
      <c r="K541" s="39"/>
      <c r="L541" s="38">
        <v>2.0259999999999998</v>
      </c>
      <c r="M541" s="40">
        <v>1473168</v>
      </c>
      <c r="N541" s="22"/>
      <c r="O541" s="21"/>
    </row>
    <row r="542" spans="1:15" x14ac:dyDescent="0.25">
      <c r="A542" s="15" t="e">
        <f t="shared" si="25"/>
        <v>#REF!</v>
      </c>
      <c r="B542" s="35">
        <v>41647</v>
      </c>
      <c r="C542" s="36" t="s">
        <v>373</v>
      </c>
      <c r="D542" s="36"/>
      <c r="E542" s="36" t="s">
        <v>354</v>
      </c>
      <c r="F542" s="36" t="s">
        <v>449</v>
      </c>
      <c r="G542" s="36" t="s">
        <v>463</v>
      </c>
      <c r="H542" s="36" t="s">
        <v>411</v>
      </c>
      <c r="I542" s="37">
        <v>63470.1</v>
      </c>
      <c r="J542" s="38">
        <v>1.94</v>
      </c>
      <c r="K542" s="39">
        <v>123132</v>
      </c>
      <c r="L542" s="38"/>
      <c r="M542" s="40"/>
      <c r="N542" s="22"/>
      <c r="O542" s="21"/>
    </row>
    <row r="543" spans="1:15" x14ac:dyDescent="0.25">
      <c r="A543" s="15" t="e">
        <f t="shared" si="25"/>
        <v>#REF!</v>
      </c>
      <c r="B543" s="35">
        <v>41647</v>
      </c>
      <c r="C543" s="36"/>
      <c r="D543" s="36" t="s">
        <v>364</v>
      </c>
      <c r="E543" s="36" t="s">
        <v>189</v>
      </c>
      <c r="F543" s="36" t="s">
        <v>406</v>
      </c>
      <c r="G543" s="36" t="s">
        <v>463</v>
      </c>
      <c r="H543" s="36" t="s">
        <v>411</v>
      </c>
      <c r="I543" s="37">
        <v>772051.21</v>
      </c>
      <c r="J543" s="38"/>
      <c r="K543" s="39"/>
      <c r="L543" s="38">
        <v>9.9160000000000004</v>
      </c>
      <c r="M543" s="40">
        <v>7655660</v>
      </c>
      <c r="N543" s="22"/>
      <c r="O543" s="21"/>
    </row>
    <row r="544" spans="1:15" x14ac:dyDescent="0.25">
      <c r="A544" s="15" t="e">
        <f t="shared" si="25"/>
        <v>#REF!</v>
      </c>
      <c r="B544" s="35">
        <v>41647</v>
      </c>
      <c r="C544" s="36"/>
      <c r="D544" s="36" t="s">
        <v>364</v>
      </c>
      <c r="E544" s="36" t="s">
        <v>197</v>
      </c>
      <c r="F544" s="36" t="s">
        <v>406</v>
      </c>
      <c r="G544" s="36" t="s">
        <v>464</v>
      </c>
      <c r="H544" s="36" t="s">
        <v>411</v>
      </c>
      <c r="I544" s="37">
        <v>16124.34</v>
      </c>
      <c r="J544" s="38"/>
      <c r="K544" s="39"/>
      <c r="L544" s="38">
        <v>37.451000000000001</v>
      </c>
      <c r="M544" s="40">
        <v>603873</v>
      </c>
      <c r="N544" s="22"/>
      <c r="O544" s="21"/>
    </row>
    <row r="545" spans="1:15" x14ac:dyDescent="0.25">
      <c r="A545" s="15" t="e">
        <f t="shared" si="25"/>
        <v>#REF!</v>
      </c>
      <c r="B545" s="35">
        <v>41647</v>
      </c>
      <c r="C545" s="36"/>
      <c r="D545" s="36" t="s">
        <v>364</v>
      </c>
      <c r="E545" s="36" t="s">
        <v>199</v>
      </c>
      <c r="F545" s="36" t="s">
        <v>406</v>
      </c>
      <c r="G545" s="36" t="s">
        <v>463</v>
      </c>
      <c r="H545" s="36" t="s">
        <v>411</v>
      </c>
      <c r="I545" s="37">
        <v>165094.72</v>
      </c>
      <c r="J545" s="38"/>
      <c r="K545" s="39"/>
      <c r="L545" s="38">
        <v>8.42</v>
      </c>
      <c r="M545" s="40">
        <v>1390097</v>
      </c>
      <c r="N545" s="22"/>
      <c r="O545" s="21"/>
    </row>
    <row r="546" spans="1:15" x14ac:dyDescent="0.25">
      <c r="A546" s="15" t="e">
        <f t="shared" si="25"/>
        <v>#REF!</v>
      </c>
      <c r="B546" s="35">
        <v>41647</v>
      </c>
      <c r="C546" s="36" t="s">
        <v>369</v>
      </c>
      <c r="D546" s="36"/>
      <c r="E546" s="36" t="s">
        <v>209</v>
      </c>
      <c r="F546" s="36" t="s">
        <v>449</v>
      </c>
      <c r="G546" s="36" t="s">
        <v>463</v>
      </c>
      <c r="H546" s="36" t="s">
        <v>411</v>
      </c>
      <c r="I546" s="37">
        <v>1000000</v>
      </c>
      <c r="J546" s="38">
        <v>1</v>
      </c>
      <c r="K546" s="39">
        <v>1000000</v>
      </c>
      <c r="L546" s="38"/>
      <c r="M546" s="40"/>
      <c r="N546" s="22"/>
      <c r="O546" s="21"/>
    </row>
    <row r="547" spans="1:15" x14ac:dyDescent="0.25">
      <c r="A547" s="15" t="e">
        <f t="shared" si="25"/>
        <v>#REF!</v>
      </c>
      <c r="B547" s="35">
        <v>41647</v>
      </c>
      <c r="C547" s="36"/>
      <c r="D547" s="36" t="s">
        <v>364</v>
      </c>
      <c r="E547" s="36" t="s">
        <v>211</v>
      </c>
      <c r="F547" s="36" t="s">
        <v>406</v>
      </c>
      <c r="G547" s="36" t="s">
        <v>463</v>
      </c>
      <c r="H547" s="36" t="s">
        <v>411</v>
      </c>
      <c r="I547" s="37">
        <v>181341.76</v>
      </c>
      <c r="J547" s="38"/>
      <c r="K547" s="39"/>
      <c r="L547" s="38">
        <v>2.4300000000000002</v>
      </c>
      <c r="M547" s="40">
        <v>440661</v>
      </c>
      <c r="N547" s="22"/>
      <c r="O547" s="21"/>
    </row>
    <row r="548" spans="1:15" x14ac:dyDescent="0.25">
      <c r="A548" s="15" t="e">
        <f t="shared" si="25"/>
        <v>#REF!</v>
      </c>
      <c r="B548" s="35">
        <v>41648</v>
      </c>
      <c r="C548" s="36"/>
      <c r="D548" s="36" t="s">
        <v>365</v>
      </c>
      <c r="E548" s="36" t="s">
        <v>28</v>
      </c>
      <c r="F548" s="36" t="s">
        <v>362</v>
      </c>
      <c r="G548" s="36" t="s">
        <v>464</v>
      </c>
      <c r="H548" s="36" t="s">
        <v>414</v>
      </c>
      <c r="I548" s="37">
        <v>1636363.67</v>
      </c>
      <c r="J548" s="38"/>
      <c r="K548" s="39"/>
      <c r="L548" s="38">
        <v>3</v>
      </c>
      <c r="M548" s="40">
        <v>4909091</v>
      </c>
      <c r="N548" s="23"/>
      <c r="O548" s="21"/>
    </row>
    <row r="549" spans="1:15" x14ac:dyDescent="0.25">
      <c r="A549" s="15"/>
      <c r="B549" s="35">
        <v>41648</v>
      </c>
      <c r="C549" s="41"/>
      <c r="D549" s="36" t="s">
        <v>365</v>
      </c>
      <c r="E549" s="36" t="s">
        <v>306</v>
      </c>
      <c r="F549" s="36" t="s">
        <v>362</v>
      </c>
      <c r="G549" s="36" t="s">
        <v>463</v>
      </c>
      <c r="H549" s="36" t="s">
        <v>411</v>
      </c>
      <c r="I549" s="37">
        <v>120000</v>
      </c>
      <c r="J549" s="38"/>
      <c r="K549" s="39"/>
      <c r="L549" s="38">
        <f>J544</f>
        <v>0</v>
      </c>
      <c r="M549" s="40">
        <f>L549*I549</f>
        <v>0</v>
      </c>
      <c r="N549" s="23"/>
      <c r="O549" s="21"/>
    </row>
    <row r="550" spans="1:15" x14ac:dyDescent="0.25">
      <c r="A550" s="15" t="e">
        <f>A548+1</f>
        <v>#REF!</v>
      </c>
      <c r="B550" s="35">
        <v>41648</v>
      </c>
      <c r="C550" s="36"/>
      <c r="D550" s="36" t="s">
        <v>365</v>
      </c>
      <c r="E550" s="36" t="s">
        <v>306</v>
      </c>
      <c r="F550" s="36" t="s">
        <v>362</v>
      </c>
      <c r="G550" s="36" t="s">
        <v>464</v>
      </c>
      <c r="H550" s="36" t="s">
        <v>411</v>
      </c>
      <c r="I550" s="37">
        <v>120000</v>
      </c>
      <c r="J550" s="38"/>
      <c r="K550" s="39"/>
      <c r="L550" s="38">
        <f>187-L549</f>
        <v>187</v>
      </c>
      <c r="M550" s="40">
        <f>22440000-M549</f>
        <v>22440000</v>
      </c>
      <c r="N550" s="23"/>
      <c r="O550" s="21"/>
    </row>
    <row r="551" spans="1:15" x14ac:dyDescent="0.25">
      <c r="A551" s="15" t="e">
        <f t="shared" ref="A551:A562" si="26">A550+1</f>
        <v>#REF!</v>
      </c>
      <c r="B551" s="35">
        <v>41648</v>
      </c>
      <c r="C551" s="41"/>
      <c r="D551" s="36" t="s">
        <v>365</v>
      </c>
      <c r="E551" s="36" t="s">
        <v>320</v>
      </c>
      <c r="F551" s="36" t="s">
        <v>362</v>
      </c>
      <c r="G551" s="36" t="s">
        <v>463</v>
      </c>
      <c r="H551" s="36" t="s">
        <v>430</v>
      </c>
      <c r="I551" s="37">
        <v>68500</v>
      </c>
      <c r="J551" s="38"/>
      <c r="K551" s="39"/>
      <c r="L551" s="38">
        <v>100</v>
      </c>
      <c r="M551" s="40">
        <v>6850000</v>
      </c>
      <c r="N551" s="23"/>
      <c r="O551" s="21"/>
    </row>
    <row r="552" spans="1:15" x14ac:dyDescent="0.25">
      <c r="A552" s="15" t="e">
        <f t="shared" si="26"/>
        <v>#REF!</v>
      </c>
      <c r="B552" s="35">
        <v>41648</v>
      </c>
      <c r="C552" s="36"/>
      <c r="D552" s="36" t="s">
        <v>365</v>
      </c>
      <c r="E552" s="36" t="s">
        <v>327</v>
      </c>
      <c r="F552" s="36" t="s">
        <v>362</v>
      </c>
      <c r="G552" s="36" t="s">
        <v>463</v>
      </c>
      <c r="H552" s="36" t="s">
        <v>411</v>
      </c>
      <c r="I552" s="37">
        <v>50661.919999999998</v>
      </c>
      <c r="J552" s="38"/>
      <c r="K552" s="39"/>
      <c r="L552" s="38">
        <v>226.86500000000001</v>
      </c>
      <c r="M552" s="40">
        <v>11493416</v>
      </c>
      <c r="N552" s="23"/>
      <c r="O552" s="21"/>
    </row>
    <row r="553" spans="1:15" x14ac:dyDescent="0.25">
      <c r="A553" s="15" t="e">
        <f t="shared" si="26"/>
        <v>#REF!</v>
      </c>
      <c r="B553" s="35">
        <v>41650</v>
      </c>
      <c r="C553" s="36"/>
      <c r="D553" s="36" t="s">
        <v>374</v>
      </c>
      <c r="E553" s="36" t="s">
        <v>56</v>
      </c>
      <c r="F553" s="36" t="s">
        <v>375</v>
      </c>
      <c r="G553" s="36" t="s">
        <v>463</v>
      </c>
      <c r="H553" s="36" t="s">
        <v>419</v>
      </c>
      <c r="I553" s="37">
        <v>818036.89</v>
      </c>
      <c r="J553" s="38"/>
      <c r="K553" s="39"/>
      <c r="L553" s="38">
        <v>1.22</v>
      </c>
      <c r="M553" s="40">
        <v>998005</v>
      </c>
      <c r="N553" s="23"/>
      <c r="O553" s="21"/>
    </row>
    <row r="554" spans="1:15" x14ac:dyDescent="0.25">
      <c r="A554" s="15" t="e">
        <f t="shared" si="26"/>
        <v>#REF!</v>
      </c>
      <c r="B554" s="35">
        <v>41650</v>
      </c>
      <c r="C554" s="36"/>
      <c r="D554" s="36" t="s">
        <v>374</v>
      </c>
      <c r="E554" s="36" t="s">
        <v>82</v>
      </c>
      <c r="F554" s="36" t="s">
        <v>375</v>
      </c>
      <c r="G554" s="36" t="s">
        <v>463</v>
      </c>
      <c r="H554" s="36" t="s">
        <v>411</v>
      </c>
      <c r="I554" s="37">
        <v>910462.08</v>
      </c>
      <c r="J554" s="38"/>
      <c r="K554" s="39"/>
      <c r="L554" s="38">
        <v>27.949000000000002</v>
      </c>
      <c r="M554" s="40">
        <v>25446505</v>
      </c>
      <c r="N554" s="22"/>
      <c r="O554" s="21"/>
    </row>
    <row r="555" spans="1:15" x14ac:dyDescent="0.25">
      <c r="A555" s="15" t="e">
        <f t="shared" si="26"/>
        <v>#REF!</v>
      </c>
      <c r="B555" s="35">
        <v>41650</v>
      </c>
      <c r="C555" s="36"/>
      <c r="D555" s="36" t="s">
        <v>374</v>
      </c>
      <c r="E555" s="36" t="s">
        <v>105</v>
      </c>
      <c r="F555" s="36" t="s">
        <v>375</v>
      </c>
      <c r="G555" s="36" t="s">
        <v>463</v>
      </c>
      <c r="H555" s="36" t="s">
        <v>414</v>
      </c>
      <c r="I555" s="37">
        <v>1300909</v>
      </c>
      <c r="J555" s="38"/>
      <c r="K555" s="39"/>
      <c r="L555" s="38">
        <v>3</v>
      </c>
      <c r="M555" s="40">
        <v>3902727</v>
      </c>
      <c r="N555" s="23"/>
      <c r="O555" s="21"/>
    </row>
    <row r="556" spans="1:15" x14ac:dyDescent="0.25">
      <c r="A556" s="15" t="e">
        <f t="shared" si="26"/>
        <v>#REF!</v>
      </c>
      <c r="B556" s="35">
        <v>41650</v>
      </c>
      <c r="C556" s="36"/>
      <c r="D556" s="36" t="s">
        <v>374</v>
      </c>
      <c r="E556" s="36" t="s">
        <v>147</v>
      </c>
      <c r="F556" s="36" t="s">
        <v>375</v>
      </c>
      <c r="G556" s="36" t="s">
        <v>463</v>
      </c>
      <c r="H556" s="36" t="s">
        <v>411</v>
      </c>
      <c r="I556" s="37">
        <v>1440599.24</v>
      </c>
      <c r="J556" s="38"/>
      <c r="K556" s="39"/>
      <c r="L556" s="38">
        <v>1.8049999999999999</v>
      </c>
      <c r="M556" s="40">
        <v>2600282</v>
      </c>
      <c r="N556" s="22"/>
      <c r="O556" s="21"/>
    </row>
    <row r="557" spans="1:15" x14ac:dyDescent="0.25">
      <c r="A557" s="15" t="e">
        <f t="shared" si="26"/>
        <v>#REF!</v>
      </c>
      <c r="B557" s="35">
        <v>41650</v>
      </c>
      <c r="C557" s="36"/>
      <c r="D557" s="36" t="s">
        <v>374</v>
      </c>
      <c r="E557" s="36" t="s">
        <v>149</v>
      </c>
      <c r="F557" s="36" t="s">
        <v>375</v>
      </c>
      <c r="G557" s="36" t="s">
        <v>463</v>
      </c>
      <c r="H557" s="36" t="s">
        <v>419</v>
      </c>
      <c r="I557" s="37">
        <v>1573000</v>
      </c>
      <c r="J557" s="38"/>
      <c r="K557" s="39"/>
      <c r="L557" s="38">
        <v>0.9</v>
      </c>
      <c r="M557" s="40">
        <v>1415700</v>
      </c>
      <c r="N557" s="22"/>
      <c r="O557" s="21"/>
    </row>
    <row r="558" spans="1:15" x14ac:dyDescent="0.25">
      <c r="A558" s="15" t="e">
        <f t="shared" si="26"/>
        <v>#REF!</v>
      </c>
      <c r="B558" s="35">
        <v>41650</v>
      </c>
      <c r="C558" s="36"/>
      <c r="D558" s="36" t="s">
        <v>374</v>
      </c>
      <c r="E558" s="36" t="s">
        <v>339</v>
      </c>
      <c r="F558" s="36" t="s">
        <v>375</v>
      </c>
      <c r="G558" s="36" t="s">
        <v>463</v>
      </c>
      <c r="H558" s="36" t="s">
        <v>411</v>
      </c>
      <c r="I558" s="37">
        <v>88182.02</v>
      </c>
      <c r="J558" s="38"/>
      <c r="K558" s="39"/>
      <c r="L558" s="38">
        <v>5.7329999999999997</v>
      </c>
      <c r="M558" s="40">
        <v>505548</v>
      </c>
      <c r="N558" s="23"/>
      <c r="O558" s="21"/>
    </row>
    <row r="559" spans="1:15" x14ac:dyDescent="0.25">
      <c r="A559" s="15" t="e">
        <f t="shared" si="26"/>
        <v>#REF!</v>
      </c>
      <c r="B559" s="35">
        <v>41650</v>
      </c>
      <c r="C559" s="36"/>
      <c r="D559" s="36" t="s">
        <v>374</v>
      </c>
      <c r="E559" s="36" t="s">
        <v>187</v>
      </c>
      <c r="F559" s="36" t="s">
        <v>375</v>
      </c>
      <c r="G559" s="36" t="s">
        <v>463</v>
      </c>
      <c r="H559" s="36" t="s">
        <v>411</v>
      </c>
      <c r="I559" s="37">
        <v>727131.08</v>
      </c>
      <c r="J559" s="38"/>
      <c r="K559" s="39"/>
      <c r="L559" s="38">
        <v>0.995</v>
      </c>
      <c r="M559" s="40">
        <v>723495</v>
      </c>
      <c r="N559" s="22"/>
      <c r="O559" s="21"/>
    </row>
    <row r="560" spans="1:15" x14ac:dyDescent="0.25">
      <c r="A560" s="15" t="e">
        <f t="shared" si="26"/>
        <v>#REF!</v>
      </c>
      <c r="B560" s="35">
        <v>41650</v>
      </c>
      <c r="C560" s="36"/>
      <c r="D560" s="36" t="s">
        <v>374</v>
      </c>
      <c r="E560" s="36" t="s">
        <v>197</v>
      </c>
      <c r="F560" s="36" t="s">
        <v>375</v>
      </c>
      <c r="G560" s="36" t="s">
        <v>464</v>
      </c>
      <c r="H560" s="36" t="s">
        <v>411</v>
      </c>
      <c r="I560" s="37">
        <v>16124.34</v>
      </c>
      <c r="J560" s="38"/>
      <c r="K560" s="39"/>
      <c r="L560" s="38">
        <v>45.57</v>
      </c>
      <c r="M560" s="40">
        <v>734786</v>
      </c>
      <c r="N560" s="22"/>
      <c r="O560" s="21"/>
    </row>
    <row r="561" spans="1:15" x14ac:dyDescent="0.25">
      <c r="A561" s="15" t="e">
        <f t="shared" si="26"/>
        <v>#REF!</v>
      </c>
      <c r="B561" s="35">
        <v>41650</v>
      </c>
      <c r="C561" s="36"/>
      <c r="D561" s="36" t="s">
        <v>374</v>
      </c>
      <c r="E561" s="36" t="s">
        <v>199</v>
      </c>
      <c r="F561" s="36" t="s">
        <v>375</v>
      </c>
      <c r="G561" s="36" t="s">
        <v>463</v>
      </c>
      <c r="H561" s="36" t="s">
        <v>411</v>
      </c>
      <c r="I561" s="37">
        <v>165094.72</v>
      </c>
      <c r="J561" s="38"/>
      <c r="K561" s="39"/>
      <c r="L561" s="38">
        <v>6.2990000000000004</v>
      </c>
      <c r="M561" s="40">
        <v>1039932</v>
      </c>
      <c r="N561" s="22"/>
      <c r="O561" s="21"/>
    </row>
    <row r="562" spans="1:15" x14ac:dyDescent="0.25">
      <c r="A562" s="15" t="e">
        <f t="shared" si="26"/>
        <v>#REF!</v>
      </c>
      <c r="B562" s="35">
        <v>41650</v>
      </c>
      <c r="C562" s="36"/>
      <c r="D562" s="36" t="s">
        <v>374</v>
      </c>
      <c r="E562" s="36" t="s">
        <v>211</v>
      </c>
      <c r="F562" s="36" t="s">
        <v>375</v>
      </c>
      <c r="G562" s="36" t="s">
        <v>463</v>
      </c>
      <c r="H562" s="36" t="s">
        <v>411</v>
      </c>
      <c r="I562" s="37">
        <v>181341.76</v>
      </c>
      <c r="J562" s="38"/>
      <c r="K562" s="39"/>
      <c r="L562" s="38">
        <v>1.083</v>
      </c>
      <c r="M562" s="40">
        <v>196393</v>
      </c>
      <c r="N562" s="22"/>
      <c r="O562" s="21"/>
    </row>
    <row r="563" spans="1:15" x14ac:dyDescent="0.25">
      <c r="A563" s="15">
        <v>1</v>
      </c>
      <c r="B563" s="35">
        <v>41676</v>
      </c>
      <c r="C563" s="41" t="s">
        <v>321</v>
      </c>
      <c r="D563" s="36"/>
      <c r="E563" s="36" t="s">
        <v>26</v>
      </c>
      <c r="F563" s="36" t="s">
        <v>358</v>
      </c>
      <c r="G563" s="36" t="s">
        <v>463</v>
      </c>
      <c r="H563" s="36" t="s">
        <v>413</v>
      </c>
      <c r="I563" s="37">
        <v>160000.5</v>
      </c>
      <c r="J563" s="38">
        <v>2</v>
      </c>
      <c r="K563" s="39">
        <v>320001</v>
      </c>
      <c r="L563" s="38"/>
      <c r="M563" s="40"/>
      <c r="N563" s="23"/>
      <c r="O563" s="21"/>
    </row>
    <row r="564" spans="1:15" x14ac:dyDescent="0.25">
      <c r="A564" s="15">
        <f>A563+1</f>
        <v>2</v>
      </c>
      <c r="B564" s="35">
        <v>41676</v>
      </c>
      <c r="C564" s="41" t="s">
        <v>321</v>
      </c>
      <c r="D564" s="36"/>
      <c r="E564" s="36" t="s">
        <v>236</v>
      </c>
      <c r="F564" s="36" t="s">
        <v>358</v>
      </c>
      <c r="G564" s="36" t="s">
        <v>463</v>
      </c>
      <c r="H564" s="36" t="s">
        <v>417</v>
      </c>
      <c r="I564" s="37">
        <v>50000.5</v>
      </c>
      <c r="J564" s="38">
        <v>10</v>
      </c>
      <c r="K564" s="39">
        <v>500005</v>
      </c>
      <c r="L564" s="38"/>
      <c r="M564" s="40"/>
      <c r="N564" s="23"/>
      <c r="O564" s="21"/>
    </row>
    <row r="565" spans="1:15" x14ac:dyDescent="0.25">
      <c r="A565" s="15">
        <f>A564+1</f>
        <v>3</v>
      </c>
      <c r="B565" s="35">
        <v>41676</v>
      </c>
      <c r="C565" s="41" t="s">
        <v>321</v>
      </c>
      <c r="D565" s="36"/>
      <c r="E565" s="36" t="s">
        <v>66</v>
      </c>
      <c r="F565" s="36" t="s">
        <v>358</v>
      </c>
      <c r="G565" s="36" t="s">
        <v>463</v>
      </c>
      <c r="H565" s="36" t="s">
        <v>412</v>
      </c>
      <c r="I565" s="37">
        <v>207900</v>
      </c>
      <c r="J565" s="38">
        <v>10</v>
      </c>
      <c r="K565" s="39">
        <v>2079000</v>
      </c>
      <c r="L565" s="38"/>
      <c r="M565" s="40"/>
      <c r="N565" s="22"/>
      <c r="O565" s="21"/>
    </row>
    <row r="566" spans="1:15" x14ac:dyDescent="0.25">
      <c r="A566" s="15">
        <f>A565+1</f>
        <v>4</v>
      </c>
      <c r="B566" s="35">
        <v>41676</v>
      </c>
      <c r="C566" s="36" t="s">
        <v>321</v>
      </c>
      <c r="D566" s="36"/>
      <c r="E566" s="36" t="s">
        <v>68</v>
      </c>
      <c r="F566" s="36" t="s">
        <v>358</v>
      </c>
      <c r="G566" s="36" t="s">
        <v>463</v>
      </c>
      <c r="H566" s="36" t="s">
        <v>412</v>
      </c>
      <c r="I566" s="37">
        <v>200000</v>
      </c>
      <c r="J566" s="38">
        <v>10</v>
      </c>
      <c r="K566" s="39">
        <v>2000000</v>
      </c>
      <c r="L566" s="38"/>
      <c r="M566" s="40"/>
      <c r="N566" s="23"/>
      <c r="O566" s="21"/>
    </row>
    <row r="567" spans="1:15" x14ac:dyDescent="0.25">
      <c r="A567" s="15" t="e">
        <f>#REF!+1</f>
        <v>#REF!</v>
      </c>
      <c r="B567" s="35">
        <v>41676</v>
      </c>
      <c r="C567" s="36" t="s">
        <v>321</v>
      </c>
      <c r="D567" s="36"/>
      <c r="E567" s="36" t="s">
        <v>70</v>
      </c>
      <c r="F567" s="36" t="s">
        <v>358</v>
      </c>
      <c r="G567" s="36" t="s">
        <v>463</v>
      </c>
      <c r="H567" s="36" t="s">
        <v>414</v>
      </c>
      <c r="I567" s="37">
        <v>300000</v>
      </c>
      <c r="J567" s="38">
        <v>5</v>
      </c>
      <c r="K567" s="39">
        <v>1500000</v>
      </c>
      <c r="L567" s="38"/>
      <c r="M567" s="40"/>
      <c r="N567" s="23"/>
      <c r="O567" s="21"/>
    </row>
    <row r="568" spans="1:15" x14ac:dyDescent="0.25">
      <c r="A568" s="15" t="e">
        <f t="shared" ref="A568:A576" si="27">A567+1</f>
        <v>#REF!</v>
      </c>
      <c r="B568" s="35">
        <v>41676</v>
      </c>
      <c r="C568" s="36" t="s">
        <v>321</v>
      </c>
      <c r="D568" s="36"/>
      <c r="E568" s="36" t="s">
        <v>72</v>
      </c>
      <c r="F568" s="36" t="s">
        <v>358</v>
      </c>
      <c r="G568" s="36" t="s">
        <v>463</v>
      </c>
      <c r="H568" s="36" t="s">
        <v>412</v>
      </c>
      <c r="I568" s="37">
        <v>200000</v>
      </c>
      <c r="J568" s="38">
        <v>10</v>
      </c>
      <c r="K568" s="39">
        <v>2000000</v>
      </c>
      <c r="L568" s="38"/>
      <c r="M568" s="40"/>
      <c r="N568" s="23"/>
      <c r="O568" s="21"/>
    </row>
    <row r="569" spans="1:15" x14ac:dyDescent="0.25">
      <c r="A569" s="15" t="e">
        <f t="shared" si="27"/>
        <v>#REF!</v>
      </c>
      <c r="B569" s="35">
        <v>41676</v>
      </c>
      <c r="C569" s="36" t="s">
        <v>321</v>
      </c>
      <c r="D569" s="36"/>
      <c r="E569" s="36" t="s">
        <v>90</v>
      </c>
      <c r="F569" s="36" t="s">
        <v>358</v>
      </c>
      <c r="G569" s="36" t="s">
        <v>463</v>
      </c>
      <c r="H569" s="36" t="s">
        <v>413</v>
      </c>
      <c r="I569" s="37">
        <v>82500</v>
      </c>
      <c r="J569" s="38">
        <v>20</v>
      </c>
      <c r="K569" s="39">
        <v>1650000</v>
      </c>
      <c r="L569" s="38"/>
      <c r="M569" s="40"/>
      <c r="N569" s="23"/>
      <c r="O569" s="21"/>
    </row>
    <row r="570" spans="1:15" x14ac:dyDescent="0.25">
      <c r="A570" s="15" t="e">
        <f t="shared" si="27"/>
        <v>#REF!</v>
      </c>
      <c r="B570" s="35">
        <v>41676</v>
      </c>
      <c r="C570" s="36" t="s">
        <v>321</v>
      </c>
      <c r="D570" s="36"/>
      <c r="E570" s="36" t="s">
        <v>123</v>
      </c>
      <c r="F570" s="36" t="s">
        <v>358</v>
      </c>
      <c r="G570" s="36" t="s">
        <v>463</v>
      </c>
      <c r="H570" s="36" t="s">
        <v>421</v>
      </c>
      <c r="I570" s="37">
        <v>59950</v>
      </c>
      <c r="J570" s="38">
        <v>10</v>
      </c>
      <c r="K570" s="39">
        <v>599500</v>
      </c>
      <c r="L570" s="38"/>
      <c r="M570" s="40"/>
      <c r="N570" s="22"/>
      <c r="O570" s="21"/>
    </row>
    <row r="571" spans="1:15" x14ac:dyDescent="0.25">
      <c r="A571" s="15" t="e">
        <f t="shared" si="27"/>
        <v>#REF!</v>
      </c>
      <c r="B571" s="35">
        <v>41676</v>
      </c>
      <c r="C571" s="36" t="s">
        <v>435</v>
      </c>
      <c r="D571" s="36"/>
      <c r="E571" s="36" t="s">
        <v>320</v>
      </c>
      <c r="F571" s="36" t="s">
        <v>358</v>
      </c>
      <c r="G571" s="55" t="s">
        <v>463</v>
      </c>
      <c r="H571" s="36" t="s">
        <v>430</v>
      </c>
      <c r="I571" s="37">
        <v>105000</v>
      </c>
      <c r="J571" s="38">
        <v>100</v>
      </c>
      <c r="K571" s="39">
        <v>10500000</v>
      </c>
      <c r="L571" s="38"/>
      <c r="M571" s="40"/>
      <c r="N571" s="23"/>
      <c r="O571" s="21"/>
    </row>
    <row r="572" spans="1:15" x14ac:dyDescent="0.25">
      <c r="A572" s="15" t="e">
        <f t="shared" si="27"/>
        <v>#REF!</v>
      </c>
      <c r="B572" s="35">
        <v>41676</v>
      </c>
      <c r="C572" s="36" t="s">
        <v>321</v>
      </c>
      <c r="D572" s="36"/>
      <c r="E572" s="36" t="s">
        <v>455</v>
      </c>
      <c r="F572" s="36" t="s">
        <v>358</v>
      </c>
      <c r="G572" s="36" t="s">
        <v>463</v>
      </c>
      <c r="H572" s="36" t="s">
        <v>421</v>
      </c>
      <c r="I572" s="37">
        <v>125000</v>
      </c>
      <c r="J572" s="38">
        <v>10</v>
      </c>
      <c r="K572" s="39">
        <v>1250000</v>
      </c>
      <c r="L572" s="38"/>
      <c r="M572" s="40"/>
      <c r="N572" s="23"/>
      <c r="O572" s="21"/>
    </row>
    <row r="573" spans="1:15" x14ac:dyDescent="0.25">
      <c r="A573" s="15" t="e">
        <f t="shared" si="27"/>
        <v>#REF!</v>
      </c>
      <c r="B573" s="35">
        <v>41676</v>
      </c>
      <c r="C573" s="36" t="s">
        <v>321</v>
      </c>
      <c r="D573" s="36"/>
      <c r="E573" s="36" t="s">
        <v>147</v>
      </c>
      <c r="F573" s="36" t="s">
        <v>358</v>
      </c>
      <c r="G573" s="36" t="s">
        <v>463</v>
      </c>
      <c r="H573" s="36" t="s">
        <v>411</v>
      </c>
      <c r="I573" s="37">
        <v>1573000</v>
      </c>
      <c r="J573" s="38">
        <v>2</v>
      </c>
      <c r="K573" s="39">
        <v>3146000</v>
      </c>
      <c r="L573" s="38"/>
      <c r="M573" s="40"/>
      <c r="N573" s="22"/>
      <c r="O573" s="21"/>
    </row>
    <row r="574" spans="1:15" x14ac:dyDescent="0.25">
      <c r="A574" s="15" t="e">
        <f t="shared" si="27"/>
        <v>#REF!</v>
      </c>
      <c r="B574" s="35">
        <v>41676</v>
      </c>
      <c r="C574" s="36" t="s">
        <v>321</v>
      </c>
      <c r="D574" s="36"/>
      <c r="E574" s="36" t="s">
        <v>149</v>
      </c>
      <c r="F574" s="36" t="s">
        <v>358</v>
      </c>
      <c r="G574" s="36" t="s">
        <v>463</v>
      </c>
      <c r="H574" s="36" t="s">
        <v>419</v>
      </c>
      <c r="I574" s="37">
        <v>3140000</v>
      </c>
      <c r="J574" s="38">
        <v>2.1</v>
      </c>
      <c r="K574" s="39">
        <v>6594000</v>
      </c>
      <c r="L574" s="38"/>
      <c r="M574" s="40"/>
      <c r="N574" s="23"/>
      <c r="O574" s="21"/>
    </row>
    <row r="575" spans="1:15" x14ac:dyDescent="0.25">
      <c r="A575" s="15" t="e">
        <f t="shared" si="27"/>
        <v>#REF!</v>
      </c>
      <c r="B575" s="35">
        <v>41676</v>
      </c>
      <c r="C575" s="36" t="s">
        <v>435</v>
      </c>
      <c r="D575" s="36"/>
      <c r="E575" s="36" t="s">
        <v>342</v>
      </c>
      <c r="F575" s="36" t="s">
        <v>358</v>
      </c>
      <c r="G575" s="36" t="s">
        <v>463</v>
      </c>
      <c r="H575" s="36" t="s">
        <v>412</v>
      </c>
      <c r="I575" s="37">
        <v>4000000</v>
      </c>
      <c r="J575" s="38">
        <v>2</v>
      </c>
      <c r="K575" s="39">
        <v>8000000</v>
      </c>
      <c r="L575" s="38"/>
      <c r="M575" s="40"/>
      <c r="N575" s="22"/>
      <c r="O575" s="24"/>
    </row>
    <row r="576" spans="1:15" x14ac:dyDescent="0.25">
      <c r="A576" s="15" t="e">
        <f t="shared" si="27"/>
        <v>#REF!</v>
      </c>
      <c r="B576" s="35">
        <v>41676</v>
      </c>
      <c r="C576" s="36" t="s">
        <v>435</v>
      </c>
      <c r="D576" s="36"/>
      <c r="E576" s="36" t="s">
        <v>443</v>
      </c>
      <c r="F576" s="36" t="s">
        <v>358</v>
      </c>
      <c r="G576" s="36" t="s">
        <v>463</v>
      </c>
      <c r="H576" s="36" t="s">
        <v>412</v>
      </c>
      <c r="I576" s="37">
        <v>4000000</v>
      </c>
      <c r="J576" s="38">
        <v>4</v>
      </c>
      <c r="K576" s="39">
        <v>16000000</v>
      </c>
      <c r="L576" s="38"/>
      <c r="M576" s="40"/>
      <c r="N576" s="22"/>
      <c r="O576" s="21"/>
    </row>
    <row r="577" spans="1:15" x14ac:dyDescent="0.25">
      <c r="A577" s="15" t="e">
        <f>#REF!+1</f>
        <v>#REF!</v>
      </c>
      <c r="B577" s="35">
        <v>41676</v>
      </c>
      <c r="C577" s="36" t="s">
        <v>435</v>
      </c>
      <c r="D577" s="36"/>
      <c r="E577" s="36" t="s">
        <v>345</v>
      </c>
      <c r="F577" s="36" t="s">
        <v>358</v>
      </c>
      <c r="G577" s="36" t="s">
        <v>463</v>
      </c>
      <c r="H577" s="36" t="s">
        <v>412</v>
      </c>
      <c r="I577" s="37">
        <v>4000000</v>
      </c>
      <c r="J577" s="38">
        <v>3</v>
      </c>
      <c r="K577" s="39">
        <v>12000000</v>
      </c>
      <c r="L577" s="38"/>
      <c r="M577" s="40"/>
      <c r="N577" s="22"/>
      <c r="O577" s="21"/>
    </row>
    <row r="578" spans="1:15" x14ac:dyDescent="0.25">
      <c r="A578" s="15" t="e">
        <f t="shared" ref="A578:A587" si="28">A577+1</f>
        <v>#REF!</v>
      </c>
      <c r="B578" s="35">
        <v>41676</v>
      </c>
      <c r="C578" s="36" t="s">
        <v>321</v>
      </c>
      <c r="D578" s="36"/>
      <c r="E578" s="36" t="s">
        <v>165</v>
      </c>
      <c r="F578" s="36" t="s">
        <v>358</v>
      </c>
      <c r="G578" s="36" t="s">
        <v>463</v>
      </c>
      <c r="H578" s="36" t="s">
        <v>411</v>
      </c>
      <c r="I578" s="37">
        <v>706000</v>
      </c>
      <c r="J578" s="38">
        <v>0.5</v>
      </c>
      <c r="K578" s="39">
        <v>353000</v>
      </c>
      <c r="L578" s="38"/>
      <c r="M578" s="40"/>
      <c r="N578" s="22"/>
      <c r="O578" s="24"/>
    </row>
    <row r="579" spans="1:15" x14ac:dyDescent="0.25">
      <c r="A579" s="15" t="e">
        <f t="shared" si="28"/>
        <v>#REF!</v>
      </c>
      <c r="B579" s="35">
        <v>41676</v>
      </c>
      <c r="C579" s="36" t="s">
        <v>321</v>
      </c>
      <c r="D579" s="36"/>
      <c r="E579" s="36" t="s">
        <v>193</v>
      </c>
      <c r="F579" s="36" t="s">
        <v>358</v>
      </c>
      <c r="G579" s="36" t="s">
        <v>463</v>
      </c>
      <c r="H579" s="36" t="s">
        <v>411</v>
      </c>
      <c r="I579" s="37">
        <v>105000</v>
      </c>
      <c r="J579" s="38">
        <v>3</v>
      </c>
      <c r="K579" s="39">
        <v>315000</v>
      </c>
      <c r="L579" s="38"/>
      <c r="M579" s="40"/>
      <c r="N579" s="22"/>
      <c r="O579" s="21"/>
    </row>
    <row r="580" spans="1:15" x14ac:dyDescent="0.25">
      <c r="A580" s="15" t="e">
        <f t="shared" si="28"/>
        <v>#REF!</v>
      </c>
      <c r="B580" s="35">
        <v>41676</v>
      </c>
      <c r="C580" s="36" t="s">
        <v>321</v>
      </c>
      <c r="D580" s="36"/>
      <c r="E580" s="36" t="s">
        <v>203</v>
      </c>
      <c r="F580" s="36" t="s">
        <v>358</v>
      </c>
      <c r="G580" s="36" t="s">
        <v>463</v>
      </c>
      <c r="H580" s="36" t="s">
        <v>411</v>
      </c>
      <c r="I580" s="37">
        <v>710100</v>
      </c>
      <c r="J580" s="38">
        <v>2.0499999999999998</v>
      </c>
      <c r="K580" s="39">
        <v>1455704</v>
      </c>
      <c r="L580" s="38"/>
      <c r="M580" s="40"/>
      <c r="N580" s="22"/>
      <c r="O580" s="21"/>
    </row>
    <row r="581" spans="1:15" x14ac:dyDescent="0.25">
      <c r="A581" s="15" t="e">
        <f t="shared" si="28"/>
        <v>#REF!</v>
      </c>
      <c r="B581" s="35">
        <v>41678</v>
      </c>
      <c r="C581" s="36"/>
      <c r="D581" s="36" t="s">
        <v>343</v>
      </c>
      <c r="E581" s="36" t="s">
        <v>345</v>
      </c>
      <c r="F581" s="36" t="s">
        <v>362</v>
      </c>
      <c r="G581" s="36" t="s">
        <v>463</v>
      </c>
      <c r="H581" s="36" t="s">
        <v>412</v>
      </c>
      <c r="I581" s="37">
        <v>4000000</v>
      </c>
      <c r="J581" s="38"/>
      <c r="K581" s="39"/>
      <c r="L581" s="38">
        <v>3</v>
      </c>
      <c r="M581" s="39">
        <v>12000000</v>
      </c>
      <c r="N581" s="22"/>
      <c r="O581" s="21"/>
    </row>
    <row r="582" spans="1:15" x14ac:dyDescent="0.25">
      <c r="A582" s="15" t="e">
        <f t="shared" si="28"/>
        <v>#REF!</v>
      </c>
      <c r="B582" s="35">
        <v>41695</v>
      </c>
      <c r="C582" s="36"/>
      <c r="D582" s="36" t="s">
        <v>359</v>
      </c>
      <c r="E582" s="36" t="s">
        <v>26</v>
      </c>
      <c r="F582" s="36" t="s">
        <v>361</v>
      </c>
      <c r="G582" s="36" t="s">
        <v>463</v>
      </c>
      <c r="H582" s="36" t="s">
        <v>413</v>
      </c>
      <c r="I582" s="37">
        <v>160000.5</v>
      </c>
      <c r="J582" s="38"/>
      <c r="K582" s="39"/>
      <c r="L582" s="38">
        <v>1</v>
      </c>
      <c r="M582" s="40">
        <v>160000</v>
      </c>
      <c r="N582" s="22"/>
      <c r="O582" s="21"/>
    </row>
    <row r="583" spans="1:15" x14ac:dyDescent="0.25">
      <c r="A583" s="15" t="e">
        <f t="shared" si="28"/>
        <v>#REF!</v>
      </c>
      <c r="B583" s="35">
        <v>41695</v>
      </c>
      <c r="C583" s="36"/>
      <c r="D583" s="36" t="s">
        <v>360</v>
      </c>
      <c r="E583" s="36" t="s">
        <v>26</v>
      </c>
      <c r="F583" s="36" t="s">
        <v>406</v>
      </c>
      <c r="G583" s="36" t="s">
        <v>463</v>
      </c>
      <c r="H583" s="36" t="s">
        <v>413</v>
      </c>
      <c r="I583" s="37">
        <v>160000.5</v>
      </c>
      <c r="J583" s="38"/>
      <c r="K583" s="39"/>
      <c r="L583" s="38">
        <v>1</v>
      </c>
      <c r="M583" s="40">
        <v>160001</v>
      </c>
      <c r="N583" s="23"/>
      <c r="O583" s="21"/>
    </row>
    <row r="584" spans="1:15" x14ac:dyDescent="0.25">
      <c r="A584" s="15" t="e">
        <f t="shared" si="28"/>
        <v>#REF!</v>
      </c>
      <c r="B584" s="35">
        <v>41695</v>
      </c>
      <c r="C584" s="41" t="s">
        <v>220</v>
      </c>
      <c r="D584" s="36"/>
      <c r="E584" s="36" t="s">
        <v>28</v>
      </c>
      <c r="F584" s="36" t="s">
        <v>366</v>
      </c>
      <c r="G584" s="36" t="s">
        <v>464</v>
      </c>
      <c r="H584" s="36" t="s">
        <v>414</v>
      </c>
      <c r="I584" s="37">
        <v>1780000</v>
      </c>
      <c r="J584" s="38">
        <v>16</v>
      </c>
      <c r="K584" s="39">
        <v>28480000</v>
      </c>
      <c r="L584" s="38"/>
      <c r="M584" s="40"/>
      <c r="N584" s="23"/>
      <c r="O584" s="21"/>
    </row>
    <row r="585" spans="1:15" x14ac:dyDescent="0.25">
      <c r="A585" s="15" t="e">
        <f t="shared" si="28"/>
        <v>#REF!</v>
      </c>
      <c r="B585" s="35">
        <v>41695</v>
      </c>
      <c r="C585" s="36"/>
      <c r="D585" s="36" t="s">
        <v>218</v>
      </c>
      <c r="E585" s="36" t="s">
        <v>28</v>
      </c>
      <c r="F585" s="36" t="s">
        <v>219</v>
      </c>
      <c r="G585" s="36" t="s">
        <v>466</v>
      </c>
      <c r="H585" s="36" t="s">
        <v>414</v>
      </c>
      <c r="I585" s="37">
        <v>1636363.625</v>
      </c>
      <c r="J585" s="38"/>
      <c r="K585" s="39"/>
      <c r="L585" s="38">
        <v>16</v>
      </c>
      <c r="M585" s="40">
        <v>26181818</v>
      </c>
      <c r="N585" s="23"/>
      <c r="O585" s="21"/>
    </row>
    <row r="586" spans="1:15" x14ac:dyDescent="0.25">
      <c r="A586" s="15" t="e">
        <f t="shared" si="28"/>
        <v>#REF!</v>
      </c>
      <c r="B586" s="35">
        <v>41695</v>
      </c>
      <c r="C586" s="36" t="s">
        <v>212</v>
      </c>
      <c r="D586" s="36"/>
      <c r="E586" s="36" t="s">
        <v>31</v>
      </c>
      <c r="F586" s="36" t="s">
        <v>366</v>
      </c>
      <c r="G586" s="36" t="s">
        <v>464</v>
      </c>
      <c r="H586" s="36" t="s">
        <v>415</v>
      </c>
      <c r="I586" s="37">
        <v>110000</v>
      </c>
      <c r="J586" s="38">
        <v>7</v>
      </c>
      <c r="K586" s="39">
        <v>770000</v>
      </c>
      <c r="L586" s="38"/>
      <c r="M586" s="40"/>
      <c r="N586" s="23"/>
      <c r="O586" s="21"/>
    </row>
    <row r="587" spans="1:15" x14ac:dyDescent="0.25">
      <c r="A587" s="15" t="e">
        <f t="shared" si="28"/>
        <v>#REF!</v>
      </c>
      <c r="B587" s="35">
        <v>41695</v>
      </c>
      <c r="C587" s="36"/>
      <c r="D587" s="36" t="s">
        <v>359</v>
      </c>
      <c r="E587" s="36" t="s">
        <v>31</v>
      </c>
      <c r="F587" s="36" t="s">
        <v>361</v>
      </c>
      <c r="G587" s="36" t="s">
        <v>463</v>
      </c>
      <c r="H587" s="36" t="s">
        <v>415</v>
      </c>
      <c r="I587" s="37">
        <v>110000</v>
      </c>
      <c r="J587" s="38"/>
      <c r="K587" s="39"/>
      <c r="L587" s="38">
        <v>1</v>
      </c>
      <c r="M587" s="40">
        <v>110000</v>
      </c>
      <c r="N587" s="23"/>
      <c r="O587" s="21"/>
    </row>
    <row r="588" spans="1:15" x14ac:dyDescent="0.25">
      <c r="A588" s="15" t="e">
        <f>+A587+1</f>
        <v>#REF!</v>
      </c>
      <c r="B588" s="35">
        <v>41695</v>
      </c>
      <c r="C588" s="36" t="s">
        <v>212</v>
      </c>
      <c r="D588" s="36"/>
      <c r="E588" s="36" t="s">
        <v>37</v>
      </c>
      <c r="F588" s="36" t="s">
        <v>366</v>
      </c>
      <c r="G588" s="36" t="s">
        <v>464</v>
      </c>
      <c r="H588" s="36" t="s">
        <v>414</v>
      </c>
      <c r="I588" s="37">
        <v>1150000</v>
      </c>
      <c r="J588" s="38">
        <v>26</v>
      </c>
      <c r="K588" s="39">
        <v>29900000</v>
      </c>
      <c r="L588" s="38"/>
      <c r="M588" s="40"/>
      <c r="N588" s="23"/>
      <c r="O588" s="21"/>
    </row>
    <row r="589" spans="1:15" x14ac:dyDescent="0.25">
      <c r="A589" s="15" t="e">
        <f t="shared" ref="A589:A595" si="29">A588+1</f>
        <v>#REF!</v>
      </c>
      <c r="B589" s="35">
        <v>41695</v>
      </c>
      <c r="C589" s="36" t="s">
        <v>229</v>
      </c>
      <c r="D589" s="36"/>
      <c r="E589" s="36" t="s">
        <v>225</v>
      </c>
      <c r="F589" s="36" t="s">
        <v>366</v>
      </c>
      <c r="G589" s="36" t="s">
        <v>464</v>
      </c>
      <c r="H589" s="36" t="s">
        <v>411</v>
      </c>
      <c r="I589" s="37">
        <v>150000</v>
      </c>
      <c r="J589" s="38">
        <v>14</v>
      </c>
      <c r="K589" s="39">
        <v>2100000</v>
      </c>
      <c r="L589" s="38"/>
      <c r="M589" s="40"/>
      <c r="N589" s="22"/>
      <c r="O589" s="21"/>
    </row>
    <row r="590" spans="1:15" x14ac:dyDescent="0.25">
      <c r="A590" s="15" t="e">
        <f t="shared" si="29"/>
        <v>#REF!</v>
      </c>
      <c r="B590" s="35">
        <v>41695</v>
      </c>
      <c r="C590" s="41"/>
      <c r="D590" s="36" t="s">
        <v>228</v>
      </c>
      <c r="E590" s="36" t="s">
        <v>225</v>
      </c>
      <c r="F590" s="36" t="s">
        <v>219</v>
      </c>
      <c r="G590" s="36" t="s">
        <v>466</v>
      </c>
      <c r="H590" s="36" t="s">
        <v>411</v>
      </c>
      <c r="I590" s="37">
        <v>142857.14290000001</v>
      </c>
      <c r="J590" s="38"/>
      <c r="K590" s="39"/>
      <c r="L590" s="38">
        <v>14</v>
      </c>
      <c r="M590" s="40">
        <v>2000000</v>
      </c>
      <c r="N590" s="23"/>
      <c r="O590" s="21"/>
    </row>
    <row r="591" spans="1:15" x14ac:dyDescent="0.25">
      <c r="A591" s="15" t="e">
        <f t="shared" si="29"/>
        <v>#REF!</v>
      </c>
      <c r="B591" s="35">
        <v>41695</v>
      </c>
      <c r="C591" s="36"/>
      <c r="D591" s="36" t="s">
        <v>370</v>
      </c>
      <c r="E591" s="36" t="s">
        <v>225</v>
      </c>
      <c r="F591" s="36" t="s">
        <v>468</v>
      </c>
      <c r="G591" s="36" t="s">
        <v>464</v>
      </c>
      <c r="H591" s="36" t="s">
        <v>411</v>
      </c>
      <c r="I591" s="37">
        <v>209524</v>
      </c>
      <c r="J591" s="38"/>
      <c r="K591" s="39"/>
      <c r="L591" s="38">
        <v>1.5</v>
      </c>
      <c r="M591" s="40">
        <v>314286</v>
      </c>
      <c r="N591" s="22"/>
      <c r="O591" s="24"/>
    </row>
    <row r="592" spans="1:15" x14ac:dyDescent="0.25">
      <c r="A592" s="15" t="e">
        <f t="shared" si="29"/>
        <v>#REF!</v>
      </c>
      <c r="B592" s="35">
        <v>41695</v>
      </c>
      <c r="C592" s="36" t="s">
        <v>212</v>
      </c>
      <c r="D592" s="36"/>
      <c r="E592" s="36" t="s">
        <v>39</v>
      </c>
      <c r="F592" s="36" t="s">
        <v>366</v>
      </c>
      <c r="G592" s="36" t="s">
        <v>464</v>
      </c>
      <c r="H592" s="36" t="s">
        <v>414</v>
      </c>
      <c r="I592" s="37">
        <v>500000</v>
      </c>
      <c r="J592" s="38">
        <v>14</v>
      </c>
      <c r="K592" s="39">
        <v>7000000</v>
      </c>
      <c r="L592" s="38"/>
      <c r="M592" s="40"/>
      <c r="N592" s="22"/>
      <c r="O592" s="21"/>
    </row>
    <row r="593" spans="1:15" x14ac:dyDescent="0.25">
      <c r="A593" s="15" t="e">
        <f t="shared" si="29"/>
        <v>#REF!</v>
      </c>
      <c r="B593" s="35">
        <v>41695</v>
      </c>
      <c r="C593" s="36"/>
      <c r="D593" s="36" t="s">
        <v>232</v>
      </c>
      <c r="E593" s="36" t="s">
        <v>39</v>
      </c>
      <c r="F593" s="36" t="s">
        <v>219</v>
      </c>
      <c r="G593" s="36" t="s">
        <v>466</v>
      </c>
      <c r="H593" s="36" t="s">
        <v>414</v>
      </c>
      <c r="I593" s="37">
        <v>454545.4167</v>
      </c>
      <c r="J593" s="38"/>
      <c r="K593" s="39"/>
      <c r="L593" s="38">
        <v>12</v>
      </c>
      <c r="M593" s="40">
        <v>5454545</v>
      </c>
      <c r="N593" s="23"/>
      <c r="O593" s="21"/>
    </row>
    <row r="594" spans="1:15" x14ac:dyDescent="0.25">
      <c r="A594" s="15" t="e">
        <f t="shared" si="29"/>
        <v>#REF!</v>
      </c>
      <c r="B594" s="35">
        <v>41695</v>
      </c>
      <c r="C594" s="36" t="s">
        <v>212</v>
      </c>
      <c r="D594" s="36"/>
      <c r="E594" s="36" t="s">
        <v>41</v>
      </c>
      <c r="F594" s="36" t="s">
        <v>366</v>
      </c>
      <c r="G594" s="36" t="s">
        <v>464</v>
      </c>
      <c r="H594" s="36" t="s">
        <v>416</v>
      </c>
      <c r="I594" s="37">
        <v>850000</v>
      </c>
      <c r="J594" s="38">
        <v>16</v>
      </c>
      <c r="K594" s="39">
        <v>13600000</v>
      </c>
      <c r="L594" s="38"/>
      <c r="M594" s="40"/>
      <c r="N594" s="22"/>
      <c r="O594" s="24"/>
    </row>
    <row r="595" spans="1:15" x14ac:dyDescent="0.25">
      <c r="A595" s="15" t="e">
        <f t="shared" si="29"/>
        <v>#REF!</v>
      </c>
      <c r="B595" s="35">
        <v>41695</v>
      </c>
      <c r="C595" s="41"/>
      <c r="D595" s="36" t="s">
        <v>232</v>
      </c>
      <c r="E595" s="36" t="s">
        <v>41</v>
      </c>
      <c r="F595" s="36" t="s">
        <v>219</v>
      </c>
      <c r="G595" s="36" t="s">
        <v>466</v>
      </c>
      <c r="H595" s="36" t="s">
        <v>416</v>
      </c>
      <c r="I595" s="37">
        <v>772727.25</v>
      </c>
      <c r="J595" s="38"/>
      <c r="K595" s="39"/>
      <c r="L595" s="38">
        <v>16</v>
      </c>
      <c r="M595" s="40">
        <v>12363636</v>
      </c>
      <c r="N595" s="23"/>
      <c r="O595" s="21"/>
    </row>
    <row r="596" spans="1:15" x14ac:dyDescent="0.25">
      <c r="A596" s="15" t="e">
        <f>+A595+1</f>
        <v>#REF!</v>
      </c>
      <c r="B596" s="35">
        <v>41695</v>
      </c>
      <c r="C596" s="36" t="s">
        <v>212</v>
      </c>
      <c r="D596" s="36"/>
      <c r="E596" s="36" t="s">
        <v>236</v>
      </c>
      <c r="F596" s="36" t="s">
        <v>366</v>
      </c>
      <c r="G596" s="36" t="s">
        <v>464</v>
      </c>
      <c r="H596" s="36" t="s">
        <v>417</v>
      </c>
      <c r="I596" s="37">
        <v>500000</v>
      </c>
      <c r="J596" s="38">
        <v>16</v>
      </c>
      <c r="K596" s="39">
        <v>8000000</v>
      </c>
      <c r="L596" s="38"/>
      <c r="M596" s="40"/>
      <c r="N596" s="22"/>
      <c r="O596" s="21"/>
    </row>
    <row r="597" spans="1:15" x14ac:dyDescent="0.25">
      <c r="A597" s="15" t="e">
        <f t="shared" ref="A597:A628" si="30">A596+1</f>
        <v>#REF!</v>
      </c>
      <c r="B597" s="35">
        <v>41695</v>
      </c>
      <c r="C597" s="36" t="s">
        <v>212</v>
      </c>
      <c r="D597" s="36"/>
      <c r="E597" s="36" t="s">
        <v>43</v>
      </c>
      <c r="F597" s="36" t="s">
        <v>366</v>
      </c>
      <c r="G597" s="36" t="s">
        <v>464</v>
      </c>
      <c r="H597" s="36" t="s">
        <v>417</v>
      </c>
      <c r="I597" s="37">
        <v>700000</v>
      </c>
      <c r="J597" s="38">
        <v>16</v>
      </c>
      <c r="K597" s="39">
        <v>11200000</v>
      </c>
      <c r="L597" s="38"/>
      <c r="M597" s="40"/>
      <c r="N597" s="23"/>
      <c r="O597" s="21"/>
    </row>
    <row r="598" spans="1:15" x14ac:dyDescent="0.25">
      <c r="A598" s="15" t="e">
        <f t="shared" si="30"/>
        <v>#REF!</v>
      </c>
      <c r="B598" s="35">
        <v>41695</v>
      </c>
      <c r="C598" s="36" t="s">
        <v>212</v>
      </c>
      <c r="D598" s="36"/>
      <c r="E598" s="36" t="s">
        <v>46</v>
      </c>
      <c r="F598" s="36" t="s">
        <v>366</v>
      </c>
      <c r="G598" s="36" t="s">
        <v>464</v>
      </c>
      <c r="H598" s="36" t="s">
        <v>417</v>
      </c>
      <c r="I598" s="37">
        <v>750000</v>
      </c>
      <c r="J598" s="38">
        <v>16</v>
      </c>
      <c r="K598" s="39">
        <v>12000000</v>
      </c>
      <c r="L598" s="38"/>
      <c r="M598" s="40"/>
      <c r="N598" s="23"/>
      <c r="O598" s="21"/>
    </row>
    <row r="599" spans="1:15" x14ac:dyDescent="0.25">
      <c r="A599" s="15" t="e">
        <f t="shared" si="30"/>
        <v>#REF!</v>
      </c>
      <c r="B599" s="35">
        <v>41695</v>
      </c>
      <c r="C599" s="36"/>
      <c r="D599" s="36" t="s">
        <v>232</v>
      </c>
      <c r="E599" s="36" t="s">
        <v>46</v>
      </c>
      <c r="F599" s="36" t="s">
        <v>219</v>
      </c>
      <c r="G599" s="36" t="s">
        <v>466</v>
      </c>
      <c r="H599" s="36" t="s">
        <v>417</v>
      </c>
      <c r="I599" s="37">
        <v>681818.21429999999</v>
      </c>
      <c r="J599" s="38"/>
      <c r="K599" s="39"/>
      <c r="L599" s="38">
        <v>14</v>
      </c>
      <c r="M599" s="40">
        <v>9545455</v>
      </c>
      <c r="N599" s="22"/>
      <c r="O599" s="24"/>
    </row>
    <row r="600" spans="1:15" x14ac:dyDescent="0.25">
      <c r="A600" s="15" t="e">
        <f t="shared" si="30"/>
        <v>#REF!</v>
      </c>
      <c r="B600" s="35">
        <v>41695</v>
      </c>
      <c r="C600" s="36" t="s">
        <v>212</v>
      </c>
      <c r="D600" s="36"/>
      <c r="E600" s="36" t="s">
        <v>48</v>
      </c>
      <c r="F600" s="36" t="s">
        <v>366</v>
      </c>
      <c r="G600" s="36" t="s">
        <v>464</v>
      </c>
      <c r="H600" s="36" t="s">
        <v>418</v>
      </c>
      <c r="I600" s="37">
        <v>2900000</v>
      </c>
      <c r="J600" s="38">
        <v>25</v>
      </c>
      <c r="K600" s="39">
        <v>72500000</v>
      </c>
      <c r="L600" s="38"/>
      <c r="M600" s="40"/>
      <c r="N600" s="22"/>
      <c r="O600" s="24"/>
    </row>
    <row r="601" spans="1:15" x14ac:dyDescent="0.25">
      <c r="A601" s="15" t="e">
        <f t="shared" si="30"/>
        <v>#REF!</v>
      </c>
      <c r="B601" s="35">
        <v>41695</v>
      </c>
      <c r="C601" s="36"/>
      <c r="D601" s="36" t="s">
        <v>232</v>
      </c>
      <c r="E601" s="36" t="s">
        <v>48</v>
      </c>
      <c r="F601" s="36" t="s">
        <v>219</v>
      </c>
      <c r="G601" s="36" t="s">
        <v>466</v>
      </c>
      <c r="H601" s="36" t="s">
        <v>418</v>
      </c>
      <c r="I601" s="37">
        <v>2636363.64</v>
      </c>
      <c r="J601" s="38"/>
      <c r="K601" s="39"/>
      <c r="L601" s="38">
        <v>25</v>
      </c>
      <c r="M601" s="40">
        <v>65909091</v>
      </c>
      <c r="N601" s="23"/>
      <c r="O601" s="21"/>
    </row>
    <row r="602" spans="1:15" x14ac:dyDescent="0.25">
      <c r="A602" s="15" t="e">
        <f t="shared" si="30"/>
        <v>#REF!</v>
      </c>
      <c r="B602" s="35">
        <v>41695</v>
      </c>
      <c r="C602" s="41" t="s">
        <v>212</v>
      </c>
      <c r="D602" s="36"/>
      <c r="E602" s="36" t="s">
        <v>51</v>
      </c>
      <c r="F602" s="36" t="s">
        <v>366</v>
      </c>
      <c r="G602" s="36" t="s">
        <v>464</v>
      </c>
      <c r="H602" s="36" t="s">
        <v>411</v>
      </c>
      <c r="I602" s="37">
        <v>168300</v>
      </c>
      <c r="J602" s="38">
        <v>45</v>
      </c>
      <c r="K602" s="39">
        <v>7573500</v>
      </c>
      <c r="L602" s="38"/>
      <c r="M602" s="40"/>
      <c r="N602" s="23"/>
      <c r="O602" s="21"/>
    </row>
    <row r="603" spans="1:15" x14ac:dyDescent="0.25">
      <c r="A603" s="15" t="e">
        <f t="shared" si="30"/>
        <v>#REF!</v>
      </c>
      <c r="B603" s="35">
        <v>41695</v>
      </c>
      <c r="C603" s="36" t="s">
        <v>241</v>
      </c>
      <c r="D603" s="36"/>
      <c r="E603" s="36" t="s">
        <v>51</v>
      </c>
      <c r="F603" s="36" t="s">
        <v>219</v>
      </c>
      <c r="G603" s="36" t="s">
        <v>466</v>
      </c>
      <c r="H603" s="36" t="s">
        <v>411</v>
      </c>
      <c r="I603" s="37">
        <v>166980.87</v>
      </c>
      <c r="J603" s="38"/>
      <c r="K603" s="39"/>
      <c r="L603" s="38">
        <v>45</v>
      </c>
      <c r="M603" s="40">
        <v>7514139</v>
      </c>
      <c r="N603" s="23"/>
      <c r="O603" s="21"/>
    </row>
    <row r="604" spans="1:15" x14ac:dyDescent="0.25">
      <c r="A604" s="15" t="e">
        <f t="shared" si="30"/>
        <v>#REF!</v>
      </c>
      <c r="B604" s="35">
        <v>41695</v>
      </c>
      <c r="C604" s="36" t="s">
        <v>220</v>
      </c>
      <c r="D604" s="36"/>
      <c r="E604" s="36" t="s">
        <v>56</v>
      </c>
      <c r="F604" s="36" t="s">
        <v>366</v>
      </c>
      <c r="G604" s="36" t="s">
        <v>464</v>
      </c>
      <c r="H604" s="36" t="s">
        <v>419</v>
      </c>
      <c r="I604" s="37">
        <v>900000</v>
      </c>
      <c r="J604" s="38">
        <v>6</v>
      </c>
      <c r="K604" s="39">
        <v>5400000</v>
      </c>
      <c r="L604" s="38"/>
      <c r="M604" s="40"/>
      <c r="N604" s="23"/>
      <c r="O604" s="21"/>
    </row>
    <row r="605" spans="1:15" x14ac:dyDescent="0.25">
      <c r="A605" s="15" t="e">
        <f t="shared" si="30"/>
        <v>#REF!</v>
      </c>
      <c r="B605" s="35">
        <v>41695</v>
      </c>
      <c r="C605" s="36"/>
      <c r="D605" s="36" t="s">
        <v>218</v>
      </c>
      <c r="E605" s="36" t="s">
        <v>56</v>
      </c>
      <c r="F605" s="36" t="s">
        <v>219</v>
      </c>
      <c r="G605" s="36" t="s">
        <v>466</v>
      </c>
      <c r="H605" s="36" t="s">
        <v>419</v>
      </c>
      <c r="I605" s="37">
        <v>818182</v>
      </c>
      <c r="J605" s="38"/>
      <c r="K605" s="39"/>
      <c r="L605" s="38">
        <v>2</v>
      </c>
      <c r="M605" s="40">
        <v>1636266</v>
      </c>
      <c r="N605" s="22"/>
      <c r="O605" s="21"/>
    </row>
    <row r="606" spans="1:15" x14ac:dyDescent="0.25">
      <c r="A606" s="15" t="e">
        <f t="shared" si="30"/>
        <v>#REF!</v>
      </c>
      <c r="B606" s="35">
        <v>41695</v>
      </c>
      <c r="C606" s="36"/>
      <c r="D606" s="36" t="s">
        <v>376</v>
      </c>
      <c r="E606" s="36" t="s">
        <v>56</v>
      </c>
      <c r="F606" s="36" t="s">
        <v>377</v>
      </c>
      <c r="G606" s="36" t="s">
        <v>463</v>
      </c>
      <c r="H606" s="36" t="s">
        <v>419</v>
      </c>
      <c r="I606" s="37">
        <v>920879.28570000001</v>
      </c>
      <c r="J606" s="38"/>
      <c r="K606" s="39"/>
      <c r="L606" s="38">
        <v>1.4</v>
      </c>
      <c r="M606" s="40">
        <v>1289231</v>
      </c>
      <c r="N606" s="23"/>
      <c r="O606" s="21"/>
    </row>
    <row r="607" spans="1:15" x14ac:dyDescent="0.25">
      <c r="A607" s="15" t="e">
        <f t="shared" si="30"/>
        <v>#REF!</v>
      </c>
      <c r="B607" s="35">
        <v>41695</v>
      </c>
      <c r="C607" s="36"/>
      <c r="D607" s="36" t="s">
        <v>378</v>
      </c>
      <c r="E607" s="36" t="s">
        <v>56</v>
      </c>
      <c r="F607" s="36" t="s">
        <v>379</v>
      </c>
      <c r="G607" s="36" t="s">
        <v>463</v>
      </c>
      <c r="H607" s="36" t="s">
        <v>419</v>
      </c>
      <c r="I607" s="37">
        <v>920879.14</v>
      </c>
      <c r="J607" s="38"/>
      <c r="K607" s="39"/>
      <c r="L607" s="38">
        <v>3.3000000000000002E-2</v>
      </c>
      <c r="M607" s="40">
        <v>30389</v>
      </c>
      <c r="N607" s="23"/>
      <c r="O607" s="21"/>
    </row>
    <row r="608" spans="1:15" x14ac:dyDescent="0.25">
      <c r="A608" s="15" t="e">
        <f t="shared" si="30"/>
        <v>#REF!</v>
      </c>
      <c r="B608" s="35">
        <v>41695</v>
      </c>
      <c r="C608" s="41"/>
      <c r="D608" s="36" t="s">
        <v>370</v>
      </c>
      <c r="E608" s="36" t="s">
        <v>56</v>
      </c>
      <c r="F608" s="36" t="s">
        <v>468</v>
      </c>
      <c r="G608" s="36" t="s">
        <v>463</v>
      </c>
      <c r="H608" s="36" t="s">
        <v>419</v>
      </c>
      <c r="I608" s="37">
        <v>920879.14</v>
      </c>
      <c r="J608" s="38"/>
      <c r="K608" s="39"/>
      <c r="L608" s="38">
        <v>0.66800000000000004</v>
      </c>
      <c r="M608" s="40">
        <v>615147</v>
      </c>
      <c r="N608" s="23"/>
      <c r="O608" s="21"/>
    </row>
    <row r="609" spans="1:15" x14ac:dyDescent="0.25">
      <c r="A609" s="15" t="e">
        <f t="shared" si="30"/>
        <v>#REF!</v>
      </c>
      <c r="B609" s="35">
        <v>41695</v>
      </c>
      <c r="C609" s="41" t="s">
        <v>212</v>
      </c>
      <c r="D609" s="36"/>
      <c r="E609" s="36" t="s">
        <v>59</v>
      </c>
      <c r="F609" s="36" t="s">
        <v>366</v>
      </c>
      <c r="G609" s="36" t="s">
        <v>464</v>
      </c>
      <c r="H609" s="36" t="s">
        <v>420</v>
      </c>
      <c r="I609" s="37">
        <v>400000</v>
      </c>
      <c r="J609" s="38">
        <v>22</v>
      </c>
      <c r="K609" s="39">
        <v>8800000</v>
      </c>
      <c r="L609" s="38"/>
      <c r="M609" s="40"/>
      <c r="N609" s="22"/>
      <c r="O609" s="24"/>
    </row>
    <row r="610" spans="1:15" x14ac:dyDescent="0.25">
      <c r="A610" s="15" t="e">
        <f t="shared" si="30"/>
        <v>#REF!</v>
      </c>
      <c r="B610" s="35">
        <v>41695</v>
      </c>
      <c r="C610" s="36"/>
      <c r="D610" s="36" t="s">
        <v>232</v>
      </c>
      <c r="E610" s="36" t="s">
        <v>59</v>
      </c>
      <c r="F610" s="36" t="s">
        <v>219</v>
      </c>
      <c r="G610" s="36" t="s">
        <v>466</v>
      </c>
      <c r="H610" s="36" t="s">
        <v>420</v>
      </c>
      <c r="I610" s="37">
        <v>363636.3333</v>
      </c>
      <c r="J610" s="38"/>
      <c r="K610" s="39"/>
      <c r="L610" s="38">
        <v>12</v>
      </c>
      <c r="M610" s="40">
        <v>4363636</v>
      </c>
      <c r="N610" s="23"/>
      <c r="O610" s="21"/>
    </row>
    <row r="611" spans="1:15" x14ac:dyDescent="0.25">
      <c r="A611" s="15" t="e">
        <f t="shared" si="30"/>
        <v>#REF!</v>
      </c>
      <c r="B611" s="35">
        <v>41695</v>
      </c>
      <c r="C611" s="36" t="s">
        <v>212</v>
      </c>
      <c r="D611" s="36"/>
      <c r="E611" s="36" t="s">
        <v>61</v>
      </c>
      <c r="F611" s="36" t="s">
        <v>366</v>
      </c>
      <c r="G611" s="36" t="s">
        <v>464</v>
      </c>
      <c r="H611" s="36" t="s">
        <v>420</v>
      </c>
      <c r="I611" s="37">
        <v>400000</v>
      </c>
      <c r="J611" s="38">
        <v>22</v>
      </c>
      <c r="K611" s="39">
        <v>8800000</v>
      </c>
      <c r="L611" s="38"/>
      <c r="M611" s="40"/>
      <c r="N611" s="22"/>
      <c r="O611" s="24"/>
    </row>
    <row r="612" spans="1:15" x14ac:dyDescent="0.25">
      <c r="A612" s="15" t="e">
        <f t="shared" si="30"/>
        <v>#REF!</v>
      </c>
      <c r="B612" s="35">
        <v>41695</v>
      </c>
      <c r="C612" s="36"/>
      <c r="D612" s="36" t="s">
        <v>232</v>
      </c>
      <c r="E612" s="36" t="s">
        <v>61</v>
      </c>
      <c r="F612" s="36" t="s">
        <v>219</v>
      </c>
      <c r="G612" s="36" t="s">
        <v>466</v>
      </c>
      <c r="H612" s="36" t="s">
        <v>420</v>
      </c>
      <c r="I612" s="37">
        <v>363636.3333</v>
      </c>
      <c r="J612" s="38"/>
      <c r="K612" s="39"/>
      <c r="L612" s="38">
        <v>12</v>
      </c>
      <c r="M612" s="40">
        <v>4363636</v>
      </c>
      <c r="N612" s="22"/>
      <c r="O612" s="21"/>
    </row>
    <row r="613" spans="1:15" x14ac:dyDescent="0.25">
      <c r="A613" s="15" t="e">
        <f t="shared" si="30"/>
        <v>#REF!</v>
      </c>
      <c r="B613" s="35">
        <v>41695</v>
      </c>
      <c r="C613" s="36" t="s">
        <v>212</v>
      </c>
      <c r="D613" s="36"/>
      <c r="E613" s="36" t="s">
        <v>467</v>
      </c>
      <c r="F613" s="36" t="s">
        <v>366</v>
      </c>
      <c r="G613" s="36" t="s">
        <v>464</v>
      </c>
      <c r="H613" s="36" t="s">
        <v>411</v>
      </c>
      <c r="I613" s="37">
        <v>84000</v>
      </c>
      <c r="J613" s="38">
        <v>300</v>
      </c>
      <c r="K613" s="39">
        <v>25200000</v>
      </c>
      <c r="L613" s="38"/>
      <c r="M613" s="40"/>
      <c r="N613" s="23"/>
      <c r="O613" s="21"/>
    </row>
    <row r="614" spans="1:15" x14ac:dyDescent="0.25">
      <c r="A614" s="15" t="e">
        <f t="shared" si="30"/>
        <v>#REF!</v>
      </c>
      <c r="B614" s="35">
        <v>41695</v>
      </c>
      <c r="C614" s="36" t="s">
        <v>241</v>
      </c>
      <c r="D614" s="36"/>
      <c r="E614" s="36" t="s">
        <v>467</v>
      </c>
      <c r="F614" s="36" t="s">
        <v>219</v>
      </c>
      <c r="G614" s="36" t="s">
        <v>466</v>
      </c>
      <c r="H614" s="36" t="s">
        <v>411</v>
      </c>
      <c r="I614" s="37">
        <v>80691</v>
      </c>
      <c r="J614" s="38"/>
      <c r="K614" s="39"/>
      <c r="L614" s="38">
        <v>300</v>
      </c>
      <c r="M614" s="40">
        <v>24207301</v>
      </c>
      <c r="N614" s="22"/>
      <c r="O614" s="21"/>
    </row>
    <row r="615" spans="1:15" x14ac:dyDescent="0.25">
      <c r="A615" s="15" t="e">
        <f t="shared" si="30"/>
        <v>#REF!</v>
      </c>
      <c r="B615" s="35">
        <v>41695</v>
      </c>
      <c r="C615" s="41" t="s">
        <v>212</v>
      </c>
      <c r="D615" s="36"/>
      <c r="E615" s="36" t="s">
        <v>243</v>
      </c>
      <c r="F615" s="36" t="s">
        <v>366</v>
      </c>
      <c r="G615" s="36" t="s">
        <v>464</v>
      </c>
      <c r="H615" s="36" t="s">
        <v>411</v>
      </c>
      <c r="I615" s="37">
        <v>92400</v>
      </c>
      <c r="J615" s="38">
        <v>180</v>
      </c>
      <c r="K615" s="39">
        <v>16632000</v>
      </c>
      <c r="L615" s="38"/>
      <c r="M615" s="40"/>
      <c r="N615" s="23"/>
      <c r="O615" s="21"/>
    </row>
    <row r="616" spans="1:15" x14ac:dyDescent="0.25">
      <c r="A616" s="15" t="e">
        <f t="shared" si="30"/>
        <v>#REF!</v>
      </c>
      <c r="B616" s="35">
        <v>41695</v>
      </c>
      <c r="C616" s="36" t="s">
        <v>241</v>
      </c>
      <c r="D616" s="36"/>
      <c r="E616" s="36" t="s">
        <v>243</v>
      </c>
      <c r="F616" s="36" t="s">
        <v>219</v>
      </c>
      <c r="G616" s="36" t="s">
        <v>466</v>
      </c>
      <c r="H616" s="36" t="s">
        <v>411</v>
      </c>
      <c r="I616" s="37">
        <v>84904.61</v>
      </c>
      <c r="J616" s="38"/>
      <c r="K616" s="39"/>
      <c r="L616" s="38">
        <v>180.78</v>
      </c>
      <c r="M616" s="40">
        <v>15349056</v>
      </c>
      <c r="N616" s="23"/>
      <c r="O616" s="21"/>
    </row>
    <row r="617" spans="1:15" x14ac:dyDescent="0.25">
      <c r="A617" s="15" t="e">
        <f t="shared" si="30"/>
        <v>#REF!</v>
      </c>
      <c r="B617" s="35">
        <v>41695</v>
      </c>
      <c r="C617" s="36" t="s">
        <v>212</v>
      </c>
      <c r="D617" s="36"/>
      <c r="E617" s="36" t="s">
        <v>247</v>
      </c>
      <c r="F617" s="36" t="s">
        <v>366</v>
      </c>
      <c r="G617" s="36" t="s">
        <v>464</v>
      </c>
      <c r="H617" s="36" t="s">
        <v>412</v>
      </c>
      <c r="I617" s="37">
        <v>1000</v>
      </c>
      <c r="J617" s="38">
        <v>25000</v>
      </c>
      <c r="K617" s="39">
        <v>25000000</v>
      </c>
      <c r="L617" s="38"/>
      <c r="M617" s="40"/>
      <c r="N617" s="23"/>
      <c r="O617" s="21"/>
    </row>
    <row r="618" spans="1:15" x14ac:dyDescent="0.25">
      <c r="A618" s="15" t="e">
        <f t="shared" si="30"/>
        <v>#REF!</v>
      </c>
      <c r="B618" s="35">
        <v>41695</v>
      </c>
      <c r="C618" s="36" t="s">
        <v>246</v>
      </c>
      <c r="D618" s="36"/>
      <c r="E618" s="36" t="s">
        <v>247</v>
      </c>
      <c r="F618" s="36" t="s">
        <v>219</v>
      </c>
      <c r="G618" s="36" t="s">
        <v>466</v>
      </c>
      <c r="H618" s="36" t="s">
        <v>412</v>
      </c>
      <c r="I618" s="37">
        <v>1000</v>
      </c>
      <c r="J618" s="38"/>
      <c r="K618" s="39"/>
      <c r="L618" s="38">
        <v>750</v>
      </c>
      <c r="M618" s="40">
        <v>750000</v>
      </c>
      <c r="N618" s="23"/>
      <c r="O618" s="23"/>
    </row>
    <row r="619" spans="1:15" x14ac:dyDescent="0.25">
      <c r="A619" s="15" t="e">
        <f t="shared" si="30"/>
        <v>#REF!</v>
      </c>
      <c r="B619" s="35">
        <v>41695</v>
      </c>
      <c r="C619" s="36"/>
      <c r="D619" s="36" t="s">
        <v>370</v>
      </c>
      <c r="E619" s="36" t="s">
        <v>250</v>
      </c>
      <c r="F619" s="36" t="s">
        <v>468</v>
      </c>
      <c r="G619" s="36" t="s">
        <v>464</v>
      </c>
      <c r="H619" s="36" t="s">
        <v>412</v>
      </c>
      <c r="I619" s="37">
        <v>47416.33</v>
      </c>
      <c r="J619" s="38"/>
      <c r="K619" s="39"/>
      <c r="L619" s="38">
        <v>85</v>
      </c>
      <c r="M619" s="40">
        <v>4030388</v>
      </c>
      <c r="N619" s="23"/>
      <c r="O619" s="21"/>
    </row>
    <row r="620" spans="1:15" x14ac:dyDescent="0.25">
      <c r="A620" s="15" t="e">
        <f t="shared" si="30"/>
        <v>#REF!</v>
      </c>
      <c r="B620" s="35">
        <v>41695</v>
      </c>
      <c r="C620" s="36" t="s">
        <v>212</v>
      </c>
      <c r="D620" s="36"/>
      <c r="E620" s="36" t="s">
        <v>254</v>
      </c>
      <c r="F620" s="36" t="s">
        <v>366</v>
      </c>
      <c r="G620" s="36" t="s">
        <v>464</v>
      </c>
      <c r="H620" s="36" t="s">
        <v>411</v>
      </c>
      <c r="I620" s="37">
        <v>230001.38</v>
      </c>
      <c r="J620" s="38">
        <v>434.78</v>
      </c>
      <c r="K620" s="39">
        <v>100000000</v>
      </c>
      <c r="L620" s="38"/>
      <c r="M620" s="40"/>
      <c r="N620" s="22"/>
      <c r="O620" s="24"/>
    </row>
    <row r="621" spans="1:15" x14ac:dyDescent="0.25">
      <c r="A621" s="15" t="e">
        <f t="shared" si="30"/>
        <v>#REF!</v>
      </c>
      <c r="B621" s="35">
        <v>41695</v>
      </c>
      <c r="C621" s="36"/>
      <c r="D621" s="36" t="s">
        <v>256</v>
      </c>
      <c r="E621" s="36" t="s">
        <v>254</v>
      </c>
      <c r="F621" s="36" t="s">
        <v>219</v>
      </c>
      <c r="G621" s="36" t="s">
        <v>466</v>
      </c>
      <c r="H621" s="36" t="s">
        <v>411</v>
      </c>
      <c r="I621" s="37">
        <v>209090.91010000001</v>
      </c>
      <c r="J621" s="38"/>
      <c r="K621" s="39"/>
      <c r="L621" s="38">
        <v>434</v>
      </c>
      <c r="M621" s="40">
        <v>90745999</v>
      </c>
      <c r="N621" s="23"/>
      <c r="O621" s="21"/>
    </row>
    <row r="622" spans="1:15" x14ac:dyDescent="0.25">
      <c r="A622" s="15" t="e">
        <f t="shared" si="30"/>
        <v>#REF!</v>
      </c>
      <c r="B622" s="35">
        <v>41695</v>
      </c>
      <c r="C622" s="36" t="s">
        <v>212</v>
      </c>
      <c r="D622" s="36"/>
      <c r="E622" s="36" t="s">
        <v>76</v>
      </c>
      <c r="F622" s="36" t="s">
        <v>366</v>
      </c>
      <c r="G622" s="36" t="s">
        <v>464</v>
      </c>
      <c r="H622" s="36" t="s">
        <v>421</v>
      </c>
      <c r="I622" s="37">
        <v>176000</v>
      </c>
      <c r="J622" s="38">
        <v>10</v>
      </c>
      <c r="K622" s="39">
        <v>1760000</v>
      </c>
      <c r="L622" s="38"/>
      <c r="M622" s="40"/>
      <c r="N622" s="23"/>
      <c r="O622" s="21"/>
    </row>
    <row r="623" spans="1:15" x14ac:dyDescent="0.25">
      <c r="A623" s="15" t="e">
        <f t="shared" si="30"/>
        <v>#REF!</v>
      </c>
      <c r="B623" s="35">
        <v>41695</v>
      </c>
      <c r="C623" s="36"/>
      <c r="D623" s="36" t="s">
        <v>359</v>
      </c>
      <c r="E623" s="36" t="s">
        <v>76</v>
      </c>
      <c r="F623" s="36" t="s">
        <v>361</v>
      </c>
      <c r="G623" s="36" t="s">
        <v>464</v>
      </c>
      <c r="H623" s="36" t="s">
        <v>421</v>
      </c>
      <c r="I623" s="37">
        <v>172483.5</v>
      </c>
      <c r="J623" s="38"/>
      <c r="K623" s="39"/>
      <c r="L623" s="38">
        <v>3</v>
      </c>
      <c r="M623" s="40">
        <v>517450</v>
      </c>
      <c r="N623" s="23"/>
      <c r="O623" s="21"/>
    </row>
    <row r="624" spans="1:15" x14ac:dyDescent="0.25">
      <c r="A624" s="15" t="e">
        <f t="shared" si="30"/>
        <v>#REF!</v>
      </c>
      <c r="B624" s="35">
        <v>41695</v>
      </c>
      <c r="C624" s="36"/>
      <c r="D624" s="36" t="s">
        <v>360</v>
      </c>
      <c r="E624" s="36" t="s">
        <v>76</v>
      </c>
      <c r="F624" s="36" t="s">
        <v>406</v>
      </c>
      <c r="G624" s="36" t="s">
        <v>464</v>
      </c>
      <c r="H624" s="36" t="s">
        <v>421</v>
      </c>
      <c r="I624" s="37">
        <v>172483.5</v>
      </c>
      <c r="J624" s="38"/>
      <c r="K624" s="39"/>
      <c r="L624" s="38">
        <v>1</v>
      </c>
      <c r="M624" s="40">
        <v>172484</v>
      </c>
      <c r="N624" s="22"/>
      <c r="O624" s="21"/>
    </row>
    <row r="625" spans="1:15" x14ac:dyDescent="0.25">
      <c r="A625" s="15" t="e">
        <f t="shared" si="30"/>
        <v>#REF!</v>
      </c>
      <c r="B625" s="35">
        <v>41695</v>
      </c>
      <c r="C625" s="36" t="s">
        <v>220</v>
      </c>
      <c r="D625" s="36"/>
      <c r="E625" s="36" t="s">
        <v>82</v>
      </c>
      <c r="F625" s="36" t="s">
        <v>366</v>
      </c>
      <c r="G625" s="36" t="s">
        <v>464</v>
      </c>
      <c r="H625" s="36" t="s">
        <v>411</v>
      </c>
      <c r="I625" s="37">
        <v>970000</v>
      </c>
      <c r="J625" s="38">
        <v>19.5</v>
      </c>
      <c r="K625" s="39">
        <v>18915000</v>
      </c>
      <c r="L625" s="38"/>
      <c r="M625" s="40"/>
      <c r="N625" s="23"/>
      <c r="O625" s="21"/>
    </row>
    <row r="626" spans="1:15" x14ac:dyDescent="0.25">
      <c r="A626" s="15" t="e">
        <f t="shared" si="30"/>
        <v>#REF!</v>
      </c>
      <c r="B626" s="35">
        <v>41695</v>
      </c>
      <c r="C626" s="36"/>
      <c r="D626" s="36" t="s">
        <v>378</v>
      </c>
      <c r="E626" s="36" t="s">
        <v>82</v>
      </c>
      <c r="F626" s="36" t="s">
        <v>379</v>
      </c>
      <c r="G626" s="36" t="s">
        <v>463</v>
      </c>
      <c r="H626" s="36" t="s">
        <v>411</v>
      </c>
      <c r="I626" s="37">
        <v>939534.79</v>
      </c>
      <c r="J626" s="38"/>
      <c r="K626" s="39"/>
      <c r="L626" s="38">
        <v>1.7000000000000001E-2</v>
      </c>
      <c r="M626" s="40">
        <v>15972</v>
      </c>
      <c r="N626" s="22"/>
      <c r="O626" s="24"/>
    </row>
    <row r="627" spans="1:15" x14ac:dyDescent="0.25">
      <c r="A627" s="15" t="e">
        <f t="shared" si="30"/>
        <v>#REF!</v>
      </c>
      <c r="B627" s="35">
        <v>41695</v>
      </c>
      <c r="C627" s="36"/>
      <c r="D627" s="36" t="s">
        <v>370</v>
      </c>
      <c r="E627" s="36" t="s">
        <v>82</v>
      </c>
      <c r="F627" s="36" t="s">
        <v>468</v>
      </c>
      <c r="G627" s="36" t="s">
        <v>464</v>
      </c>
      <c r="H627" s="36" t="s">
        <v>411</v>
      </c>
      <c r="I627" s="37">
        <v>939534.79</v>
      </c>
      <c r="J627" s="38"/>
      <c r="K627" s="39"/>
      <c r="L627" s="38">
        <v>10.5</v>
      </c>
      <c r="M627" s="40">
        <f>I627*L627</f>
        <v>9865115.2949999999</v>
      </c>
      <c r="N627" s="20"/>
      <c r="O627" s="21"/>
    </row>
    <row r="628" spans="1:15" x14ac:dyDescent="0.25">
      <c r="A628" s="15" t="e">
        <f t="shared" si="30"/>
        <v>#REF!</v>
      </c>
      <c r="B628" s="35">
        <v>41695</v>
      </c>
      <c r="C628" s="36"/>
      <c r="D628" s="36" t="s">
        <v>370</v>
      </c>
      <c r="E628" s="36" t="s">
        <v>82</v>
      </c>
      <c r="F628" s="36" t="s">
        <v>468</v>
      </c>
      <c r="G628" s="36" t="s">
        <v>463</v>
      </c>
      <c r="H628" s="36" t="s">
        <v>411</v>
      </c>
      <c r="I628" s="37">
        <v>939534.79</v>
      </c>
      <c r="J628" s="38"/>
      <c r="K628" s="39"/>
      <c r="L628" s="38">
        <f>25.589-L627</f>
        <v>15.088999999999999</v>
      </c>
      <c r="M628" s="40">
        <f>24041756-M627</f>
        <v>14176640.705</v>
      </c>
      <c r="N628" s="20"/>
      <c r="O628" s="21"/>
    </row>
    <row r="629" spans="1:15" x14ac:dyDescent="0.25">
      <c r="A629" s="15" t="e">
        <f>#REF!+1</f>
        <v>#REF!</v>
      </c>
      <c r="B629" s="35">
        <v>41695</v>
      </c>
      <c r="C629" s="36" t="s">
        <v>212</v>
      </c>
      <c r="D629" s="36"/>
      <c r="E629" s="36" t="s">
        <v>261</v>
      </c>
      <c r="F629" s="36" t="s">
        <v>366</v>
      </c>
      <c r="G629" s="36" t="s">
        <v>464</v>
      </c>
      <c r="H629" s="36" t="s">
        <v>411</v>
      </c>
      <c r="I629" s="37">
        <v>500000</v>
      </c>
      <c r="J629" s="38">
        <v>30</v>
      </c>
      <c r="K629" s="39">
        <v>15000000</v>
      </c>
      <c r="L629" s="38"/>
      <c r="M629" s="40"/>
      <c r="N629" s="23"/>
      <c r="O629" s="21"/>
    </row>
    <row r="630" spans="1:15" x14ac:dyDescent="0.25">
      <c r="A630" s="15" t="e">
        <f>A629+1</f>
        <v>#REF!</v>
      </c>
      <c r="B630" s="35">
        <v>41695</v>
      </c>
      <c r="C630" s="36" t="s">
        <v>220</v>
      </c>
      <c r="D630" s="36"/>
      <c r="E630" s="36" t="s">
        <v>84</v>
      </c>
      <c r="F630" s="36" t="s">
        <v>366</v>
      </c>
      <c r="G630" s="36" t="s">
        <v>464</v>
      </c>
      <c r="H630" s="36" t="s">
        <v>411</v>
      </c>
      <c r="I630" s="37">
        <v>1470003.973</v>
      </c>
      <c r="J630" s="38">
        <v>42.789000000000001</v>
      </c>
      <c r="K630" s="39">
        <v>62900000</v>
      </c>
      <c r="L630" s="38"/>
      <c r="M630" s="40"/>
      <c r="N630" s="23"/>
      <c r="O630" s="21"/>
    </row>
    <row r="631" spans="1:15" x14ac:dyDescent="0.25">
      <c r="A631" s="15" t="e">
        <f>A630+1</f>
        <v>#REF!</v>
      </c>
      <c r="B631" s="35">
        <v>41695</v>
      </c>
      <c r="C631" s="36"/>
      <c r="D631" s="36" t="s">
        <v>359</v>
      </c>
      <c r="E631" s="36" t="s">
        <v>84</v>
      </c>
      <c r="F631" s="36" t="s">
        <v>361</v>
      </c>
      <c r="G631" s="36" t="s">
        <v>464</v>
      </c>
      <c r="H631" s="36" t="s">
        <v>411</v>
      </c>
      <c r="I631" s="37">
        <v>1468096.66</v>
      </c>
      <c r="J631" s="38"/>
      <c r="K631" s="39"/>
      <c r="L631" s="38">
        <f>9.648-L632</f>
        <v>3.8279999999999994</v>
      </c>
      <c r="M631" s="40">
        <f>14164197-M632</f>
        <v>5619874.4387999997</v>
      </c>
      <c r="N631" s="23"/>
      <c r="O631" s="21"/>
    </row>
    <row r="632" spans="1:15" x14ac:dyDescent="0.25">
      <c r="A632" s="15"/>
      <c r="B632" s="35">
        <v>41695</v>
      </c>
      <c r="C632" s="36"/>
      <c r="D632" s="36" t="s">
        <v>359</v>
      </c>
      <c r="E632" s="36" t="s">
        <v>84</v>
      </c>
      <c r="F632" s="36" t="s">
        <v>361</v>
      </c>
      <c r="G632" s="36" t="s">
        <v>464</v>
      </c>
      <c r="H632" s="36" t="s">
        <v>411</v>
      </c>
      <c r="I632" s="37">
        <v>1468096.66</v>
      </c>
      <c r="J632" s="38"/>
      <c r="K632" s="39"/>
      <c r="L632" s="38">
        <v>5.82</v>
      </c>
      <c r="M632" s="40">
        <f>L632*I632</f>
        <v>8544322.5612000003</v>
      </c>
      <c r="N632" s="23"/>
      <c r="O632" s="21"/>
    </row>
    <row r="633" spans="1:15" x14ac:dyDescent="0.25">
      <c r="A633" s="15"/>
      <c r="B633" s="35">
        <v>41695</v>
      </c>
      <c r="C633" s="36"/>
      <c r="D633" s="36" t="s">
        <v>378</v>
      </c>
      <c r="E633" s="36" t="s">
        <v>84</v>
      </c>
      <c r="F633" s="36" t="s">
        <v>379</v>
      </c>
      <c r="G633" s="36" t="s">
        <v>464</v>
      </c>
      <c r="H633" s="36" t="s">
        <v>411</v>
      </c>
      <c r="I633" s="37">
        <v>1468096.66</v>
      </c>
      <c r="J633" s="38"/>
      <c r="K633" s="39"/>
      <c r="L633" s="38">
        <v>6.67</v>
      </c>
      <c r="M633" s="40">
        <f>L633*I633</f>
        <v>9792204.7221999988</v>
      </c>
      <c r="N633" s="23"/>
      <c r="O633" s="21"/>
    </row>
    <row r="634" spans="1:15" x14ac:dyDescent="0.25">
      <c r="A634" s="15" t="e">
        <f>A631+1</f>
        <v>#REF!</v>
      </c>
      <c r="B634" s="35">
        <v>41695</v>
      </c>
      <c r="C634" s="36"/>
      <c r="D634" s="36" t="s">
        <v>378</v>
      </c>
      <c r="E634" s="36" t="s">
        <v>84</v>
      </c>
      <c r="F634" s="36" t="s">
        <v>379</v>
      </c>
      <c r="G634" s="36" t="s">
        <v>463</v>
      </c>
      <c r="H634" s="36" t="s">
        <v>411</v>
      </c>
      <c r="I634" s="37">
        <v>1468096.66</v>
      </c>
      <c r="J634" s="38"/>
      <c r="K634" s="39"/>
      <c r="L634" s="38">
        <f>13.382-L633</f>
        <v>6.7119999999999997</v>
      </c>
      <c r="M634" s="40">
        <f>19646069-M633</f>
        <v>9853864.2778000012</v>
      </c>
      <c r="N634" s="23"/>
      <c r="O634" s="21"/>
    </row>
    <row r="635" spans="1:15" x14ac:dyDescent="0.25">
      <c r="A635" s="15" t="e">
        <f>A634+1</f>
        <v>#REF!</v>
      </c>
      <c r="B635" s="35">
        <v>41695</v>
      </c>
      <c r="C635" s="36"/>
      <c r="D635" s="36" t="s">
        <v>359</v>
      </c>
      <c r="E635" s="36" t="s">
        <v>90</v>
      </c>
      <c r="F635" s="36" t="s">
        <v>361</v>
      </c>
      <c r="G635" s="36" t="s">
        <v>463</v>
      </c>
      <c r="H635" s="36" t="s">
        <v>413</v>
      </c>
      <c r="I635" s="37">
        <v>82500</v>
      </c>
      <c r="J635" s="38"/>
      <c r="K635" s="39"/>
      <c r="L635" s="38">
        <v>10</v>
      </c>
      <c r="M635" s="40">
        <v>825000</v>
      </c>
      <c r="N635" s="23"/>
      <c r="O635" s="21"/>
    </row>
    <row r="636" spans="1:15" x14ac:dyDescent="0.25">
      <c r="A636" s="15" t="e">
        <f>A635+1</f>
        <v>#REF!</v>
      </c>
      <c r="B636" s="35">
        <v>41695</v>
      </c>
      <c r="C636" s="36"/>
      <c r="D636" s="36" t="s">
        <v>360</v>
      </c>
      <c r="E636" s="36" t="s">
        <v>90</v>
      </c>
      <c r="F636" s="36" t="s">
        <v>406</v>
      </c>
      <c r="G636" s="36" t="s">
        <v>463</v>
      </c>
      <c r="H636" s="36" t="s">
        <v>413</v>
      </c>
      <c r="I636" s="37">
        <v>82500</v>
      </c>
      <c r="J636" s="38"/>
      <c r="K636" s="39"/>
      <c r="L636" s="38">
        <v>11</v>
      </c>
      <c r="M636" s="40">
        <v>907500</v>
      </c>
      <c r="N636" s="22"/>
      <c r="O636" s="21"/>
    </row>
    <row r="637" spans="1:15" x14ac:dyDescent="0.25">
      <c r="A637" s="15" t="e">
        <f>A636+1</f>
        <v>#REF!</v>
      </c>
      <c r="B637" s="35">
        <v>41695</v>
      </c>
      <c r="C637" s="36"/>
      <c r="D637" s="36" t="s">
        <v>370</v>
      </c>
      <c r="E637" s="36" t="s">
        <v>272</v>
      </c>
      <c r="F637" s="36" t="s">
        <v>468</v>
      </c>
      <c r="G637" s="36" t="s">
        <v>464</v>
      </c>
      <c r="H637" s="36" t="s">
        <v>412</v>
      </c>
      <c r="I637" s="37">
        <v>110000</v>
      </c>
      <c r="J637" s="38"/>
      <c r="K637" s="39"/>
      <c r="L637" s="38">
        <v>6</v>
      </c>
      <c r="M637" s="40">
        <v>660000</v>
      </c>
      <c r="N637" s="23"/>
      <c r="O637" s="21"/>
    </row>
    <row r="638" spans="1:15" x14ac:dyDescent="0.25">
      <c r="A638" s="15" t="e">
        <f>A637+1</f>
        <v>#REF!</v>
      </c>
      <c r="B638" s="35">
        <v>41695</v>
      </c>
      <c r="C638" s="36"/>
      <c r="D638" s="36" t="s">
        <v>370</v>
      </c>
      <c r="E638" s="36" t="s">
        <v>276</v>
      </c>
      <c r="F638" s="36" t="s">
        <v>468</v>
      </c>
      <c r="G638" s="36" t="s">
        <v>464</v>
      </c>
      <c r="H638" s="36" t="s">
        <v>412</v>
      </c>
      <c r="I638" s="37">
        <v>727272.67</v>
      </c>
      <c r="J638" s="38"/>
      <c r="K638" s="39"/>
      <c r="L638" s="38">
        <v>3</v>
      </c>
      <c r="M638" s="40">
        <v>2181818</v>
      </c>
      <c r="N638" s="23"/>
      <c r="O638" s="21"/>
    </row>
    <row r="639" spans="1:15" x14ac:dyDescent="0.25">
      <c r="A639" s="15" t="e">
        <f>A638+1</f>
        <v>#REF!</v>
      </c>
      <c r="B639" s="35">
        <v>41695</v>
      </c>
      <c r="C639" s="36"/>
      <c r="D639" s="36" t="s">
        <v>370</v>
      </c>
      <c r="E639" s="36" t="s">
        <v>279</v>
      </c>
      <c r="F639" s="36" t="s">
        <v>468</v>
      </c>
      <c r="G639" s="55" t="s">
        <v>464</v>
      </c>
      <c r="H639" s="36" t="s">
        <v>412</v>
      </c>
      <c r="I639" s="37">
        <v>1571428.67</v>
      </c>
      <c r="J639" s="38"/>
      <c r="K639" s="39"/>
      <c r="L639" s="38">
        <v>3</v>
      </c>
      <c r="M639" s="40">
        <v>4714286</v>
      </c>
      <c r="N639" s="22"/>
      <c r="O639" s="24"/>
    </row>
    <row r="640" spans="1:15" x14ac:dyDescent="0.25">
      <c r="A640" s="15" t="e">
        <f>#REF!+1</f>
        <v>#REF!</v>
      </c>
      <c r="B640" s="35">
        <v>41695</v>
      </c>
      <c r="C640" s="36" t="s">
        <v>220</v>
      </c>
      <c r="D640" s="36"/>
      <c r="E640" s="36" t="s">
        <v>281</v>
      </c>
      <c r="F640" s="36" t="s">
        <v>366</v>
      </c>
      <c r="G640" s="36" t="s">
        <v>464</v>
      </c>
      <c r="H640" s="36" t="s">
        <v>422</v>
      </c>
      <c r="I640" s="37">
        <v>7600000</v>
      </c>
      <c r="J640" s="38">
        <v>3</v>
      </c>
      <c r="K640" s="39">
        <v>22800000</v>
      </c>
      <c r="L640" s="38"/>
      <c r="M640" s="40"/>
      <c r="N640" s="22"/>
      <c r="O640" s="24"/>
    </row>
    <row r="641" spans="1:15" x14ac:dyDescent="0.25">
      <c r="A641" s="15" t="e">
        <f>A640+1</f>
        <v>#REF!</v>
      </c>
      <c r="B641" s="35">
        <v>41695</v>
      </c>
      <c r="C641" s="36" t="s">
        <v>212</v>
      </c>
      <c r="D641" s="36"/>
      <c r="E641" s="36" t="s">
        <v>92</v>
      </c>
      <c r="F641" s="36" t="s">
        <v>366</v>
      </c>
      <c r="G641" s="36" t="s">
        <v>464</v>
      </c>
      <c r="H641" s="36" t="s">
        <v>423</v>
      </c>
      <c r="I641" s="37">
        <v>400000</v>
      </c>
      <c r="J641" s="38">
        <v>10</v>
      </c>
      <c r="K641" s="39">
        <v>4000000</v>
      </c>
      <c r="L641" s="38"/>
      <c r="M641" s="40"/>
      <c r="N641" s="23"/>
      <c r="O641" s="21"/>
    </row>
    <row r="642" spans="1:15" x14ac:dyDescent="0.25">
      <c r="A642" s="15" t="e">
        <f>A641+1</f>
        <v>#REF!</v>
      </c>
      <c r="B642" s="35">
        <v>41695</v>
      </c>
      <c r="C642" s="36"/>
      <c r="D642" s="36" t="s">
        <v>232</v>
      </c>
      <c r="E642" s="36" t="s">
        <v>92</v>
      </c>
      <c r="F642" s="36" t="s">
        <v>219</v>
      </c>
      <c r="G642" s="36" t="s">
        <v>466</v>
      </c>
      <c r="H642" s="36" t="s">
        <v>423</v>
      </c>
      <c r="I642" s="37">
        <v>363636.4</v>
      </c>
      <c r="J642" s="38"/>
      <c r="K642" s="39"/>
      <c r="L642" s="38">
        <v>10</v>
      </c>
      <c r="M642" s="40">
        <v>3636364</v>
      </c>
      <c r="N642" s="23"/>
      <c r="O642" s="21"/>
    </row>
    <row r="643" spans="1:15" x14ac:dyDescent="0.25">
      <c r="A643" s="15" t="e">
        <f>#REF!+1</f>
        <v>#REF!</v>
      </c>
      <c r="B643" s="35">
        <v>41695</v>
      </c>
      <c r="C643" s="36" t="s">
        <v>212</v>
      </c>
      <c r="D643" s="36"/>
      <c r="E643" s="36" t="s">
        <v>283</v>
      </c>
      <c r="F643" s="36" t="s">
        <v>366</v>
      </c>
      <c r="G643" s="36" t="s">
        <v>464</v>
      </c>
      <c r="H643" s="36" t="s">
        <v>423</v>
      </c>
      <c r="I643" s="37">
        <v>400000</v>
      </c>
      <c r="J643" s="38">
        <v>6</v>
      </c>
      <c r="K643" s="39">
        <v>2400000</v>
      </c>
      <c r="L643" s="38"/>
      <c r="M643" s="40"/>
      <c r="N643" s="22"/>
      <c r="O643" s="21"/>
    </row>
    <row r="644" spans="1:15" x14ac:dyDescent="0.25">
      <c r="A644" s="15" t="e">
        <f>#REF!+1</f>
        <v>#REF!</v>
      </c>
      <c r="B644" s="35">
        <v>41695</v>
      </c>
      <c r="C644" s="36" t="s">
        <v>220</v>
      </c>
      <c r="D644" s="36"/>
      <c r="E644" s="36" t="s">
        <v>285</v>
      </c>
      <c r="F644" s="36" t="s">
        <v>366</v>
      </c>
      <c r="G644" s="36" t="s">
        <v>464</v>
      </c>
      <c r="H644" s="36" t="s">
        <v>424</v>
      </c>
      <c r="I644" s="37">
        <v>2200000</v>
      </c>
      <c r="J644" s="38">
        <v>3</v>
      </c>
      <c r="K644" s="39">
        <v>6600000</v>
      </c>
      <c r="L644" s="38"/>
      <c r="M644" s="40"/>
      <c r="N644" s="23"/>
      <c r="O644" s="21"/>
    </row>
    <row r="645" spans="1:15" x14ac:dyDescent="0.25">
      <c r="A645" s="15" t="e">
        <f>#REF!+1</f>
        <v>#REF!</v>
      </c>
      <c r="B645" s="35">
        <v>41695</v>
      </c>
      <c r="C645" s="36" t="s">
        <v>220</v>
      </c>
      <c r="D645" s="36"/>
      <c r="E645" s="36" t="s">
        <v>287</v>
      </c>
      <c r="F645" s="36" t="s">
        <v>366</v>
      </c>
      <c r="G645" s="36" t="s">
        <v>464</v>
      </c>
      <c r="H645" s="36" t="s">
        <v>424</v>
      </c>
      <c r="I645" s="37">
        <v>2200000</v>
      </c>
      <c r="J645" s="38">
        <v>3</v>
      </c>
      <c r="K645" s="39">
        <v>6600000</v>
      </c>
      <c r="L645" s="38"/>
      <c r="M645" s="40"/>
      <c r="N645" s="22"/>
      <c r="O645" s="24"/>
    </row>
    <row r="646" spans="1:15" x14ac:dyDescent="0.25">
      <c r="A646" s="15" t="e">
        <f t="shared" ref="A646:A656" si="31">A645+1</f>
        <v>#REF!</v>
      </c>
      <c r="B646" s="35">
        <v>41695</v>
      </c>
      <c r="C646" s="36"/>
      <c r="D646" s="36" t="s">
        <v>378</v>
      </c>
      <c r="E646" s="36" t="s">
        <v>95</v>
      </c>
      <c r="F646" s="36" t="s">
        <v>379</v>
      </c>
      <c r="G646" s="36" t="s">
        <v>463</v>
      </c>
      <c r="H646" s="36" t="s">
        <v>414</v>
      </c>
      <c r="I646" s="37">
        <v>1180909</v>
      </c>
      <c r="J646" s="38"/>
      <c r="K646" s="39"/>
      <c r="L646" s="38">
        <v>1</v>
      </c>
      <c r="M646" s="40">
        <v>1180909</v>
      </c>
      <c r="N646" s="23"/>
      <c r="O646" s="21"/>
    </row>
    <row r="647" spans="1:15" x14ac:dyDescent="0.25">
      <c r="A647" s="15" t="e">
        <f t="shared" si="31"/>
        <v>#REF!</v>
      </c>
      <c r="B647" s="35">
        <v>41695</v>
      </c>
      <c r="C647" s="36"/>
      <c r="D647" s="36" t="s">
        <v>376</v>
      </c>
      <c r="E647" s="36" t="s">
        <v>99</v>
      </c>
      <c r="F647" s="36" t="s">
        <v>377</v>
      </c>
      <c r="G647" s="36" t="s">
        <v>463</v>
      </c>
      <c r="H647" s="36" t="s">
        <v>414</v>
      </c>
      <c r="I647" s="37">
        <v>1180909</v>
      </c>
      <c r="J647" s="38"/>
      <c r="K647" s="39"/>
      <c r="L647" s="38">
        <v>3</v>
      </c>
      <c r="M647" s="40">
        <v>3542727</v>
      </c>
      <c r="N647" s="23"/>
      <c r="O647" s="21"/>
    </row>
    <row r="648" spans="1:15" x14ac:dyDescent="0.25">
      <c r="A648" s="15" t="e">
        <f t="shared" si="31"/>
        <v>#REF!</v>
      </c>
      <c r="B648" s="35">
        <v>41695</v>
      </c>
      <c r="C648" s="36"/>
      <c r="D648" s="36" t="s">
        <v>370</v>
      </c>
      <c r="E648" s="36" t="s">
        <v>107</v>
      </c>
      <c r="F648" s="36" t="s">
        <v>468</v>
      </c>
      <c r="G648" s="36" t="s">
        <v>463</v>
      </c>
      <c r="H648" s="36" t="s">
        <v>414</v>
      </c>
      <c r="I648" s="37">
        <v>1300909</v>
      </c>
      <c r="J648" s="38"/>
      <c r="K648" s="39"/>
      <c r="L648" s="38">
        <v>3</v>
      </c>
      <c r="M648" s="40">
        <v>3902727</v>
      </c>
      <c r="N648" s="22"/>
      <c r="O648" s="24"/>
    </row>
    <row r="649" spans="1:15" x14ac:dyDescent="0.25">
      <c r="A649" s="15" t="e">
        <f t="shared" si="31"/>
        <v>#REF!</v>
      </c>
      <c r="B649" s="35">
        <v>41695</v>
      </c>
      <c r="C649" s="36" t="s">
        <v>212</v>
      </c>
      <c r="D649" s="36"/>
      <c r="E649" s="36" t="s">
        <v>290</v>
      </c>
      <c r="F649" s="36" t="s">
        <v>366</v>
      </c>
      <c r="G649" s="36" t="s">
        <v>464</v>
      </c>
      <c r="H649" s="36" t="s">
        <v>415</v>
      </c>
      <c r="I649" s="37">
        <v>550000</v>
      </c>
      <c r="J649" s="38">
        <v>20</v>
      </c>
      <c r="K649" s="39">
        <v>11000000</v>
      </c>
      <c r="L649" s="38"/>
      <c r="M649" s="40"/>
      <c r="N649" s="22"/>
      <c r="O649" s="21"/>
    </row>
    <row r="650" spans="1:15" x14ac:dyDescent="0.25">
      <c r="A650" s="15" t="e">
        <f t="shared" si="31"/>
        <v>#REF!</v>
      </c>
      <c r="B650" s="35">
        <v>41695</v>
      </c>
      <c r="C650" s="36" t="s">
        <v>212</v>
      </c>
      <c r="D650" s="36"/>
      <c r="E650" s="36" t="s">
        <v>292</v>
      </c>
      <c r="F650" s="36" t="s">
        <v>366</v>
      </c>
      <c r="G650" s="36" t="s">
        <v>464</v>
      </c>
      <c r="H650" s="36" t="s">
        <v>415</v>
      </c>
      <c r="I650" s="37">
        <v>25000</v>
      </c>
      <c r="J650" s="38">
        <v>560</v>
      </c>
      <c r="K650" s="39">
        <v>14000000</v>
      </c>
      <c r="L650" s="38"/>
      <c r="M650" s="40"/>
      <c r="N650" s="23"/>
      <c r="O650" s="21"/>
    </row>
    <row r="651" spans="1:15" x14ac:dyDescent="0.25">
      <c r="A651" s="15" t="e">
        <f t="shared" si="31"/>
        <v>#REF!</v>
      </c>
      <c r="B651" s="35">
        <v>41695</v>
      </c>
      <c r="C651" s="41" t="s">
        <v>241</v>
      </c>
      <c r="D651" s="36"/>
      <c r="E651" s="36" t="s">
        <v>292</v>
      </c>
      <c r="F651" s="36" t="s">
        <v>219</v>
      </c>
      <c r="G651" s="36" t="s">
        <v>466</v>
      </c>
      <c r="H651" s="36" t="s">
        <v>415</v>
      </c>
      <c r="I651" s="37">
        <v>23453.01</v>
      </c>
      <c r="J651" s="38"/>
      <c r="K651" s="39"/>
      <c r="L651" s="38">
        <v>350</v>
      </c>
      <c r="M651" s="40">
        <v>8208554</v>
      </c>
      <c r="N651" s="23"/>
      <c r="O651" s="21"/>
    </row>
    <row r="652" spans="1:15" x14ac:dyDescent="0.25">
      <c r="A652" s="15" t="e">
        <f t="shared" si="31"/>
        <v>#REF!</v>
      </c>
      <c r="B652" s="35">
        <v>41695</v>
      </c>
      <c r="C652" s="41"/>
      <c r="D652" s="36" t="s">
        <v>370</v>
      </c>
      <c r="E652" s="36" t="s">
        <v>292</v>
      </c>
      <c r="F652" s="36" t="s">
        <v>468</v>
      </c>
      <c r="G652" s="36" t="s">
        <v>464</v>
      </c>
      <c r="H652" s="36" t="s">
        <v>415</v>
      </c>
      <c r="I652" s="37">
        <v>23453.01</v>
      </c>
      <c r="J652" s="38"/>
      <c r="K652" s="39"/>
      <c r="L652" s="38">
        <v>90</v>
      </c>
      <c r="M652" s="40">
        <v>2110771</v>
      </c>
      <c r="N652" s="22"/>
      <c r="O652" s="21"/>
    </row>
    <row r="653" spans="1:15" x14ac:dyDescent="0.25">
      <c r="A653" s="15" t="e">
        <f t="shared" si="31"/>
        <v>#REF!</v>
      </c>
      <c r="B653" s="35">
        <v>41695</v>
      </c>
      <c r="C653" s="36" t="s">
        <v>296</v>
      </c>
      <c r="D653" s="36"/>
      <c r="E653" s="36" t="s">
        <v>113</v>
      </c>
      <c r="F653" s="36" t="s">
        <v>366</v>
      </c>
      <c r="G653" s="36" t="s">
        <v>464</v>
      </c>
      <c r="H653" s="36" t="s">
        <v>425</v>
      </c>
      <c r="I653" s="37">
        <v>69000000</v>
      </c>
      <c r="J653" s="38">
        <v>5</v>
      </c>
      <c r="K653" s="39">
        <f>J653*I653</f>
        <v>345000000</v>
      </c>
      <c r="L653" s="38"/>
      <c r="M653" s="40"/>
      <c r="N653" s="23"/>
      <c r="O653" s="21"/>
    </row>
    <row r="654" spans="1:15" x14ac:dyDescent="0.25">
      <c r="A654" s="15" t="e">
        <f t="shared" si="31"/>
        <v>#REF!</v>
      </c>
      <c r="B654" s="35">
        <v>41695</v>
      </c>
      <c r="C654" s="36"/>
      <c r="D654" s="36" t="s">
        <v>295</v>
      </c>
      <c r="E654" s="36" t="s">
        <v>113</v>
      </c>
      <c r="F654" s="36" t="s">
        <v>219</v>
      </c>
      <c r="G654" s="36" t="s">
        <v>466</v>
      </c>
      <c r="H654" s="36" t="s">
        <v>425</v>
      </c>
      <c r="I654" s="37">
        <v>62727272.5</v>
      </c>
      <c r="J654" s="38"/>
      <c r="K654" s="39"/>
      <c r="L654" s="38">
        <v>2</v>
      </c>
      <c r="M654" s="40">
        <v>125454544</v>
      </c>
      <c r="N654" s="23"/>
      <c r="O654" s="21"/>
    </row>
    <row r="655" spans="1:15" x14ac:dyDescent="0.25">
      <c r="A655" s="15" t="e">
        <f t="shared" si="31"/>
        <v>#REF!</v>
      </c>
      <c r="B655" s="35">
        <v>41695</v>
      </c>
      <c r="C655" s="36"/>
      <c r="D655" s="36" t="s">
        <v>376</v>
      </c>
      <c r="E655" s="36" t="s">
        <v>113</v>
      </c>
      <c r="F655" s="36" t="s">
        <v>377</v>
      </c>
      <c r="G655" s="36" t="s">
        <v>464</v>
      </c>
      <c r="H655" s="36" t="s">
        <v>425</v>
      </c>
      <c r="I655" s="37">
        <v>69000000</v>
      </c>
      <c r="J655" s="38"/>
      <c r="K655" s="39"/>
      <c r="L655" s="38">
        <v>3</v>
      </c>
      <c r="M655" s="40">
        <f>L655*I655</f>
        <v>207000000</v>
      </c>
      <c r="N655" s="22"/>
      <c r="O655" s="24"/>
    </row>
    <row r="656" spans="1:15" x14ac:dyDescent="0.25">
      <c r="A656" s="15" t="e">
        <f t="shared" si="31"/>
        <v>#REF!</v>
      </c>
      <c r="B656" s="35">
        <v>41695</v>
      </c>
      <c r="C656" s="36"/>
      <c r="D656" s="36" t="s">
        <v>370</v>
      </c>
      <c r="E656" s="36" t="s">
        <v>113</v>
      </c>
      <c r="F656" s="36" t="s">
        <v>468</v>
      </c>
      <c r="G656" s="36" t="s">
        <v>464</v>
      </c>
      <c r="H656" s="36" t="s">
        <v>425</v>
      </c>
      <c r="I656" s="37">
        <v>69000000</v>
      </c>
      <c r="J656" s="38"/>
      <c r="K656" s="39"/>
      <c r="L656" s="38">
        <v>2</v>
      </c>
      <c r="M656" s="40">
        <f>L656*I656</f>
        <v>138000000</v>
      </c>
      <c r="N656" s="23"/>
      <c r="O656" s="21"/>
    </row>
    <row r="657" spans="1:15" x14ac:dyDescent="0.25">
      <c r="A657" s="15" t="e">
        <f>#REF!+1</f>
        <v>#REF!</v>
      </c>
      <c r="B657" s="35">
        <v>41695</v>
      </c>
      <c r="C657" s="36" t="s">
        <v>212</v>
      </c>
      <c r="D657" s="36"/>
      <c r="E657" s="36" t="s">
        <v>437</v>
      </c>
      <c r="F657" s="36" t="s">
        <v>366</v>
      </c>
      <c r="G657" s="36" t="s">
        <v>464</v>
      </c>
      <c r="H657" s="36" t="s">
        <v>411</v>
      </c>
      <c r="I657" s="37">
        <v>440000</v>
      </c>
      <c r="J657" s="38">
        <v>36</v>
      </c>
      <c r="K657" s="39">
        <v>15840000</v>
      </c>
      <c r="L657" s="38"/>
      <c r="M657" s="40"/>
      <c r="N657" s="23"/>
      <c r="O657" s="21"/>
    </row>
    <row r="658" spans="1:15" x14ac:dyDescent="0.25">
      <c r="A658" s="15" t="e">
        <f>A657+1</f>
        <v>#REF!</v>
      </c>
      <c r="B658" s="35">
        <v>41695</v>
      </c>
      <c r="C658" s="41"/>
      <c r="D658" s="36" t="s">
        <v>378</v>
      </c>
      <c r="E658" s="36" t="s">
        <v>119</v>
      </c>
      <c r="F658" s="36" t="s">
        <v>379</v>
      </c>
      <c r="G658" s="36" t="s">
        <v>463</v>
      </c>
      <c r="H658" s="36" t="s">
        <v>412</v>
      </c>
      <c r="I658" s="37">
        <v>24000</v>
      </c>
      <c r="J658" s="38"/>
      <c r="K658" s="39"/>
      <c r="L658" s="38">
        <v>30</v>
      </c>
      <c r="M658" s="40">
        <v>720000</v>
      </c>
      <c r="N658" s="22"/>
      <c r="O658" s="21"/>
    </row>
    <row r="659" spans="1:15" x14ac:dyDescent="0.25">
      <c r="A659" s="15" t="e">
        <f>A658+1</f>
        <v>#REF!</v>
      </c>
      <c r="B659" s="35">
        <v>41695</v>
      </c>
      <c r="C659" s="36"/>
      <c r="D659" s="36" t="s">
        <v>370</v>
      </c>
      <c r="E659" s="36" t="s">
        <v>119</v>
      </c>
      <c r="F659" s="36" t="s">
        <v>468</v>
      </c>
      <c r="G659" s="55" t="s">
        <v>463</v>
      </c>
      <c r="H659" s="36" t="s">
        <v>412</v>
      </c>
      <c r="I659" s="37">
        <v>24000</v>
      </c>
      <c r="J659" s="38"/>
      <c r="K659" s="39"/>
      <c r="L659" s="38">
        <v>70</v>
      </c>
      <c r="M659" s="40">
        <v>1680000</v>
      </c>
      <c r="N659" s="22"/>
      <c r="O659" s="21"/>
    </row>
    <row r="660" spans="1:15" x14ac:dyDescent="0.25">
      <c r="A660" s="15" t="e">
        <f>A659+1</f>
        <v>#REF!</v>
      </c>
      <c r="B660" s="35">
        <v>41695</v>
      </c>
      <c r="C660" s="36"/>
      <c r="D660" s="36" t="s">
        <v>360</v>
      </c>
      <c r="E660" s="36" t="s">
        <v>123</v>
      </c>
      <c r="F660" s="36" t="s">
        <v>406</v>
      </c>
      <c r="G660" s="36" t="s">
        <v>463</v>
      </c>
      <c r="H660" s="36" t="s">
        <v>421</v>
      </c>
      <c r="I660" s="37">
        <v>59950</v>
      </c>
      <c r="J660" s="38"/>
      <c r="K660" s="39"/>
      <c r="L660" s="38">
        <v>6</v>
      </c>
      <c r="M660" s="40">
        <v>359700</v>
      </c>
      <c r="N660" s="23"/>
      <c r="O660" s="21"/>
    </row>
    <row r="661" spans="1:15" x14ac:dyDescent="0.25">
      <c r="A661" s="15" t="e">
        <f>#REF!+1</f>
        <v>#REF!</v>
      </c>
      <c r="B661" s="35">
        <v>41695</v>
      </c>
      <c r="C661" s="36" t="s">
        <v>229</v>
      </c>
      <c r="D661" s="36"/>
      <c r="E661" s="36" t="s">
        <v>302</v>
      </c>
      <c r="F661" s="36" t="s">
        <v>366</v>
      </c>
      <c r="G661" s="36" t="s">
        <v>464</v>
      </c>
      <c r="H661" s="36" t="s">
        <v>411</v>
      </c>
      <c r="I661" s="37">
        <v>27000</v>
      </c>
      <c r="J661" s="38">
        <v>450</v>
      </c>
      <c r="K661" s="39">
        <v>12150000</v>
      </c>
      <c r="L661" s="38"/>
      <c r="M661" s="40"/>
      <c r="N661" s="22"/>
      <c r="O661" s="21"/>
    </row>
    <row r="662" spans="1:15" x14ac:dyDescent="0.25">
      <c r="A662" s="15" t="e">
        <f>#REF!+1</f>
        <v>#REF!</v>
      </c>
      <c r="B662" s="35">
        <v>41695</v>
      </c>
      <c r="C662" s="36" t="s">
        <v>229</v>
      </c>
      <c r="D662" s="36"/>
      <c r="E662" s="36" t="s">
        <v>304</v>
      </c>
      <c r="F662" s="36" t="s">
        <v>366</v>
      </c>
      <c r="G662" s="36" t="s">
        <v>464</v>
      </c>
      <c r="H662" s="36" t="s">
        <v>411</v>
      </c>
      <c r="I662" s="37">
        <v>64999.674800000001</v>
      </c>
      <c r="J662" s="38">
        <v>153.77000000000001</v>
      </c>
      <c r="K662" s="39">
        <v>9995000</v>
      </c>
      <c r="L662" s="38"/>
      <c r="M662" s="40"/>
      <c r="N662" s="22"/>
      <c r="O662" s="21"/>
    </row>
    <row r="663" spans="1:15" x14ac:dyDescent="0.25">
      <c r="A663" s="15" t="e">
        <f>A662+1</f>
        <v>#REF!</v>
      </c>
      <c r="B663" s="35">
        <v>41695</v>
      </c>
      <c r="C663" s="36" t="s">
        <v>229</v>
      </c>
      <c r="D663" s="36"/>
      <c r="E663" s="36" t="s">
        <v>306</v>
      </c>
      <c r="F663" s="36" t="s">
        <v>366</v>
      </c>
      <c r="G663" s="36" t="s">
        <v>464</v>
      </c>
      <c r="H663" s="36" t="s">
        <v>411</v>
      </c>
      <c r="I663" s="37">
        <v>120000.48</v>
      </c>
      <c r="J663" s="38">
        <v>83.332999999999998</v>
      </c>
      <c r="K663" s="39">
        <v>10000000</v>
      </c>
      <c r="L663" s="38"/>
      <c r="M663" s="40"/>
      <c r="N663" s="23"/>
      <c r="O663" s="21"/>
    </row>
    <row r="664" spans="1:15" x14ac:dyDescent="0.25">
      <c r="A664" s="15" t="e">
        <f>A663+1</f>
        <v>#REF!</v>
      </c>
      <c r="B664" s="35">
        <v>41695</v>
      </c>
      <c r="C664" s="36" t="s">
        <v>308</v>
      </c>
      <c r="D664" s="36"/>
      <c r="E664" s="36" t="s">
        <v>306</v>
      </c>
      <c r="F664" s="36" t="s">
        <v>219</v>
      </c>
      <c r="G664" s="36" t="s">
        <v>466</v>
      </c>
      <c r="H664" s="36" t="s">
        <v>411</v>
      </c>
      <c r="I664" s="37">
        <v>120000.48</v>
      </c>
      <c r="J664" s="38"/>
      <c r="K664" s="39"/>
      <c r="L664" s="38">
        <v>83.332999999999998</v>
      </c>
      <c r="M664" s="40">
        <v>10000000</v>
      </c>
      <c r="N664" s="22"/>
      <c r="O664" s="21"/>
    </row>
    <row r="665" spans="1:15" x14ac:dyDescent="0.25">
      <c r="A665" s="15" t="e">
        <f>A663+1</f>
        <v>#REF!</v>
      </c>
      <c r="B665" s="35">
        <v>41695</v>
      </c>
      <c r="C665" s="36" t="s">
        <v>229</v>
      </c>
      <c r="D665" s="36"/>
      <c r="E665" s="36" t="s">
        <v>311</v>
      </c>
      <c r="F665" s="36" t="s">
        <v>366</v>
      </c>
      <c r="G665" s="55" t="s">
        <v>464</v>
      </c>
      <c r="H665" s="36" t="s">
        <v>411</v>
      </c>
      <c r="I665" s="37">
        <v>60999.786500000002</v>
      </c>
      <c r="J665" s="38">
        <v>327.87</v>
      </c>
      <c r="K665" s="39">
        <v>20000000</v>
      </c>
      <c r="L665" s="38"/>
      <c r="M665" s="40"/>
      <c r="N665" s="23"/>
      <c r="O665" s="21"/>
    </row>
    <row r="666" spans="1:15" x14ac:dyDescent="0.25">
      <c r="A666" s="15" t="e">
        <f>A665+1</f>
        <v>#REF!</v>
      </c>
      <c r="B666" s="35">
        <v>41695</v>
      </c>
      <c r="C666" s="36" t="s">
        <v>447</v>
      </c>
      <c r="D666" s="36"/>
      <c r="E666" s="36" t="s">
        <v>311</v>
      </c>
      <c r="F666" s="36" t="s">
        <v>219</v>
      </c>
      <c r="G666" s="36" t="s">
        <v>466</v>
      </c>
      <c r="H666" s="36" t="s">
        <v>411</v>
      </c>
      <c r="I666" s="37">
        <v>60999.79</v>
      </c>
      <c r="J666" s="38"/>
      <c r="K666" s="39"/>
      <c r="L666" s="38">
        <v>327.87</v>
      </c>
      <c r="M666" s="40">
        <v>20000000</v>
      </c>
      <c r="N666" s="22"/>
      <c r="O666" s="21"/>
    </row>
    <row r="667" spans="1:15" x14ac:dyDescent="0.25">
      <c r="A667" s="15" t="e">
        <f>#REF!+1</f>
        <v>#REF!</v>
      </c>
      <c r="B667" s="35">
        <v>41695</v>
      </c>
      <c r="C667" s="36" t="s">
        <v>229</v>
      </c>
      <c r="D667" s="36"/>
      <c r="E667" s="36" t="s">
        <v>314</v>
      </c>
      <c r="F667" s="36" t="s">
        <v>366</v>
      </c>
      <c r="G667" s="36" t="s">
        <v>464</v>
      </c>
      <c r="H667" s="36" t="s">
        <v>411</v>
      </c>
      <c r="I667" s="37">
        <v>330001.58649999998</v>
      </c>
      <c r="J667" s="38">
        <v>378.18</v>
      </c>
      <c r="K667" s="39">
        <v>124800000</v>
      </c>
      <c r="L667" s="38"/>
      <c r="M667" s="40"/>
      <c r="N667" s="23"/>
      <c r="O667" s="21"/>
    </row>
    <row r="668" spans="1:15" x14ac:dyDescent="0.25">
      <c r="A668" s="15" t="e">
        <f t="shared" ref="A668:A692" si="32">A667+1</f>
        <v>#REF!</v>
      </c>
      <c r="B668" s="35">
        <v>41695</v>
      </c>
      <c r="C668" s="36" t="s">
        <v>229</v>
      </c>
      <c r="D668" s="36"/>
      <c r="E668" s="36" t="s">
        <v>126</v>
      </c>
      <c r="F668" s="36" t="s">
        <v>366</v>
      </c>
      <c r="G668" s="36" t="s">
        <v>464</v>
      </c>
      <c r="H668" s="36" t="s">
        <v>411</v>
      </c>
      <c r="I668" s="37">
        <v>23999.808000000001</v>
      </c>
      <c r="J668" s="38">
        <v>416.67</v>
      </c>
      <c r="K668" s="39">
        <v>10000000</v>
      </c>
      <c r="L668" s="38"/>
      <c r="M668" s="40"/>
      <c r="N668" s="22"/>
      <c r="O668" s="24"/>
    </row>
    <row r="669" spans="1:15" x14ac:dyDescent="0.25">
      <c r="A669" s="15" t="e">
        <f t="shared" si="32"/>
        <v>#REF!</v>
      </c>
      <c r="B669" s="35">
        <v>41695</v>
      </c>
      <c r="C669" s="36" t="s">
        <v>241</v>
      </c>
      <c r="D669" s="36"/>
      <c r="E669" s="36" t="s">
        <v>126</v>
      </c>
      <c r="F669" s="36" t="s">
        <v>219</v>
      </c>
      <c r="G669" s="36" t="s">
        <v>466</v>
      </c>
      <c r="H669" s="36" t="s">
        <v>411</v>
      </c>
      <c r="I669" s="37">
        <v>23999.81</v>
      </c>
      <c r="J669" s="38"/>
      <c r="K669" s="39"/>
      <c r="L669" s="38">
        <v>153</v>
      </c>
      <c r="M669" s="40">
        <v>3671971</v>
      </c>
      <c r="N669" s="23"/>
      <c r="O669" s="21"/>
    </row>
    <row r="670" spans="1:15" x14ac:dyDescent="0.25">
      <c r="A670" s="15" t="e">
        <f t="shared" si="32"/>
        <v>#REF!</v>
      </c>
      <c r="B670" s="35">
        <v>41695</v>
      </c>
      <c r="C670" s="36" t="s">
        <v>220</v>
      </c>
      <c r="D670" s="36"/>
      <c r="E670" s="36" t="s">
        <v>128</v>
      </c>
      <c r="F670" s="36" t="s">
        <v>366</v>
      </c>
      <c r="G670" s="36" t="s">
        <v>464</v>
      </c>
      <c r="H670" s="36" t="s">
        <v>426</v>
      </c>
      <c r="I670" s="37">
        <v>11500000</v>
      </c>
      <c r="J670" s="38">
        <v>30</v>
      </c>
      <c r="K670" s="39">
        <v>345000000</v>
      </c>
      <c r="L670" s="38"/>
      <c r="M670" s="40"/>
      <c r="N670" s="23"/>
      <c r="O670" s="21"/>
    </row>
    <row r="671" spans="1:15" x14ac:dyDescent="0.25">
      <c r="A671" s="15" t="e">
        <f t="shared" si="32"/>
        <v>#REF!</v>
      </c>
      <c r="B671" s="35">
        <v>41695</v>
      </c>
      <c r="C671" s="36"/>
      <c r="D671" s="36" t="s">
        <v>232</v>
      </c>
      <c r="E671" s="36" t="s">
        <v>128</v>
      </c>
      <c r="F671" s="36" t="s">
        <v>219</v>
      </c>
      <c r="G671" s="36" t="s">
        <v>466</v>
      </c>
      <c r="H671" s="36" t="s">
        <v>426</v>
      </c>
      <c r="I671" s="37">
        <v>10454545.4737</v>
      </c>
      <c r="J671" s="38"/>
      <c r="K671" s="39"/>
      <c r="L671" s="38">
        <v>19</v>
      </c>
      <c r="M671" s="40">
        <v>198636364</v>
      </c>
      <c r="N671" s="23"/>
      <c r="O671" s="21"/>
    </row>
    <row r="672" spans="1:15" x14ac:dyDescent="0.25">
      <c r="A672" s="15" t="e">
        <f t="shared" si="32"/>
        <v>#REF!</v>
      </c>
      <c r="B672" s="35">
        <v>41695</v>
      </c>
      <c r="C672" s="36"/>
      <c r="D672" s="36" t="s">
        <v>317</v>
      </c>
      <c r="E672" s="36" t="s">
        <v>128</v>
      </c>
      <c r="F672" s="36" t="s">
        <v>219</v>
      </c>
      <c r="G672" s="36" t="s">
        <v>466</v>
      </c>
      <c r="H672" s="36" t="s">
        <v>426</v>
      </c>
      <c r="I672" s="37">
        <v>10454545.5</v>
      </c>
      <c r="J672" s="38"/>
      <c r="K672" s="39"/>
      <c r="L672" s="38">
        <v>10</v>
      </c>
      <c r="M672" s="40">
        <v>104545450</v>
      </c>
      <c r="N672" s="22"/>
      <c r="O672" s="21"/>
    </row>
    <row r="673" spans="1:15" x14ac:dyDescent="0.25">
      <c r="A673" s="15" t="e">
        <f t="shared" si="32"/>
        <v>#REF!</v>
      </c>
      <c r="B673" s="35">
        <v>41695</v>
      </c>
      <c r="C673" s="36"/>
      <c r="D673" s="36" t="s">
        <v>359</v>
      </c>
      <c r="E673" s="36" t="s">
        <v>128</v>
      </c>
      <c r="F673" s="36" t="s">
        <v>361</v>
      </c>
      <c r="G673" s="36" t="s">
        <v>464</v>
      </c>
      <c r="H673" s="36" t="s">
        <v>426</v>
      </c>
      <c r="I673" s="37">
        <v>26136365.5</v>
      </c>
      <c r="J673" s="38"/>
      <c r="K673" s="39"/>
      <c r="L673" s="38">
        <v>0.22</v>
      </c>
      <c r="M673" s="40">
        <v>5750000</v>
      </c>
      <c r="N673" s="22"/>
      <c r="O673" s="21"/>
    </row>
    <row r="674" spans="1:15" x14ac:dyDescent="0.25">
      <c r="A674" s="15" t="e">
        <f t="shared" si="32"/>
        <v>#REF!</v>
      </c>
      <c r="B674" s="35">
        <v>41695</v>
      </c>
      <c r="C674" s="36"/>
      <c r="D674" s="36" t="s">
        <v>360</v>
      </c>
      <c r="E674" s="36" t="s">
        <v>128</v>
      </c>
      <c r="F674" s="36" t="s">
        <v>406</v>
      </c>
      <c r="G674" s="36" t="s">
        <v>464</v>
      </c>
      <c r="H674" s="36" t="s">
        <v>426</v>
      </c>
      <c r="I674" s="37">
        <v>26136365.730300002</v>
      </c>
      <c r="J674" s="38"/>
      <c r="K674" s="39"/>
      <c r="L674" s="38">
        <v>1.78</v>
      </c>
      <c r="M674" s="40">
        <v>46522731</v>
      </c>
      <c r="N674" s="23"/>
      <c r="O674" s="21"/>
    </row>
    <row r="675" spans="1:15" x14ac:dyDescent="0.25">
      <c r="A675" s="15" t="e">
        <f t="shared" si="32"/>
        <v>#REF!</v>
      </c>
      <c r="B675" s="35">
        <v>41695</v>
      </c>
      <c r="C675" s="36" t="s">
        <v>220</v>
      </c>
      <c r="D675" s="36"/>
      <c r="E675" s="36" t="s">
        <v>132</v>
      </c>
      <c r="F675" s="36" t="s">
        <v>366</v>
      </c>
      <c r="G675" s="36" t="s">
        <v>464</v>
      </c>
      <c r="H675" s="36" t="s">
        <v>428</v>
      </c>
      <c r="I675" s="37">
        <v>5100000</v>
      </c>
      <c r="J675" s="38">
        <v>30</v>
      </c>
      <c r="K675" s="39">
        <v>153000000</v>
      </c>
      <c r="L675" s="38"/>
      <c r="M675" s="40"/>
      <c r="N675" s="23"/>
      <c r="O675" s="21"/>
    </row>
    <row r="676" spans="1:15" x14ac:dyDescent="0.25">
      <c r="A676" s="15" t="e">
        <f t="shared" si="32"/>
        <v>#REF!</v>
      </c>
      <c r="B676" s="35">
        <v>41695</v>
      </c>
      <c r="C676" s="36"/>
      <c r="D676" s="36" t="s">
        <v>232</v>
      </c>
      <c r="E676" s="36" t="s">
        <v>132</v>
      </c>
      <c r="F676" s="36" t="s">
        <v>219</v>
      </c>
      <c r="G676" s="36" t="s">
        <v>466</v>
      </c>
      <c r="H676" s="36" t="s">
        <v>428</v>
      </c>
      <c r="I676" s="37">
        <v>4636363.7</v>
      </c>
      <c r="J676" s="38"/>
      <c r="K676" s="39"/>
      <c r="L676" s="38">
        <v>20</v>
      </c>
      <c r="M676" s="40">
        <v>92727280</v>
      </c>
      <c r="N676" s="23"/>
      <c r="O676" s="21"/>
    </row>
    <row r="677" spans="1:15" x14ac:dyDescent="0.25">
      <c r="A677" s="15" t="e">
        <f t="shared" si="32"/>
        <v>#REF!</v>
      </c>
      <c r="B677" s="35">
        <v>41695</v>
      </c>
      <c r="C677" s="36"/>
      <c r="D677" s="36" t="s">
        <v>317</v>
      </c>
      <c r="E677" s="36" t="s">
        <v>132</v>
      </c>
      <c r="F677" s="36" t="s">
        <v>219</v>
      </c>
      <c r="G677" s="36" t="s">
        <v>466</v>
      </c>
      <c r="H677" s="36" t="s">
        <v>428</v>
      </c>
      <c r="I677" s="37">
        <v>4636363.5999999996</v>
      </c>
      <c r="J677" s="38"/>
      <c r="K677" s="39"/>
      <c r="L677" s="38">
        <v>10</v>
      </c>
      <c r="M677" s="40">
        <v>46363640</v>
      </c>
      <c r="N677" s="23"/>
      <c r="O677" s="21"/>
    </row>
    <row r="678" spans="1:15" x14ac:dyDescent="0.25">
      <c r="A678" s="15" t="e">
        <f t="shared" si="32"/>
        <v>#REF!</v>
      </c>
      <c r="B678" s="35">
        <v>41695</v>
      </c>
      <c r="C678" s="36" t="s">
        <v>212</v>
      </c>
      <c r="D678" s="36"/>
      <c r="E678" s="36" t="s">
        <v>134</v>
      </c>
      <c r="F678" s="36" t="s">
        <v>366</v>
      </c>
      <c r="G678" s="36" t="s">
        <v>464</v>
      </c>
      <c r="H678" s="36" t="s">
        <v>429</v>
      </c>
      <c r="I678" s="37">
        <v>2746000</v>
      </c>
      <c r="J678" s="38">
        <v>16</v>
      </c>
      <c r="K678" s="39">
        <v>43936000</v>
      </c>
      <c r="L678" s="38"/>
      <c r="M678" s="40"/>
      <c r="N678" s="23"/>
      <c r="O678" s="21"/>
    </row>
    <row r="679" spans="1:15" x14ac:dyDescent="0.25">
      <c r="A679" s="15" t="e">
        <f t="shared" si="32"/>
        <v>#REF!</v>
      </c>
      <c r="B679" s="35">
        <v>41695</v>
      </c>
      <c r="C679" s="36"/>
      <c r="D679" s="36" t="s">
        <v>232</v>
      </c>
      <c r="E679" s="36" t="s">
        <v>134</v>
      </c>
      <c r="F679" s="36" t="s">
        <v>219</v>
      </c>
      <c r="G679" s="36" t="s">
        <v>466</v>
      </c>
      <c r="H679" s="36" t="s">
        <v>429</v>
      </c>
      <c r="I679" s="37">
        <v>2496363.66</v>
      </c>
      <c r="J679" s="38"/>
      <c r="K679" s="39"/>
      <c r="L679" s="38">
        <v>6</v>
      </c>
      <c r="M679" s="40">
        <v>14978182</v>
      </c>
      <c r="N679" s="23"/>
      <c r="O679" s="21"/>
    </row>
    <row r="680" spans="1:15" x14ac:dyDescent="0.25">
      <c r="A680" s="15" t="e">
        <f t="shared" si="32"/>
        <v>#REF!</v>
      </c>
      <c r="B680" s="35">
        <v>41695</v>
      </c>
      <c r="C680" s="36" t="s">
        <v>212</v>
      </c>
      <c r="D680" s="36"/>
      <c r="E680" s="36" t="s">
        <v>318</v>
      </c>
      <c r="F680" s="36" t="s">
        <v>366</v>
      </c>
      <c r="G680" s="36" t="s">
        <v>464</v>
      </c>
      <c r="H680" s="36" t="s">
        <v>411</v>
      </c>
      <c r="I680" s="37">
        <v>130000</v>
      </c>
      <c r="J680" s="38">
        <v>30</v>
      </c>
      <c r="K680" s="39">
        <v>3900000</v>
      </c>
      <c r="L680" s="38"/>
      <c r="M680" s="40"/>
      <c r="N680" s="22"/>
      <c r="O680" s="24"/>
    </row>
    <row r="681" spans="1:15" x14ac:dyDescent="0.25">
      <c r="A681" s="15" t="e">
        <f t="shared" si="32"/>
        <v>#REF!</v>
      </c>
      <c r="B681" s="35">
        <v>41695</v>
      </c>
      <c r="C681" s="36" t="s">
        <v>241</v>
      </c>
      <c r="D681" s="36"/>
      <c r="E681" s="36" t="s">
        <v>318</v>
      </c>
      <c r="F681" s="36" t="s">
        <v>219</v>
      </c>
      <c r="G681" s="36" t="s">
        <v>466</v>
      </c>
      <c r="H681" s="36" t="s">
        <v>411</v>
      </c>
      <c r="I681" s="37">
        <v>126942.04</v>
      </c>
      <c r="J681" s="38"/>
      <c r="K681" s="39"/>
      <c r="L681" s="38">
        <v>30</v>
      </c>
      <c r="M681" s="40">
        <v>3808261</v>
      </c>
      <c r="N681" s="23"/>
      <c r="O681" s="21"/>
    </row>
    <row r="682" spans="1:15" x14ac:dyDescent="0.25">
      <c r="A682" s="15" t="e">
        <f t="shared" si="32"/>
        <v>#REF!</v>
      </c>
      <c r="B682" s="35">
        <v>41695</v>
      </c>
      <c r="C682" s="36"/>
      <c r="D682" s="36" t="s">
        <v>376</v>
      </c>
      <c r="E682" s="36" t="s">
        <v>318</v>
      </c>
      <c r="F682" s="36" t="s">
        <v>377</v>
      </c>
      <c r="G682" s="36" t="s">
        <v>464</v>
      </c>
      <c r="H682" s="36" t="s">
        <v>411</v>
      </c>
      <c r="I682" s="37">
        <v>126942.04</v>
      </c>
      <c r="J682" s="38"/>
      <c r="K682" s="39"/>
      <c r="L682" s="38">
        <v>0.02</v>
      </c>
      <c r="M682" s="40">
        <v>2539</v>
      </c>
      <c r="N682" s="23"/>
      <c r="O682" s="21"/>
    </row>
    <row r="683" spans="1:15" x14ac:dyDescent="0.25">
      <c r="A683" s="15" t="e">
        <f t="shared" si="32"/>
        <v>#REF!</v>
      </c>
      <c r="B683" s="35">
        <v>41695</v>
      </c>
      <c r="C683" s="36"/>
      <c r="D683" s="36" t="s">
        <v>370</v>
      </c>
      <c r="E683" s="36" t="s">
        <v>318</v>
      </c>
      <c r="F683" s="36" t="s">
        <v>468</v>
      </c>
      <c r="G683" s="36" t="s">
        <v>464</v>
      </c>
      <c r="H683" s="36" t="s">
        <v>411</v>
      </c>
      <c r="I683" s="37">
        <v>126942.04</v>
      </c>
      <c r="J683" s="38"/>
      <c r="K683" s="39"/>
      <c r="L683" s="38">
        <v>12.506</v>
      </c>
      <c r="M683" s="40">
        <v>1587537</v>
      </c>
      <c r="N683" s="22"/>
      <c r="O683" s="21"/>
    </row>
    <row r="684" spans="1:15" x14ac:dyDescent="0.25">
      <c r="A684" s="15" t="e">
        <f t="shared" si="32"/>
        <v>#REF!</v>
      </c>
      <c r="B684" s="35">
        <v>41695</v>
      </c>
      <c r="C684" s="36"/>
      <c r="D684" s="36" t="s">
        <v>256</v>
      </c>
      <c r="E684" s="36" t="s">
        <v>320</v>
      </c>
      <c r="F684" s="36" t="s">
        <v>219</v>
      </c>
      <c r="G684" s="36" t="s">
        <v>466</v>
      </c>
      <c r="H684" s="36" t="s">
        <v>430</v>
      </c>
      <c r="I684" s="37">
        <v>95454.55</v>
      </c>
      <c r="J684" s="38"/>
      <c r="K684" s="39"/>
      <c r="L684" s="38">
        <v>100</v>
      </c>
      <c r="M684" s="40">
        <v>9545455</v>
      </c>
      <c r="N684" s="23"/>
      <c r="O684" s="21"/>
    </row>
    <row r="685" spans="1:15" x14ac:dyDescent="0.25">
      <c r="A685" s="15" t="e">
        <f t="shared" si="32"/>
        <v>#REF!</v>
      </c>
      <c r="B685" s="35">
        <v>41695</v>
      </c>
      <c r="C685" s="36" t="s">
        <v>212</v>
      </c>
      <c r="D685" s="36"/>
      <c r="E685" s="36" t="s">
        <v>137</v>
      </c>
      <c r="F685" s="36" t="s">
        <v>366</v>
      </c>
      <c r="G685" s="36" t="s">
        <v>464</v>
      </c>
      <c r="H685" s="36" t="s">
        <v>420</v>
      </c>
      <c r="I685" s="37">
        <v>400000</v>
      </c>
      <c r="J685" s="38">
        <v>19</v>
      </c>
      <c r="K685" s="39">
        <v>7600000</v>
      </c>
      <c r="L685" s="38"/>
      <c r="M685" s="40"/>
      <c r="N685" s="23"/>
      <c r="O685" s="21"/>
    </row>
    <row r="686" spans="1:15" x14ac:dyDescent="0.25">
      <c r="A686" s="15" t="e">
        <f t="shared" si="32"/>
        <v>#REF!</v>
      </c>
      <c r="B686" s="35">
        <v>41695</v>
      </c>
      <c r="C686" s="36"/>
      <c r="D686" s="36" t="s">
        <v>232</v>
      </c>
      <c r="E686" s="36" t="s">
        <v>137</v>
      </c>
      <c r="F686" s="36" t="s">
        <v>219</v>
      </c>
      <c r="G686" s="36" t="s">
        <v>466</v>
      </c>
      <c r="H686" s="36" t="s">
        <v>420</v>
      </c>
      <c r="I686" s="37">
        <v>363636.375</v>
      </c>
      <c r="J686" s="38"/>
      <c r="K686" s="39"/>
      <c r="L686" s="38">
        <v>8</v>
      </c>
      <c r="M686" s="40">
        <v>2909091</v>
      </c>
      <c r="N686" s="22"/>
      <c r="O686" s="21"/>
    </row>
    <row r="687" spans="1:15" x14ac:dyDescent="0.25">
      <c r="A687" s="15" t="e">
        <f t="shared" si="32"/>
        <v>#REF!</v>
      </c>
      <c r="B687" s="35">
        <v>41695</v>
      </c>
      <c r="C687" s="36"/>
      <c r="D687" s="36" t="s">
        <v>376</v>
      </c>
      <c r="E687" s="36" t="s">
        <v>396</v>
      </c>
      <c r="F687" s="36" t="s">
        <v>377</v>
      </c>
      <c r="G687" s="36" t="s">
        <v>463</v>
      </c>
      <c r="H687" s="36" t="s">
        <v>411</v>
      </c>
      <c r="I687" s="37">
        <v>16190.01</v>
      </c>
      <c r="J687" s="38"/>
      <c r="K687" s="39"/>
      <c r="L687" s="38">
        <v>0.16600000000000001</v>
      </c>
      <c r="M687" s="40">
        <v>2688</v>
      </c>
      <c r="N687" s="23"/>
      <c r="O687" s="21"/>
    </row>
    <row r="688" spans="1:15" x14ac:dyDescent="0.25">
      <c r="A688" s="15" t="e">
        <f t="shared" si="32"/>
        <v>#REF!</v>
      </c>
      <c r="B688" s="35">
        <v>41695</v>
      </c>
      <c r="C688" s="36" t="s">
        <v>212</v>
      </c>
      <c r="D688" s="36"/>
      <c r="E688" s="36" t="s">
        <v>139</v>
      </c>
      <c r="F688" s="36" t="s">
        <v>366</v>
      </c>
      <c r="G688" s="36" t="s">
        <v>464</v>
      </c>
      <c r="H688" s="36" t="s">
        <v>420</v>
      </c>
      <c r="I688" s="37">
        <v>400000</v>
      </c>
      <c r="J688" s="38">
        <v>19</v>
      </c>
      <c r="K688" s="39">
        <v>7600000</v>
      </c>
      <c r="L688" s="38"/>
      <c r="M688" s="40"/>
      <c r="N688" s="22"/>
      <c r="O688" s="21"/>
    </row>
    <row r="689" spans="1:15" x14ac:dyDescent="0.25">
      <c r="A689" s="15" t="e">
        <f t="shared" si="32"/>
        <v>#REF!</v>
      </c>
      <c r="B689" s="35">
        <v>41695</v>
      </c>
      <c r="C689" s="36"/>
      <c r="D689" s="36" t="s">
        <v>232</v>
      </c>
      <c r="E689" s="36" t="s">
        <v>139</v>
      </c>
      <c r="F689" s="36" t="s">
        <v>219</v>
      </c>
      <c r="G689" s="36" t="s">
        <v>464</v>
      </c>
      <c r="H689" s="36" t="s">
        <v>420</v>
      </c>
      <c r="I689" s="37">
        <v>363636.375</v>
      </c>
      <c r="J689" s="38"/>
      <c r="K689" s="39"/>
      <c r="L689" s="38">
        <v>8</v>
      </c>
      <c r="M689" s="40">
        <v>2909091</v>
      </c>
      <c r="N689" s="22"/>
      <c r="O689" s="21"/>
    </row>
    <row r="690" spans="1:15" x14ac:dyDescent="0.25">
      <c r="A690" s="15" t="e">
        <f t="shared" si="32"/>
        <v>#REF!</v>
      </c>
      <c r="B690" s="35">
        <v>41695</v>
      </c>
      <c r="C690" s="36"/>
      <c r="D690" s="36" t="s">
        <v>378</v>
      </c>
      <c r="E690" s="36" t="s">
        <v>141</v>
      </c>
      <c r="F690" s="36" t="s">
        <v>379</v>
      </c>
      <c r="G690" s="36" t="s">
        <v>463</v>
      </c>
      <c r="H690" s="36" t="s">
        <v>411</v>
      </c>
      <c r="I690" s="37">
        <v>80182</v>
      </c>
      <c r="J690" s="38"/>
      <c r="K690" s="39"/>
      <c r="L690" s="38">
        <v>0.5</v>
      </c>
      <c r="M690" s="40">
        <v>40091</v>
      </c>
      <c r="N690" s="22"/>
      <c r="O690" s="21"/>
    </row>
    <row r="691" spans="1:15" x14ac:dyDescent="0.25">
      <c r="A691" s="15" t="e">
        <f t="shared" si="32"/>
        <v>#REF!</v>
      </c>
      <c r="B691" s="35">
        <v>41695</v>
      </c>
      <c r="C691" s="36"/>
      <c r="D691" s="36" t="s">
        <v>359</v>
      </c>
      <c r="E691" s="36" t="s">
        <v>456</v>
      </c>
      <c r="F691" s="36" t="s">
        <v>361</v>
      </c>
      <c r="G691" s="36" t="s">
        <v>463</v>
      </c>
      <c r="H691" s="36" t="s">
        <v>421</v>
      </c>
      <c r="I691" s="37">
        <v>125000</v>
      </c>
      <c r="J691" s="38"/>
      <c r="K691" s="39"/>
      <c r="L691" s="38">
        <v>3</v>
      </c>
      <c r="M691" s="40">
        <v>375000</v>
      </c>
      <c r="N691" s="22"/>
      <c r="O691" s="24"/>
    </row>
    <row r="692" spans="1:15" x14ac:dyDescent="0.25">
      <c r="A692" s="15" t="e">
        <f t="shared" si="32"/>
        <v>#REF!</v>
      </c>
      <c r="B692" s="35">
        <v>41695</v>
      </c>
      <c r="C692" s="36"/>
      <c r="D692" s="36" t="s">
        <v>360</v>
      </c>
      <c r="E692" s="36" t="s">
        <v>457</v>
      </c>
      <c r="F692" s="36" t="s">
        <v>406</v>
      </c>
      <c r="G692" s="36" t="s">
        <v>463</v>
      </c>
      <c r="H692" s="36" t="s">
        <v>421</v>
      </c>
      <c r="I692" s="37">
        <v>125000</v>
      </c>
      <c r="J692" s="38"/>
      <c r="K692" s="39"/>
      <c r="L692" s="38">
        <v>7</v>
      </c>
      <c r="M692" s="40">
        <v>875000</v>
      </c>
      <c r="N692" s="23"/>
      <c r="O692" s="21"/>
    </row>
    <row r="693" spans="1:15" x14ac:dyDescent="0.25">
      <c r="A693" s="15" t="e">
        <f>#REF!+1</f>
        <v>#REF!</v>
      </c>
      <c r="B693" s="35">
        <v>41695</v>
      </c>
      <c r="C693" s="36" t="s">
        <v>212</v>
      </c>
      <c r="D693" s="36"/>
      <c r="E693" s="36" t="s">
        <v>439</v>
      </c>
      <c r="F693" s="36" t="s">
        <v>366</v>
      </c>
      <c r="G693" s="36" t="s">
        <v>464</v>
      </c>
      <c r="H693" s="36" t="s">
        <v>411</v>
      </c>
      <c r="I693" s="37">
        <v>190002.09</v>
      </c>
      <c r="J693" s="38">
        <v>52.631</v>
      </c>
      <c r="K693" s="39">
        <v>10000000</v>
      </c>
      <c r="L693" s="38"/>
      <c r="M693" s="40"/>
      <c r="N693" s="23"/>
      <c r="O693" s="21"/>
    </row>
    <row r="694" spans="1:15" x14ac:dyDescent="0.25">
      <c r="A694" s="15" t="e">
        <f t="shared" ref="A694:A706" si="33">A693+1</f>
        <v>#REF!</v>
      </c>
      <c r="B694" s="35">
        <v>41695</v>
      </c>
      <c r="C694" s="36" t="s">
        <v>212</v>
      </c>
      <c r="D694" s="36"/>
      <c r="E694" s="36" t="s">
        <v>145</v>
      </c>
      <c r="F694" s="36" t="s">
        <v>366</v>
      </c>
      <c r="G694" s="36" t="s">
        <v>464</v>
      </c>
      <c r="H694" s="36" t="s">
        <v>414</v>
      </c>
      <c r="I694" s="37">
        <v>1100000</v>
      </c>
      <c r="J694" s="38">
        <v>46</v>
      </c>
      <c r="K694" s="39">
        <v>50600000</v>
      </c>
      <c r="L694" s="38"/>
      <c r="M694" s="40"/>
      <c r="N694" s="22"/>
      <c r="O694" s="21"/>
    </row>
    <row r="695" spans="1:15" x14ac:dyDescent="0.25">
      <c r="A695" s="15" t="e">
        <f t="shared" si="33"/>
        <v>#REF!</v>
      </c>
      <c r="B695" s="35">
        <v>41695</v>
      </c>
      <c r="C695" s="36"/>
      <c r="D695" s="36" t="s">
        <v>232</v>
      </c>
      <c r="E695" s="36" t="s">
        <v>145</v>
      </c>
      <c r="F695" s="36" t="s">
        <v>219</v>
      </c>
      <c r="G695" s="36" t="s">
        <v>466</v>
      </c>
      <c r="H695" s="36" t="s">
        <v>414</v>
      </c>
      <c r="I695" s="37">
        <v>1000000</v>
      </c>
      <c r="J695" s="38"/>
      <c r="K695" s="39"/>
      <c r="L695" s="38">
        <v>42</v>
      </c>
      <c r="M695" s="40">
        <v>42000000</v>
      </c>
      <c r="N695" s="23"/>
      <c r="O695" s="21"/>
    </row>
    <row r="696" spans="1:15" x14ac:dyDescent="0.25">
      <c r="A696" s="15" t="e">
        <f t="shared" si="33"/>
        <v>#REF!</v>
      </c>
      <c r="B696" s="35">
        <v>41695</v>
      </c>
      <c r="C696" s="36" t="s">
        <v>212</v>
      </c>
      <c r="D696" s="36"/>
      <c r="E696" s="36" t="s">
        <v>147</v>
      </c>
      <c r="F696" s="36" t="s">
        <v>366</v>
      </c>
      <c r="G696" s="36" t="s">
        <v>464</v>
      </c>
      <c r="H696" s="36" t="s">
        <v>411</v>
      </c>
      <c r="I696" s="37">
        <v>1573000</v>
      </c>
      <c r="J696" s="38">
        <v>3.6</v>
      </c>
      <c r="K696" s="39">
        <v>5662800</v>
      </c>
      <c r="L696" s="38"/>
      <c r="M696" s="40"/>
      <c r="N696" s="23"/>
      <c r="O696" s="21"/>
    </row>
    <row r="697" spans="1:15" x14ac:dyDescent="0.25">
      <c r="A697" s="15" t="e">
        <f t="shared" si="33"/>
        <v>#REF!</v>
      </c>
      <c r="B697" s="35">
        <v>41695</v>
      </c>
      <c r="C697" s="36"/>
      <c r="D697" s="36" t="s">
        <v>232</v>
      </c>
      <c r="E697" s="36" t="s">
        <v>147</v>
      </c>
      <c r="F697" s="36" t="s">
        <v>219</v>
      </c>
      <c r="G697" s="36" t="s">
        <v>466</v>
      </c>
      <c r="H697" s="36" t="s">
        <v>411</v>
      </c>
      <c r="I697" s="37">
        <v>1430000</v>
      </c>
      <c r="J697" s="38"/>
      <c r="K697" s="39"/>
      <c r="L697" s="38">
        <v>3.6</v>
      </c>
      <c r="M697" s="40">
        <v>5148000</v>
      </c>
      <c r="N697" s="22"/>
      <c r="O697" s="24"/>
    </row>
    <row r="698" spans="1:15" x14ac:dyDescent="0.25">
      <c r="A698" s="15" t="e">
        <f t="shared" si="33"/>
        <v>#REF!</v>
      </c>
      <c r="B698" s="35">
        <v>41695</v>
      </c>
      <c r="C698" s="36"/>
      <c r="D698" s="36" t="s">
        <v>370</v>
      </c>
      <c r="E698" s="36" t="s">
        <v>147</v>
      </c>
      <c r="F698" s="36" t="s">
        <v>468</v>
      </c>
      <c r="G698" s="36" t="s">
        <v>463</v>
      </c>
      <c r="H698" s="36" t="s">
        <v>411</v>
      </c>
      <c r="I698" s="37">
        <v>1573000</v>
      </c>
      <c r="J698" s="38"/>
      <c r="K698" s="39"/>
      <c r="L698" s="38">
        <v>2</v>
      </c>
      <c r="M698" s="40">
        <v>3146000</v>
      </c>
      <c r="N698" s="23"/>
      <c r="O698" s="21"/>
    </row>
    <row r="699" spans="1:15" x14ac:dyDescent="0.25">
      <c r="A699" s="15" t="e">
        <f t="shared" si="33"/>
        <v>#REF!</v>
      </c>
      <c r="B699" s="35">
        <v>41695</v>
      </c>
      <c r="C699" s="36"/>
      <c r="D699" s="36" t="s">
        <v>370</v>
      </c>
      <c r="E699" s="36" t="s">
        <v>325</v>
      </c>
      <c r="F699" s="36" t="s">
        <v>468</v>
      </c>
      <c r="G699" s="36" t="s">
        <v>464</v>
      </c>
      <c r="H699" s="36" t="s">
        <v>431</v>
      </c>
      <c r="I699" s="37">
        <v>4090909</v>
      </c>
      <c r="J699" s="38"/>
      <c r="K699" s="39"/>
      <c r="L699" s="38">
        <v>3</v>
      </c>
      <c r="M699" s="40">
        <v>12272727</v>
      </c>
      <c r="N699" s="23"/>
      <c r="O699" s="21"/>
    </row>
    <row r="700" spans="1:15" x14ac:dyDescent="0.25">
      <c r="A700" s="15" t="e">
        <f t="shared" si="33"/>
        <v>#REF!</v>
      </c>
      <c r="B700" s="35">
        <v>41695</v>
      </c>
      <c r="C700" s="41" t="s">
        <v>229</v>
      </c>
      <c r="D700" s="36"/>
      <c r="E700" s="36" t="s">
        <v>327</v>
      </c>
      <c r="F700" s="36" t="s">
        <v>366</v>
      </c>
      <c r="G700" s="36" t="s">
        <v>464</v>
      </c>
      <c r="H700" s="36" t="s">
        <v>411</v>
      </c>
      <c r="I700" s="37">
        <v>61999.236900000004</v>
      </c>
      <c r="J700" s="38">
        <v>209.68</v>
      </c>
      <c r="K700" s="39">
        <v>13000000</v>
      </c>
      <c r="L700" s="38"/>
      <c r="M700" s="40"/>
      <c r="N700" s="23"/>
      <c r="O700" s="21"/>
    </row>
    <row r="701" spans="1:15" x14ac:dyDescent="0.25">
      <c r="A701" s="15" t="e">
        <f t="shared" si="33"/>
        <v>#REF!</v>
      </c>
      <c r="B701" s="35">
        <v>41695</v>
      </c>
      <c r="C701" s="36" t="s">
        <v>241</v>
      </c>
      <c r="D701" s="36"/>
      <c r="E701" s="36" t="s">
        <v>327</v>
      </c>
      <c r="F701" s="36" t="s">
        <v>219</v>
      </c>
      <c r="G701" s="36" t="s">
        <v>466</v>
      </c>
      <c r="H701" s="36" t="s">
        <v>411</v>
      </c>
      <c r="I701" s="37">
        <v>58585.95</v>
      </c>
      <c r="J701" s="38"/>
      <c r="K701" s="39"/>
      <c r="L701" s="38">
        <v>300</v>
      </c>
      <c r="M701" s="40">
        <v>17575785</v>
      </c>
      <c r="N701" s="22"/>
      <c r="O701" s="21"/>
    </row>
    <row r="702" spans="1:15" x14ac:dyDescent="0.25">
      <c r="A702" s="15" t="e">
        <f t="shared" si="33"/>
        <v>#REF!</v>
      </c>
      <c r="B702" s="35">
        <v>41695</v>
      </c>
      <c r="C702" s="36" t="s">
        <v>212</v>
      </c>
      <c r="D702" s="36"/>
      <c r="E702" s="36" t="s">
        <v>151</v>
      </c>
      <c r="F702" s="36" t="s">
        <v>366</v>
      </c>
      <c r="G702" s="36" t="s">
        <v>464</v>
      </c>
      <c r="H702" s="36" t="s">
        <v>420</v>
      </c>
      <c r="I702" s="37">
        <v>400000</v>
      </c>
      <c r="J702" s="38">
        <v>19</v>
      </c>
      <c r="K702" s="39">
        <v>7600000</v>
      </c>
      <c r="L702" s="38"/>
      <c r="M702" s="40"/>
      <c r="N702" s="23"/>
      <c r="O702" s="21"/>
    </row>
    <row r="703" spans="1:15" x14ac:dyDescent="0.25">
      <c r="A703" s="15" t="e">
        <f t="shared" si="33"/>
        <v>#REF!</v>
      </c>
      <c r="B703" s="35">
        <v>41695</v>
      </c>
      <c r="C703" s="36"/>
      <c r="D703" s="36" t="s">
        <v>232</v>
      </c>
      <c r="E703" s="36" t="s">
        <v>151</v>
      </c>
      <c r="F703" s="36" t="s">
        <v>219</v>
      </c>
      <c r="G703" s="36" t="s">
        <v>466</v>
      </c>
      <c r="H703" s="36" t="s">
        <v>420</v>
      </c>
      <c r="I703" s="37">
        <v>363636.375</v>
      </c>
      <c r="J703" s="38"/>
      <c r="K703" s="39"/>
      <c r="L703" s="38">
        <v>8</v>
      </c>
      <c r="M703" s="40">
        <v>2909091</v>
      </c>
      <c r="N703" s="22"/>
      <c r="O703" s="24"/>
    </row>
    <row r="704" spans="1:15" x14ac:dyDescent="0.25">
      <c r="A704" s="15" t="e">
        <f t="shared" si="33"/>
        <v>#REF!</v>
      </c>
      <c r="B704" s="35">
        <v>41695</v>
      </c>
      <c r="C704" s="36" t="s">
        <v>220</v>
      </c>
      <c r="D704" s="36"/>
      <c r="E704" s="36" t="s">
        <v>441</v>
      </c>
      <c r="F704" s="36" t="s">
        <v>366</v>
      </c>
      <c r="G704" s="36" t="s">
        <v>464</v>
      </c>
      <c r="H704" s="36" t="s">
        <v>411</v>
      </c>
      <c r="I704" s="37">
        <v>100000</v>
      </c>
      <c r="J704" s="38">
        <v>440</v>
      </c>
      <c r="K704" s="39">
        <v>44000000</v>
      </c>
      <c r="L704" s="38"/>
      <c r="M704" s="40"/>
      <c r="N704" s="33"/>
      <c r="O704" s="21"/>
    </row>
    <row r="705" spans="1:15" x14ac:dyDescent="0.25">
      <c r="A705" s="15" t="e">
        <f t="shared" si="33"/>
        <v>#REF!</v>
      </c>
      <c r="B705" s="35">
        <v>41695</v>
      </c>
      <c r="C705" s="36"/>
      <c r="D705" s="36" t="s">
        <v>330</v>
      </c>
      <c r="E705" s="36" t="s">
        <v>441</v>
      </c>
      <c r="F705" s="36" t="s">
        <v>219</v>
      </c>
      <c r="G705" s="36" t="s">
        <v>466</v>
      </c>
      <c r="H705" s="36" t="s">
        <v>411</v>
      </c>
      <c r="I705" s="37">
        <v>95238.095499999996</v>
      </c>
      <c r="J705" s="38"/>
      <c r="K705" s="39"/>
      <c r="L705" s="38">
        <v>440</v>
      </c>
      <c r="M705" s="40">
        <v>41904762</v>
      </c>
      <c r="N705" s="23"/>
      <c r="O705" s="21"/>
    </row>
    <row r="706" spans="1:15" x14ac:dyDescent="0.25">
      <c r="A706" s="15" t="e">
        <f t="shared" si="33"/>
        <v>#REF!</v>
      </c>
      <c r="B706" s="35">
        <v>41695</v>
      </c>
      <c r="C706" s="36"/>
      <c r="D706" s="36" t="s">
        <v>370</v>
      </c>
      <c r="E706" s="36" t="s">
        <v>441</v>
      </c>
      <c r="F706" s="36" t="s">
        <v>468</v>
      </c>
      <c r="G706" s="36" t="s">
        <v>464</v>
      </c>
      <c r="H706" s="36" t="s">
        <v>411</v>
      </c>
      <c r="I706" s="37">
        <v>104766.1535</v>
      </c>
      <c r="J706" s="38"/>
      <c r="K706" s="39"/>
      <c r="L706" s="38">
        <v>192.95400000000001</v>
      </c>
      <c r="M706" s="40">
        <v>20215048</v>
      </c>
      <c r="N706" s="23"/>
      <c r="O706" s="21"/>
    </row>
    <row r="707" spans="1:15" x14ac:dyDescent="0.25">
      <c r="A707" s="15" t="e">
        <f>#REF!+1</f>
        <v>#REF!</v>
      </c>
      <c r="B707" s="35">
        <v>41695</v>
      </c>
      <c r="C707" s="36" t="s">
        <v>212</v>
      </c>
      <c r="D707" s="36"/>
      <c r="E707" s="36" t="s">
        <v>333</v>
      </c>
      <c r="F707" s="36" t="s">
        <v>366</v>
      </c>
      <c r="G707" s="36" t="s">
        <v>464</v>
      </c>
      <c r="H707" s="36" t="s">
        <v>411</v>
      </c>
      <c r="I707" s="37">
        <v>242004.2482</v>
      </c>
      <c r="J707" s="38">
        <v>263.64</v>
      </c>
      <c r="K707" s="39">
        <v>63802000</v>
      </c>
      <c r="L707" s="38"/>
      <c r="M707" s="40"/>
      <c r="N707" s="23"/>
      <c r="O707" s="21"/>
    </row>
    <row r="708" spans="1:15" x14ac:dyDescent="0.25">
      <c r="A708" s="15" t="e">
        <f>#REF!+1</f>
        <v>#REF!</v>
      </c>
      <c r="B708" s="35">
        <v>41695</v>
      </c>
      <c r="C708" s="36" t="s">
        <v>212</v>
      </c>
      <c r="D708" s="36"/>
      <c r="E708" s="36" t="s">
        <v>335</v>
      </c>
      <c r="F708" s="36" t="s">
        <v>366</v>
      </c>
      <c r="G708" s="36" t="s">
        <v>464</v>
      </c>
      <c r="H708" s="36" t="s">
        <v>411</v>
      </c>
      <c r="I708" s="37">
        <v>216810</v>
      </c>
      <c r="J708" s="38">
        <v>72</v>
      </c>
      <c r="K708" s="39">
        <v>15610320</v>
      </c>
      <c r="L708" s="38"/>
      <c r="M708" s="40"/>
      <c r="N708" s="23"/>
      <c r="O708" s="21"/>
    </row>
    <row r="709" spans="1:15" x14ac:dyDescent="0.25">
      <c r="A709" s="15" t="e">
        <f t="shared" ref="A709:A736" si="34">A708+1</f>
        <v>#REF!</v>
      </c>
      <c r="B709" s="35">
        <v>41695</v>
      </c>
      <c r="C709" s="36" t="s">
        <v>212</v>
      </c>
      <c r="D709" s="36"/>
      <c r="E709" s="36" t="s">
        <v>337</v>
      </c>
      <c r="F709" s="36" t="s">
        <v>366</v>
      </c>
      <c r="G709" s="36" t="s">
        <v>464</v>
      </c>
      <c r="H709" s="36" t="s">
        <v>411</v>
      </c>
      <c r="I709" s="37">
        <v>179999.59090000001</v>
      </c>
      <c r="J709" s="38">
        <v>488.89</v>
      </c>
      <c r="K709" s="39">
        <v>88000000</v>
      </c>
      <c r="L709" s="38"/>
      <c r="M709" s="40"/>
      <c r="N709" s="23"/>
      <c r="O709" s="21"/>
    </row>
    <row r="710" spans="1:15" x14ac:dyDescent="0.25">
      <c r="A710" s="15" t="e">
        <f t="shared" si="34"/>
        <v>#REF!</v>
      </c>
      <c r="B710" s="35">
        <v>41695</v>
      </c>
      <c r="C710" s="36"/>
      <c r="D710" s="36" t="s">
        <v>256</v>
      </c>
      <c r="E710" s="36" t="s">
        <v>337</v>
      </c>
      <c r="F710" s="36" t="s">
        <v>219</v>
      </c>
      <c r="G710" s="36" t="s">
        <v>464</v>
      </c>
      <c r="H710" s="36" t="s">
        <v>411</v>
      </c>
      <c r="I710" s="37">
        <v>163635.99170000001</v>
      </c>
      <c r="J710" s="38"/>
      <c r="K710" s="39"/>
      <c r="L710" s="38">
        <v>488.89</v>
      </c>
      <c r="M710" s="40">
        <v>80000000</v>
      </c>
      <c r="N710" s="23"/>
      <c r="O710" s="21"/>
    </row>
    <row r="711" spans="1:15" x14ac:dyDescent="0.25">
      <c r="A711" s="15" t="e">
        <f t="shared" si="34"/>
        <v>#REF!</v>
      </c>
      <c r="B711" s="35">
        <v>41695</v>
      </c>
      <c r="C711" s="36"/>
      <c r="D711" s="36" t="s">
        <v>370</v>
      </c>
      <c r="E711" s="36" t="s">
        <v>339</v>
      </c>
      <c r="F711" s="36" t="s">
        <v>468</v>
      </c>
      <c r="G711" s="36" t="s">
        <v>463</v>
      </c>
      <c r="H711" s="36" t="s">
        <v>411</v>
      </c>
      <c r="I711" s="37">
        <v>88181.91</v>
      </c>
      <c r="J711" s="38"/>
      <c r="K711" s="39"/>
      <c r="L711" s="38">
        <v>3.9689999999999999</v>
      </c>
      <c r="M711" s="40">
        <v>349994</v>
      </c>
      <c r="N711" s="22"/>
      <c r="O711" s="24"/>
    </row>
    <row r="712" spans="1:15" x14ac:dyDescent="0.25">
      <c r="A712" s="15" t="e">
        <f t="shared" si="34"/>
        <v>#REF!</v>
      </c>
      <c r="B712" s="35">
        <v>41695</v>
      </c>
      <c r="C712" s="36" t="s">
        <v>212</v>
      </c>
      <c r="D712" s="36"/>
      <c r="E712" s="36" t="s">
        <v>157</v>
      </c>
      <c r="F712" s="36" t="s">
        <v>366</v>
      </c>
      <c r="G712" s="36" t="s">
        <v>464</v>
      </c>
      <c r="H712" s="36" t="s">
        <v>429</v>
      </c>
      <c r="I712" s="37">
        <v>550000</v>
      </c>
      <c r="J712" s="38">
        <v>13</v>
      </c>
      <c r="K712" s="39">
        <v>7150000</v>
      </c>
      <c r="L712" s="38"/>
      <c r="M712" s="40"/>
      <c r="N712" s="23"/>
      <c r="O712" s="21"/>
    </row>
    <row r="713" spans="1:15" x14ac:dyDescent="0.25">
      <c r="A713" s="15" t="e">
        <f t="shared" si="34"/>
        <v>#REF!</v>
      </c>
      <c r="B713" s="35">
        <v>41695</v>
      </c>
      <c r="C713" s="41"/>
      <c r="D713" s="36" t="s">
        <v>360</v>
      </c>
      <c r="E713" s="36" t="s">
        <v>157</v>
      </c>
      <c r="F713" s="36" t="s">
        <v>406</v>
      </c>
      <c r="G713" s="36" t="s">
        <v>464</v>
      </c>
      <c r="H713" s="36" t="s">
        <v>429</v>
      </c>
      <c r="I713" s="37">
        <v>546429</v>
      </c>
      <c r="J713" s="38"/>
      <c r="K713" s="39"/>
      <c r="L713" s="38">
        <v>1</v>
      </c>
      <c r="M713" s="40">
        <v>546429</v>
      </c>
      <c r="N713" s="23"/>
      <c r="O713" s="21"/>
    </row>
    <row r="714" spans="1:15" x14ac:dyDescent="0.25">
      <c r="A714" s="15" t="e">
        <f t="shared" si="34"/>
        <v>#REF!</v>
      </c>
      <c r="B714" s="35">
        <v>41695</v>
      </c>
      <c r="C714" s="36" t="s">
        <v>212</v>
      </c>
      <c r="D714" s="36"/>
      <c r="E714" s="36" t="s">
        <v>161</v>
      </c>
      <c r="F714" s="36" t="s">
        <v>366</v>
      </c>
      <c r="G714" s="36" t="s">
        <v>464</v>
      </c>
      <c r="H714" s="36" t="s">
        <v>411</v>
      </c>
      <c r="I714" s="37">
        <v>1900000</v>
      </c>
      <c r="J714" s="38">
        <v>0.61</v>
      </c>
      <c r="K714" s="39">
        <v>1159000</v>
      </c>
      <c r="L714" s="38"/>
      <c r="M714" s="40"/>
      <c r="N714" s="23"/>
      <c r="O714" s="21"/>
    </row>
    <row r="715" spans="1:15" x14ac:dyDescent="0.25">
      <c r="A715" s="15" t="e">
        <f t="shared" si="34"/>
        <v>#REF!</v>
      </c>
      <c r="B715" s="35">
        <v>41695</v>
      </c>
      <c r="C715" s="36"/>
      <c r="D715" s="36" t="s">
        <v>256</v>
      </c>
      <c r="E715" s="36" t="s">
        <v>342</v>
      </c>
      <c r="F715" s="36" t="s">
        <v>219</v>
      </c>
      <c r="G715" s="36" t="s">
        <v>466</v>
      </c>
      <c r="H715" s="36" t="s">
        <v>412</v>
      </c>
      <c r="I715" s="37">
        <v>3636364</v>
      </c>
      <c r="J715" s="38"/>
      <c r="K715" s="39"/>
      <c r="L715" s="38">
        <v>1</v>
      </c>
      <c r="M715" s="40">
        <v>3636363</v>
      </c>
      <c r="N715" s="22"/>
      <c r="O715" s="21"/>
    </row>
    <row r="716" spans="1:15" x14ac:dyDescent="0.25">
      <c r="A716" s="15" t="e">
        <f t="shared" si="34"/>
        <v>#REF!</v>
      </c>
      <c r="B716" s="35">
        <v>41695</v>
      </c>
      <c r="C716" s="36"/>
      <c r="D716" s="36" t="s">
        <v>256</v>
      </c>
      <c r="E716" s="36" t="s">
        <v>443</v>
      </c>
      <c r="F716" s="36" t="s">
        <v>219</v>
      </c>
      <c r="G716" s="55" t="s">
        <v>466</v>
      </c>
      <c r="H716" s="36" t="s">
        <v>412</v>
      </c>
      <c r="I716" s="37">
        <v>3636363.3333000001</v>
      </c>
      <c r="J716" s="38"/>
      <c r="K716" s="39"/>
      <c r="L716" s="38">
        <v>3</v>
      </c>
      <c r="M716" s="40">
        <v>10909090</v>
      </c>
      <c r="N716" s="22"/>
      <c r="O716" s="21"/>
    </row>
    <row r="717" spans="1:15" x14ac:dyDescent="0.25">
      <c r="A717" s="15" t="e">
        <f t="shared" si="34"/>
        <v>#REF!</v>
      </c>
      <c r="B717" s="35">
        <v>41695</v>
      </c>
      <c r="C717" s="36"/>
      <c r="D717" s="36" t="s">
        <v>370</v>
      </c>
      <c r="E717" s="36" t="s">
        <v>165</v>
      </c>
      <c r="F717" s="36" t="s">
        <v>468</v>
      </c>
      <c r="G717" s="36" t="s">
        <v>463</v>
      </c>
      <c r="H717" s="36" t="s">
        <v>411</v>
      </c>
      <c r="I717" s="37">
        <v>706375.71</v>
      </c>
      <c r="J717" s="38"/>
      <c r="K717" s="39"/>
      <c r="L717" s="38">
        <v>0.252</v>
      </c>
      <c r="M717" s="40">
        <v>178007</v>
      </c>
      <c r="N717" s="22"/>
      <c r="O717" s="21"/>
    </row>
    <row r="718" spans="1:15" x14ac:dyDescent="0.25">
      <c r="A718" s="15" t="e">
        <f t="shared" si="34"/>
        <v>#REF!</v>
      </c>
      <c r="B718" s="35">
        <v>41695</v>
      </c>
      <c r="C718" s="36" t="s">
        <v>220</v>
      </c>
      <c r="D718" s="36"/>
      <c r="E718" s="36" t="s">
        <v>167</v>
      </c>
      <c r="F718" s="36" t="s">
        <v>366</v>
      </c>
      <c r="G718" s="36" t="s">
        <v>464</v>
      </c>
      <c r="H718" s="36" t="s">
        <v>432</v>
      </c>
      <c r="I718" s="37">
        <v>3500000</v>
      </c>
      <c r="J718" s="38">
        <v>19</v>
      </c>
      <c r="K718" s="39">
        <v>66500000</v>
      </c>
      <c r="L718" s="38"/>
      <c r="M718" s="40"/>
      <c r="N718" s="22"/>
      <c r="O718" s="21"/>
    </row>
    <row r="719" spans="1:15" x14ac:dyDescent="0.25">
      <c r="A719" s="15" t="e">
        <f t="shared" si="34"/>
        <v>#REF!</v>
      </c>
      <c r="B719" s="35">
        <v>41695</v>
      </c>
      <c r="C719" s="36"/>
      <c r="D719" s="36" t="s">
        <v>218</v>
      </c>
      <c r="E719" s="36" t="s">
        <v>167</v>
      </c>
      <c r="F719" s="36" t="s">
        <v>219</v>
      </c>
      <c r="G719" s="36" t="s">
        <v>466</v>
      </c>
      <c r="H719" s="36" t="s">
        <v>432</v>
      </c>
      <c r="I719" s="37">
        <v>3181818.1579</v>
      </c>
      <c r="J719" s="38"/>
      <c r="K719" s="39"/>
      <c r="L719" s="38">
        <v>19</v>
      </c>
      <c r="M719" s="40">
        <v>60454543</v>
      </c>
      <c r="N719" s="22"/>
      <c r="O719" s="21"/>
    </row>
    <row r="720" spans="1:15" x14ac:dyDescent="0.25">
      <c r="A720" s="15" t="e">
        <f t="shared" si="34"/>
        <v>#REF!</v>
      </c>
      <c r="B720" s="35">
        <v>41695</v>
      </c>
      <c r="C720" s="36" t="s">
        <v>212</v>
      </c>
      <c r="D720" s="36"/>
      <c r="E720" s="36" t="s">
        <v>171</v>
      </c>
      <c r="F720" s="36" t="s">
        <v>366</v>
      </c>
      <c r="G720" s="36" t="s">
        <v>464</v>
      </c>
      <c r="H720" s="36" t="s">
        <v>411</v>
      </c>
      <c r="I720" s="37">
        <v>1200000</v>
      </c>
      <c r="J720" s="38">
        <v>4.2</v>
      </c>
      <c r="K720" s="39">
        <v>5040000</v>
      </c>
      <c r="L720" s="38"/>
      <c r="M720" s="40"/>
      <c r="N720" s="22"/>
      <c r="O720" s="21"/>
    </row>
    <row r="721" spans="1:15" x14ac:dyDescent="0.25">
      <c r="A721" s="15" t="e">
        <f t="shared" si="34"/>
        <v>#REF!</v>
      </c>
      <c r="B721" s="35">
        <v>41695</v>
      </c>
      <c r="C721" s="36"/>
      <c r="D721" s="36" t="s">
        <v>360</v>
      </c>
      <c r="E721" s="36" t="s">
        <v>171</v>
      </c>
      <c r="F721" s="36" t="s">
        <v>406</v>
      </c>
      <c r="G721" s="36" t="s">
        <v>464</v>
      </c>
      <c r="H721" s="36" t="s">
        <v>411</v>
      </c>
      <c r="I721" s="37">
        <v>1194289.3500000001</v>
      </c>
      <c r="J721" s="38"/>
      <c r="K721" s="39"/>
      <c r="L721" s="38">
        <v>0.36599999999999999</v>
      </c>
      <c r="M721" s="40">
        <v>437110</v>
      </c>
      <c r="N721" s="22"/>
      <c r="O721" s="21"/>
    </row>
    <row r="722" spans="1:15" x14ac:dyDescent="0.25">
      <c r="A722" s="15" t="e">
        <f t="shared" si="34"/>
        <v>#REF!</v>
      </c>
      <c r="B722" s="35">
        <v>41695</v>
      </c>
      <c r="C722" s="36"/>
      <c r="D722" s="36" t="s">
        <v>378</v>
      </c>
      <c r="E722" s="36" t="s">
        <v>171</v>
      </c>
      <c r="F722" s="36" t="s">
        <v>379</v>
      </c>
      <c r="G722" s="36" t="s">
        <v>464</v>
      </c>
      <c r="H722" s="36" t="s">
        <v>411</v>
      </c>
      <c r="I722" s="37">
        <v>1194289.3500000001</v>
      </c>
      <c r="J722" s="38"/>
      <c r="K722" s="39"/>
      <c r="L722" s="38">
        <v>1.2999999999999999E-2</v>
      </c>
      <c r="M722" s="40">
        <v>15526</v>
      </c>
      <c r="N722" s="22"/>
      <c r="O722" s="21"/>
    </row>
    <row r="723" spans="1:15" x14ac:dyDescent="0.25">
      <c r="A723" s="15" t="e">
        <f t="shared" si="34"/>
        <v>#REF!</v>
      </c>
      <c r="B723" s="35">
        <v>41695</v>
      </c>
      <c r="C723" s="36" t="s">
        <v>212</v>
      </c>
      <c r="D723" s="36"/>
      <c r="E723" s="36" t="s">
        <v>173</v>
      </c>
      <c r="F723" s="36" t="s">
        <v>366</v>
      </c>
      <c r="G723" s="36" t="s">
        <v>464</v>
      </c>
      <c r="H723" s="36" t="s">
        <v>411</v>
      </c>
      <c r="I723" s="37">
        <v>1300000</v>
      </c>
      <c r="J723" s="38">
        <v>9</v>
      </c>
      <c r="K723" s="39">
        <v>11700000</v>
      </c>
      <c r="L723" s="38"/>
      <c r="M723" s="40"/>
      <c r="N723" s="22"/>
      <c r="O723" s="21"/>
    </row>
    <row r="724" spans="1:15" x14ac:dyDescent="0.25">
      <c r="A724" s="15" t="e">
        <f t="shared" si="34"/>
        <v>#REF!</v>
      </c>
      <c r="B724" s="35">
        <v>41695</v>
      </c>
      <c r="C724" s="36"/>
      <c r="D724" s="36" t="s">
        <v>370</v>
      </c>
      <c r="E724" s="36" t="s">
        <v>173</v>
      </c>
      <c r="F724" s="36" t="s">
        <v>468</v>
      </c>
      <c r="G724" s="36" t="s">
        <v>464</v>
      </c>
      <c r="H724" s="36" t="s">
        <v>411</v>
      </c>
      <c r="I724" s="37">
        <v>1263636.33</v>
      </c>
      <c r="J724" s="38"/>
      <c r="K724" s="39"/>
      <c r="L724" s="38">
        <v>3</v>
      </c>
      <c r="M724" s="40">
        <v>3790909</v>
      </c>
      <c r="N724" s="22"/>
      <c r="O724" s="21"/>
    </row>
    <row r="725" spans="1:15" x14ac:dyDescent="0.25">
      <c r="A725" s="15" t="e">
        <f t="shared" si="34"/>
        <v>#REF!</v>
      </c>
      <c r="B725" s="35">
        <v>41695</v>
      </c>
      <c r="C725" s="36"/>
      <c r="D725" s="36" t="s">
        <v>378</v>
      </c>
      <c r="E725" s="36" t="s">
        <v>181</v>
      </c>
      <c r="F725" s="36" t="s">
        <v>379</v>
      </c>
      <c r="G725" s="36" t="s">
        <v>463</v>
      </c>
      <c r="H725" s="36" t="s">
        <v>412</v>
      </c>
      <c r="I725" s="37">
        <v>42000</v>
      </c>
      <c r="J725" s="38"/>
      <c r="K725" s="39"/>
      <c r="L725" s="38">
        <v>30</v>
      </c>
      <c r="M725" s="40">
        <v>1260000</v>
      </c>
      <c r="N725" s="22"/>
      <c r="O725" s="21"/>
    </row>
    <row r="726" spans="1:15" x14ac:dyDescent="0.25">
      <c r="A726" s="15" t="e">
        <f t="shared" si="34"/>
        <v>#REF!</v>
      </c>
      <c r="B726" s="35">
        <v>41695</v>
      </c>
      <c r="C726" s="36"/>
      <c r="D726" s="36" t="s">
        <v>370</v>
      </c>
      <c r="E726" s="36" t="s">
        <v>181</v>
      </c>
      <c r="F726" s="36" t="s">
        <v>468</v>
      </c>
      <c r="G726" s="36" t="s">
        <v>463</v>
      </c>
      <c r="H726" s="36" t="s">
        <v>412</v>
      </c>
      <c r="I726" s="37">
        <v>42000</v>
      </c>
      <c r="J726" s="38"/>
      <c r="K726" s="39"/>
      <c r="L726" s="38">
        <v>30</v>
      </c>
      <c r="M726" s="40">
        <v>1260000</v>
      </c>
      <c r="N726" s="22"/>
      <c r="O726" s="21"/>
    </row>
    <row r="727" spans="1:15" x14ac:dyDescent="0.25">
      <c r="A727" s="15" t="e">
        <f t="shared" si="34"/>
        <v>#REF!</v>
      </c>
      <c r="B727" s="35">
        <v>41695</v>
      </c>
      <c r="C727" s="36"/>
      <c r="D727" s="36" t="s">
        <v>378</v>
      </c>
      <c r="E727" s="36" t="s">
        <v>183</v>
      </c>
      <c r="F727" s="36" t="s">
        <v>379</v>
      </c>
      <c r="G727" s="36" t="s">
        <v>463</v>
      </c>
      <c r="H727" s="36" t="s">
        <v>412</v>
      </c>
      <c r="I727" s="37">
        <v>50000</v>
      </c>
      <c r="J727" s="38"/>
      <c r="K727" s="39"/>
      <c r="L727" s="38">
        <v>25</v>
      </c>
      <c r="M727" s="40">
        <v>1250000</v>
      </c>
      <c r="N727" s="22"/>
      <c r="O727" s="21"/>
    </row>
    <row r="728" spans="1:15" x14ac:dyDescent="0.25">
      <c r="A728" s="15" t="e">
        <f t="shared" si="34"/>
        <v>#REF!</v>
      </c>
      <c r="B728" s="35">
        <v>41695</v>
      </c>
      <c r="C728" s="36"/>
      <c r="D728" s="36" t="s">
        <v>370</v>
      </c>
      <c r="E728" s="36" t="s">
        <v>183</v>
      </c>
      <c r="F728" s="36" t="s">
        <v>468</v>
      </c>
      <c r="G728" s="55" t="s">
        <v>463</v>
      </c>
      <c r="H728" s="36" t="s">
        <v>412</v>
      </c>
      <c r="I728" s="37">
        <v>50000</v>
      </c>
      <c r="J728" s="38"/>
      <c r="K728" s="39"/>
      <c r="L728" s="38">
        <v>25</v>
      </c>
      <c r="M728" s="40">
        <v>1250000</v>
      </c>
      <c r="N728" s="22"/>
      <c r="O728" s="21"/>
    </row>
    <row r="729" spans="1:15" x14ac:dyDescent="0.25">
      <c r="A729" s="15" t="e">
        <f t="shared" si="34"/>
        <v>#REF!</v>
      </c>
      <c r="B729" s="35">
        <v>41695</v>
      </c>
      <c r="C729" s="36"/>
      <c r="D729" s="36" t="s">
        <v>378</v>
      </c>
      <c r="E729" s="36" t="s">
        <v>348</v>
      </c>
      <c r="F729" s="36" t="s">
        <v>379</v>
      </c>
      <c r="G729" s="36" t="s">
        <v>463</v>
      </c>
      <c r="H729" s="36" t="s">
        <v>412</v>
      </c>
      <c r="I729" s="37">
        <v>30000</v>
      </c>
      <c r="J729" s="38"/>
      <c r="K729" s="39"/>
      <c r="L729" s="38">
        <v>40</v>
      </c>
      <c r="M729" s="40">
        <v>1200000</v>
      </c>
      <c r="N729" s="22"/>
      <c r="O729" s="21"/>
    </row>
    <row r="730" spans="1:15" x14ac:dyDescent="0.25">
      <c r="A730" s="15" t="e">
        <f t="shared" si="34"/>
        <v>#REF!</v>
      </c>
      <c r="B730" s="35">
        <v>41695</v>
      </c>
      <c r="C730" s="36"/>
      <c r="D730" s="36" t="s">
        <v>370</v>
      </c>
      <c r="E730" s="36" t="s">
        <v>348</v>
      </c>
      <c r="F730" s="36" t="s">
        <v>468</v>
      </c>
      <c r="G730" s="36" t="s">
        <v>463</v>
      </c>
      <c r="H730" s="36" t="s">
        <v>412</v>
      </c>
      <c r="I730" s="37">
        <v>30000</v>
      </c>
      <c r="J730" s="38"/>
      <c r="K730" s="39"/>
      <c r="L730" s="38">
        <v>60</v>
      </c>
      <c r="M730" s="40">
        <v>1800000</v>
      </c>
      <c r="N730" s="22"/>
      <c r="O730" s="21"/>
    </row>
    <row r="731" spans="1:15" x14ac:dyDescent="0.25">
      <c r="A731" s="15" t="e">
        <f t="shared" si="34"/>
        <v>#REF!</v>
      </c>
      <c r="B731" s="35">
        <v>41695</v>
      </c>
      <c r="C731" s="36" t="s">
        <v>220</v>
      </c>
      <c r="D731" s="36"/>
      <c r="E731" s="36" t="s">
        <v>185</v>
      </c>
      <c r="F731" s="36" t="s">
        <v>366</v>
      </c>
      <c r="G731" s="36" t="s">
        <v>464</v>
      </c>
      <c r="H731" s="36" t="s">
        <v>433</v>
      </c>
      <c r="I731" s="37">
        <v>1400000</v>
      </c>
      <c r="J731" s="38">
        <v>81</v>
      </c>
      <c r="K731" s="39">
        <v>113400000</v>
      </c>
      <c r="L731" s="38"/>
      <c r="M731" s="40"/>
      <c r="N731" s="22"/>
      <c r="O731" s="21"/>
    </row>
    <row r="732" spans="1:15" x14ac:dyDescent="0.25">
      <c r="A732" s="15" t="e">
        <f t="shared" si="34"/>
        <v>#REF!</v>
      </c>
      <c r="B732" s="35">
        <v>41695</v>
      </c>
      <c r="C732" s="36"/>
      <c r="D732" s="36" t="s">
        <v>218</v>
      </c>
      <c r="E732" s="36" t="s">
        <v>185</v>
      </c>
      <c r="F732" s="36" t="s">
        <v>219</v>
      </c>
      <c r="G732" s="36" t="s">
        <v>466</v>
      </c>
      <c r="H732" s="36" t="s">
        <v>433</v>
      </c>
      <c r="I732" s="37">
        <v>1272727.2716000001</v>
      </c>
      <c r="J732" s="38"/>
      <c r="K732" s="39"/>
      <c r="L732" s="38">
        <v>81</v>
      </c>
      <c r="M732" s="40">
        <v>103090815</v>
      </c>
      <c r="N732" s="22"/>
      <c r="O732" s="21"/>
    </row>
    <row r="733" spans="1:15" x14ac:dyDescent="0.25">
      <c r="A733" s="15" t="e">
        <f t="shared" si="34"/>
        <v>#REF!</v>
      </c>
      <c r="B733" s="35">
        <v>41695</v>
      </c>
      <c r="C733" s="36" t="s">
        <v>220</v>
      </c>
      <c r="D733" s="36"/>
      <c r="E733" s="36" t="s">
        <v>187</v>
      </c>
      <c r="F733" s="36" t="s">
        <v>366</v>
      </c>
      <c r="G733" s="36" t="s">
        <v>464</v>
      </c>
      <c r="H733" s="36" t="s">
        <v>411</v>
      </c>
      <c r="I733" s="37">
        <v>609011.9216</v>
      </c>
      <c r="J733" s="38">
        <v>49.49</v>
      </c>
      <c r="K733" s="39">
        <v>30140000</v>
      </c>
      <c r="L733" s="38"/>
      <c r="M733" s="40"/>
      <c r="N733" s="22"/>
      <c r="O733" s="21"/>
    </row>
    <row r="734" spans="1:15" x14ac:dyDescent="0.25">
      <c r="A734" s="15" t="e">
        <f t="shared" si="34"/>
        <v>#REF!</v>
      </c>
      <c r="B734" s="35">
        <v>41695</v>
      </c>
      <c r="C734" s="36"/>
      <c r="D734" s="36" t="s">
        <v>218</v>
      </c>
      <c r="E734" s="36" t="s">
        <v>187</v>
      </c>
      <c r="F734" s="36" t="s">
        <v>219</v>
      </c>
      <c r="G734" s="36" t="s">
        <v>466</v>
      </c>
      <c r="H734" s="36" t="s">
        <v>411</v>
      </c>
      <c r="I734" s="37">
        <v>553636.35710000002</v>
      </c>
      <c r="J734" s="38"/>
      <c r="K734" s="39"/>
      <c r="L734" s="38">
        <v>14</v>
      </c>
      <c r="M734" s="40">
        <v>7750909</v>
      </c>
      <c r="N734" s="22"/>
      <c r="O734" s="21"/>
    </row>
    <row r="735" spans="1:15" x14ac:dyDescent="0.25">
      <c r="A735" s="15" t="e">
        <f t="shared" si="34"/>
        <v>#REF!</v>
      </c>
      <c r="B735" s="35">
        <v>41695</v>
      </c>
      <c r="C735" s="36"/>
      <c r="D735" s="36" t="s">
        <v>378</v>
      </c>
      <c r="E735" s="36" t="s">
        <v>187</v>
      </c>
      <c r="F735" s="36" t="s">
        <v>379</v>
      </c>
      <c r="G735" s="36" t="s">
        <v>463</v>
      </c>
      <c r="H735" s="36" t="s">
        <v>411</v>
      </c>
      <c r="I735" s="37">
        <v>687028.3</v>
      </c>
      <c r="J735" s="38"/>
      <c r="K735" s="39"/>
      <c r="L735" s="38">
        <v>0.02</v>
      </c>
      <c r="M735" s="40">
        <v>13741</v>
      </c>
      <c r="N735" s="22"/>
      <c r="O735" s="24"/>
    </row>
    <row r="736" spans="1:15" x14ac:dyDescent="0.25">
      <c r="A736" s="15" t="e">
        <f t="shared" si="34"/>
        <v>#REF!</v>
      </c>
      <c r="B736" s="35">
        <v>41695</v>
      </c>
      <c r="C736" s="36"/>
      <c r="D736" s="36" t="s">
        <v>370</v>
      </c>
      <c r="E736" s="36" t="s">
        <v>187</v>
      </c>
      <c r="F736" s="36" t="s">
        <v>468</v>
      </c>
      <c r="G736" s="36" t="s">
        <v>463</v>
      </c>
      <c r="H736" s="36" t="s">
        <v>411</v>
      </c>
      <c r="I736" s="37">
        <v>687028.28579999995</v>
      </c>
      <c r="J736" s="38"/>
      <c r="K736" s="39"/>
      <c r="L736" s="38">
        <f>43.414-L737</f>
        <v>32.914000000000001</v>
      </c>
      <c r="M736" s="40">
        <f>29826646-M737</f>
        <v>22612848.9991</v>
      </c>
      <c r="N736" s="22"/>
      <c r="O736" s="21"/>
    </row>
    <row r="737" spans="1:15" x14ac:dyDescent="0.25">
      <c r="A737" s="15"/>
      <c r="B737" s="35">
        <v>41695</v>
      </c>
      <c r="C737" s="36"/>
      <c r="D737" s="36" t="s">
        <v>370</v>
      </c>
      <c r="E737" s="36" t="s">
        <v>187</v>
      </c>
      <c r="F737" s="36" t="s">
        <v>468</v>
      </c>
      <c r="G737" s="36" t="s">
        <v>464</v>
      </c>
      <c r="H737" s="36" t="s">
        <v>411</v>
      </c>
      <c r="I737" s="37">
        <v>687028.28579999995</v>
      </c>
      <c r="J737" s="38"/>
      <c r="K737" s="39"/>
      <c r="L737" s="38">
        <v>10.5</v>
      </c>
      <c r="M737" s="40">
        <f>L737*I737</f>
        <v>7213797.0008999994</v>
      </c>
      <c r="N737" s="22"/>
      <c r="O737" s="21"/>
    </row>
    <row r="738" spans="1:15" x14ac:dyDescent="0.25">
      <c r="A738" s="15">
        <f t="shared" ref="A738:A754" si="35">A737+1</f>
        <v>1</v>
      </c>
      <c r="B738" s="35">
        <v>41695</v>
      </c>
      <c r="C738" s="36" t="s">
        <v>212</v>
      </c>
      <c r="D738" s="36"/>
      <c r="E738" s="36" t="s">
        <v>354</v>
      </c>
      <c r="F738" s="36" t="s">
        <v>366</v>
      </c>
      <c r="G738" s="36" t="s">
        <v>464</v>
      </c>
      <c r="H738" s="36" t="s">
        <v>411</v>
      </c>
      <c r="I738" s="37">
        <v>63990.692300000002</v>
      </c>
      <c r="J738" s="38">
        <v>1.7190000000000001</v>
      </c>
      <c r="K738" s="39">
        <v>110000</v>
      </c>
      <c r="L738" s="38"/>
      <c r="M738" s="40"/>
      <c r="N738" s="22"/>
      <c r="O738" s="21"/>
    </row>
    <row r="739" spans="1:15" x14ac:dyDescent="0.25">
      <c r="A739" s="15">
        <f t="shared" si="35"/>
        <v>2</v>
      </c>
      <c r="B739" s="35">
        <v>41695</v>
      </c>
      <c r="C739" s="36" t="s">
        <v>212</v>
      </c>
      <c r="D739" s="36"/>
      <c r="E739" s="36" t="s">
        <v>189</v>
      </c>
      <c r="F739" s="36" t="s">
        <v>366</v>
      </c>
      <c r="G739" s="36" t="s">
        <v>464</v>
      </c>
      <c r="H739" s="36" t="s">
        <v>411</v>
      </c>
      <c r="I739" s="37">
        <v>850000</v>
      </c>
      <c r="J739" s="38">
        <v>6</v>
      </c>
      <c r="K739" s="39">
        <v>5100000</v>
      </c>
      <c r="L739" s="38"/>
      <c r="M739" s="40"/>
      <c r="N739" s="22"/>
      <c r="O739" s="21"/>
    </row>
    <row r="740" spans="1:15" x14ac:dyDescent="0.25">
      <c r="A740" s="15">
        <f t="shared" si="35"/>
        <v>3</v>
      </c>
      <c r="B740" s="35">
        <v>41695</v>
      </c>
      <c r="C740" s="36"/>
      <c r="D740" s="36" t="s">
        <v>232</v>
      </c>
      <c r="E740" s="36" t="s">
        <v>189</v>
      </c>
      <c r="F740" s="36" t="s">
        <v>219</v>
      </c>
      <c r="G740" s="36" t="s">
        <v>466</v>
      </c>
      <c r="H740" s="36" t="s">
        <v>411</v>
      </c>
      <c r="I740" s="37">
        <v>772727.25</v>
      </c>
      <c r="J740" s="38"/>
      <c r="K740" s="39"/>
      <c r="L740" s="38">
        <v>4</v>
      </c>
      <c r="M740" s="40">
        <v>3090909</v>
      </c>
      <c r="N740" s="22"/>
      <c r="O740" s="21"/>
    </row>
    <row r="741" spans="1:15" x14ac:dyDescent="0.25">
      <c r="A741" s="15">
        <f t="shared" si="35"/>
        <v>4</v>
      </c>
      <c r="B741" s="35">
        <v>41695</v>
      </c>
      <c r="C741" s="36"/>
      <c r="D741" s="36" t="s">
        <v>359</v>
      </c>
      <c r="E741" s="36" t="s">
        <v>191</v>
      </c>
      <c r="F741" s="36" t="s">
        <v>361</v>
      </c>
      <c r="G741" s="36" t="s">
        <v>463</v>
      </c>
      <c r="H741" s="36" t="s">
        <v>411</v>
      </c>
      <c r="I741" s="37">
        <v>553644</v>
      </c>
      <c r="J741" s="38"/>
      <c r="K741" s="39"/>
      <c r="L741" s="38">
        <v>0.5</v>
      </c>
      <c r="M741" s="40">
        <v>276822</v>
      </c>
      <c r="N741" s="22"/>
      <c r="O741" s="21"/>
    </row>
    <row r="742" spans="1:15" x14ac:dyDescent="0.25">
      <c r="A742" s="15">
        <f t="shared" si="35"/>
        <v>5</v>
      </c>
      <c r="B742" s="35">
        <v>41695</v>
      </c>
      <c r="C742" s="36"/>
      <c r="D742" s="36" t="s">
        <v>376</v>
      </c>
      <c r="E742" s="36" t="s">
        <v>193</v>
      </c>
      <c r="F742" s="36" t="s">
        <v>377</v>
      </c>
      <c r="G742" s="36" t="s">
        <v>463</v>
      </c>
      <c r="H742" s="36" t="s">
        <v>411</v>
      </c>
      <c r="I742" s="37">
        <v>102022.77</v>
      </c>
      <c r="J742" s="38"/>
      <c r="K742" s="39"/>
      <c r="L742" s="38">
        <v>0.16600000000000001</v>
      </c>
      <c r="M742" s="40">
        <v>16936</v>
      </c>
      <c r="N742" s="22"/>
      <c r="O742" s="21"/>
    </row>
    <row r="743" spans="1:15" x14ac:dyDescent="0.25">
      <c r="A743" s="15">
        <f t="shared" si="35"/>
        <v>6</v>
      </c>
      <c r="B743" s="35">
        <v>41695</v>
      </c>
      <c r="C743" s="36"/>
      <c r="D743" s="36" t="s">
        <v>370</v>
      </c>
      <c r="E743" s="36" t="s">
        <v>193</v>
      </c>
      <c r="F743" s="36" t="s">
        <v>468</v>
      </c>
      <c r="G743" s="36" t="s">
        <v>463</v>
      </c>
      <c r="H743" s="36" t="s">
        <v>411</v>
      </c>
      <c r="I743" s="37">
        <v>102022.77</v>
      </c>
      <c r="J743" s="38"/>
      <c r="K743" s="39"/>
      <c r="L743" s="38">
        <v>3.919</v>
      </c>
      <c r="M743" s="40">
        <v>399827</v>
      </c>
      <c r="N743" s="22"/>
      <c r="O743" s="21"/>
    </row>
    <row r="744" spans="1:15" x14ac:dyDescent="0.25">
      <c r="A744" s="15">
        <f t="shared" si="35"/>
        <v>7</v>
      </c>
      <c r="B744" s="35">
        <v>41695</v>
      </c>
      <c r="C744" s="36" t="s">
        <v>212</v>
      </c>
      <c r="D744" s="36"/>
      <c r="E744" s="36" t="s">
        <v>195</v>
      </c>
      <c r="F744" s="36" t="s">
        <v>366</v>
      </c>
      <c r="G744" s="36" t="s">
        <v>464</v>
      </c>
      <c r="H744" s="36" t="s">
        <v>411</v>
      </c>
      <c r="I744" s="37">
        <v>2713704.2061999999</v>
      </c>
      <c r="J744" s="38">
        <v>3.6850000000000001</v>
      </c>
      <c r="K744" s="39">
        <v>10000000</v>
      </c>
      <c r="L744" s="38"/>
      <c r="M744" s="40"/>
      <c r="N744" s="22"/>
      <c r="O744" s="21"/>
    </row>
    <row r="745" spans="1:15" x14ac:dyDescent="0.25">
      <c r="A745" s="15">
        <f t="shared" si="35"/>
        <v>8</v>
      </c>
      <c r="B745" s="35">
        <v>41695</v>
      </c>
      <c r="C745" s="36"/>
      <c r="D745" s="36" t="s">
        <v>228</v>
      </c>
      <c r="E745" s="36" t="s">
        <v>195</v>
      </c>
      <c r="F745" s="36" t="s">
        <v>219</v>
      </c>
      <c r="G745" s="36" t="s">
        <v>466</v>
      </c>
      <c r="H745" s="36" t="s">
        <v>411</v>
      </c>
      <c r="I745" s="37">
        <v>2584761.9564999999</v>
      </c>
      <c r="J745" s="38"/>
      <c r="K745" s="39"/>
      <c r="L745" s="38">
        <v>3.68</v>
      </c>
      <c r="M745" s="40">
        <v>9511924</v>
      </c>
      <c r="N745" s="23"/>
      <c r="O745" s="21"/>
    </row>
    <row r="746" spans="1:15" x14ac:dyDescent="0.25">
      <c r="A746" s="15">
        <f t="shared" si="35"/>
        <v>9</v>
      </c>
      <c r="B746" s="35">
        <v>41695</v>
      </c>
      <c r="C746" s="36" t="s">
        <v>212</v>
      </c>
      <c r="D746" s="36"/>
      <c r="E746" s="36" t="s">
        <v>197</v>
      </c>
      <c r="F746" s="36" t="s">
        <v>366</v>
      </c>
      <c r="G746" s="36" t="s">
        <v>464</v>
      </c>
      <c r="H746" s="36" t="s">
        <v>411</v>
      </c>
      <c r="I746" s="37">
        <v>20999.902099999999</v>
      </c>
      <c r="J746" s="38">
        <v>306.43</v>
      </c>
      <c r="K746" s="39">
        <v>6435000</v>
      </c>
      <c r="L746" s="38"/>
      <c r="M746" s="40"/>
      <c r="N746" s="23"/>
      <c r="O746" s="21"/>
    </row>
    <row r="747" spans="1:15" x14ac:dyDescent="0.25">
      <c r="A747" s="15">
        <f t="shared" si="35"/>
        <v>10</v>
      </c>
      <c r="B747" s="35">
        <v>41695</v>
      </c>
      <c r="C747" s="36" t="s">
        <v>241</v>
      </c>
      <c r="D747" s="36"/>
      <c r="E747" s="36" t="s">
        <v>197</v>
      </c>
      <c r="F747" s="36" t="s">
        <v>219</v>
      </c>
      <c r="G747" s="36" t="s">
        <v>466</v>
      </c>
      <c r="H747" s="36" t="s">
        <v>411</v>
      </c>
      <c r="I747" s="37">
        <v>20442.830000000002</v>
      </c>
      <c r="J747" s="38"/>
      <c r="K747" s="39"/>
      <c r="L747" s="38">
        <v>165</v>
      </c>
      <c r="M747" s="40">
        <v>3373067</v>
      </c>
      <c r="N747" s="22"/>
      <c r="O747" s="21"/>
    </row>
    <row r="748" spans="1:15" x14ac:dyDescent="0.25">
      <c r="A748" s="15">
        <f t="shared" si="35"/>
        <v>11</v>
      </c>
      <c r="B748" s="35">
        <v>41695</v>
      </c>
      <c r="C748" s="36"/>
      <c r="D748" s="36" t="s">
        <v>376</v>
      </c>
      <c r="E748" s="36" t="s">
        <v>197</v>
      </c>
      <c r="F748" s="36" t="s">
        <v>377</v>
      </c>
      <c r="G748" s="36" t="s">
        <v>464</v>
      </c>
      <c r="H748" s="36" t="s">
        <v>411</v>
      </c>
      <c r="I748" s="37">
        <v>20442.830000000002</v>
      </c>
      <c r="J748" s="38"/>
      <c r="K748" s="39"/>
      <c r="L748" s="38">
        <v>15</v>
      </c>
      <c r="M748" s="40">
        <v>306642</v>
      </c>
      <c r="N748" s="22"/>
      <c r="O748" s="21"/>
    </row>
    <row r="749" spans="1:15" x14ac:dyDescent="0.25">
      <c r="A749" s="15">
        <f t="shared" si="35"/>
        <v>12</v>
      </c>
      <c r="B749" s="35">
        <v>41695</v>
      </c>
      <c r="C749" s="36"/>
      <c r="D749" s="36" t="s">
        <v>370</v>
      </c>
      <c r="E749" s="36" t="s">
        <v>197</v>
      </c>
      <c r="F749" s="36" t="s">
        <v>468</v>
      </c>
      <c r="G749" s="36" t="s">
        <v>464</v>
      </c>
      <c r="H749" s="36" t="s">
        <v>411</v>
      </c>
      <c r="I749" s="37">
        <v>20442.830000000002</v>
      </c>
      <c r="J749" s="38"/>
      <c r="K749" s="39"/>
      <c r="L749" s="38">
        <v>13.564</v>
      </c>
      <c r="M749" s="40">
        <v>277286</v>
      </c>
      <c r="N749" s="22"/>
      <c r="O749" s="21"/>
    </row>
    <row r="750" spans="1:15" x14ac:dyDescent="0.25">
      <c r="A750" s="15">
        <f t="shared" si="35"/>
        <v>13</v>
      </c>
      <c r="B750" s="35">
        <v>41695</v>
      </c>
      <c r="C750" s="36" t="s">
        <v>212</v>
      </c>
      <c r="D750" s="36"/>
      <c r="E750" s="36" t="s">
        <v>199</v>
      </c>
      <c r="F750" s="36" t="s">
        <v>366</v>
      </c>
      <c r="G750" s="36" t="s">
        <v>464</v>
      </c>
      <c r="H750" s="36" t="s">
        <v>411</v>
      </c>
      <c r="I750" s="37">
        <v>180000</v>
      </c>
      <c r="J750" s="38">
        <v>4.2</v>
      </c>
      <c r="K750" s="39">
        <v>756000</v>
      </c>
      <c r="L750" s="38"/>
      <c r="M750" s="40"/>
      <c r="N750" s="22"/>
      <c r="O750" s="21"/>
    </row>
    <row r="751" spans="1:15" x14ac:dyDescent="0.25">
      <c r="A751" s="15">
        <f t="shared" si="35"/>
        <v>14</v>
      </c>
      <c r="B751" s="35">
        <v>41695</v>
      </c>
      <c r="C751" s="41"/>
      <c r="D751" s="36" t="s">
        <v>370</v>
      </c>
      <c r="E751" s="36" t="s">
        <v>199</v>
      </c>
      <c r="F751" s="36" t="s">
        <v>468</v>
      </c>
      <c r="G751" s="36" t="s">
        <v>463</v>
      </c>
      <c r="H751" s="36" t="s">
        <v>411</v>
      </c>
      <c r="I751" s="37">
        <v>168897.6</v>
      </c>
      <c r="J751" s="38"/>
      <c r="K751" s="39"/>
      <c r="L751" s="38">
        <v>8.2839999999999989</v>
      </c>
      <c r="M751" s="40">
        <v>1399148</v>
      </c>
      <c r="N751" s="22"/>
      <c r="O751" s="21"/>
    </row>
    <row r="752" spans="1:15" x14ac:dyDescent="0.25">
      <c r="A752" s="15">
        <f t="shared" si="35"/>
        <v>15</v>
      </c>
      <c r="B752" s="35">
        <v>41695</v>
      </c>
      <c r="C752" s="36" t="s">
        <v>212</v>
      </c>
      <c r="D752" s="36"/>
      <c r="E752" s="36" t="s">
        <v>201</v>
      </c>
      <c r="F752" s="36" t="s">
        <v>366</v>
      </c>
      <c r="G752" s="36" t="s">
        <v>464</v>
      </c>
      <c r="H752" s="36" t="s">
        <v>413</v>
      </c>
      <c r="I752" s="37">
        <v>500000</v>
      </c>
      <c r="J752" s="38">
        <v>19</v>
      </c>
      <c r="K752" s="39">
        <v>9500000</v>
      </c>
      <c r="L752" s="38"/>
      <c r="M752" s="40"/>
      <c r="N752" s="22"/>
      <c r="O752" s="21"/>
    </row>
    <row r="753" spans="1:15" x14ac:dyDescent="0.25">
      <c r="A753" s="15">
        <f t="shared" si="35"/>
        <v>16</v>
      </c>
      <c r="B753" s="35">
        <v>41695</v>
      </c>
      <c r="C753" s="41"/>
      <c r="D753" s="36" t="s">
        <v>232</v>
      </c>
      <c r="E753" s="36" t="s">
        <v>201</v>
      </c>
      <c r="F753" s="36" t="s">
        <v>219</v>
      </c>
      <c r="G753" s="36" t="s">
        <v>466</v>
      </c>
      <c r="H753" s="36" t="s">
        <v>413</v>
      </c>
      <c r="I753" s="37">
        <v>454545.4706</v>
      </c>
      <c r="J753" s="38"/>
      <c r="K753" s="39"/>
      <c r="L753" s="38">
        <v>17</v>
      </c>
      <c r="M753" s="40">
        <v>7727273</v>
      </c>
      <c r="N753" s="22"/>
      <c r="O753" s="21"/>
    </row>
    <row r="754" spans="1:15" x14ac:dyDescent="0.25">
      <c r="A754" s="15">
        <f t="shared" si="35"/>
        <v>17</v>
      </c>
      <c r="B754" s="35">
        <v>41695</v>
      </c>
      <c r="C754" s="36"/>
      <c r="D754" s="36" t="s">
        <v>360</v>
      </c>
      <c r="E754" s="36" t="s">
        <v>201</v>
      </c>
      <c r="F754" s="36" t="s">
        <v>406</v>
      </c>
      <c r="G754" s="36" t="s">
        <v>463</v>
      </c>
      <c r="H754" s="36" t="s">
        <v>413</v>
      </c>
      <c r="I754" s="37">
        <v>673863.67</v>
      </c>
      <c r="J754" s="38"/>
      <c r="K754" s="39"/>
      <c r="L754" s="38">
        <v>2</v>
      </c>
      <c r="M754" s="40">
        <f>L754*I754</f>
        <v>1347727.34</v>
      </c>
      <c r="N754" s="22"/>
      <c r="O754" s="21"/>
    </row>
    <row r="755" spans="1:15" x14ac:dyDescent="0.25">
      <c r="A755" s="15"/>
      <c r="B755" s="35">
        <v>41695</v>
      </c>
      <c r="C755" s="36"/>
      <c r="D755" s="36" t="s">
        <v>360</v>
      </c>
      <c r="E755" s="36" t="s">
        <v>201</v>
      </c>
      <c r="F755" s="36" t="s">
        <v>406</v>
      </c>
      <c r="G755" s="36" t="s">
        <v>464</v>
      </c>
      <c r="H755" s="36" t="s">
        <v>413</v>
      </c>
      <c r="I755" s="37">
        <v>673863.67</v>
      </c>
      <c r="J755" s="38"/>
      <c r="K755" s="39"/>
      <c r="L755" s="38">
        <v>1</v>
      </c>
      <c r="M755" s="40">
        <f>2021590-M754</f>
        <v>673862.65999999992</v>
      </c>
      <c r="N755" s="22"/>
      <c r="O755" s="21"/>
    </row>
    <row r="756" spans="1:15" x14ac:dyDescent="0.25">
      <c r="A756" s="15">
        <f t="shared" ref="A756:A767" si="36">A755+1</f>
        <v>1</v>
      </c>
      <c r="B756" s="35">
        <v>41695</v>
      </c>
      <c r="C756" s="36" t="s">
        <v>212</v>
      </c>
      <c r="D756" s="36"/>
      <c r="E756" s="36" t="s">
        <v>203</v>
      </c>
      <c r="F756" s="36" t="s">
        <v>366</v>
      </c>
      <c r="G756" s="36" t="s">
        <v>464</v>
      </c>
      <c r="H756" s="36" t="s">
        <v>411</v>
      </c>
      <c r="I756" s="37">
        <v>710000</v>
      </c>
      <c r="J756" s="38">
        <v>2.0499999999999998</v>
      </c>
      <c r="K756" s="39">
        <v>1455500</v>
      </c>
      <c r="L756" s="38"/>
      <c r="M756" s="40"/>
      <c r="N756" s="22"/>
      <c r="O756" s="21"/>
    </row>
    <row r="757" spans="1:15" x14ac:dyDescent="0.25">
      <c r="A757" s="15">
        <f t="shared" si="36"/>
        <v>2</v>
      </c>
      <c r="B757" s="35">
        <v>41695</v>
      </c>
      <c r="C757" s="36"/>
      <c r="D757" s="36" t="s">
        <v>232</v>
      </c>
      <c r="E757" s="36" t="s">
        <v>203</v>
      </c>
      <c r="F757" s="36" t="s">
        <v>219</v>
      </c>
      <c r="G757" s="36" t="s">
        <v>466</v>
      </c>
      <c r="H757" s="36" t="s">
        <v>411</v>
      </c>
      <c r="I757" s="37">
        <v>645454.5</v>
      </c>
      <c r="J757" s="38"/>
      <c r="K757" s="39"/>
      <c r="L757" s="38">
        <v>2</v>
      </c>
      <c r="M757" s="40">
        <v>1290909</v>
      </c>
      <c r="N757" s="22"/>
      <c r="O757" s="21"/>
    </row>
    <row r="758" spans="1:15" x14ac:dyDescent="0.25">
      <c r="A758" s="15">
        <f t="shared" si="36"/>
        <v>3</v>
      </c>
      <c r="B758" s="35">
        <v>41695</v>
      </c>
      <c r="C758" s="36"/>
      <c r="D758" s="36" t="s">
        <v>359</v>
      </c>
      <c r="E758" s="36" t="s">
        <v>203</v>
      </c>
      <c r="F758" s="36" t="s">
        <v>361</v>
      </c>
      <c r="G758" s="36" t="s">
        <v>463</v>
      </c>
      <c r="H758" s="36" t="s">
        <v>411</v>
      </c>
      <c r="I758" s="37">
        <v>771569.05</v>
      </c>
      <c r="J758" s="38"/>
      <c r="K758" s="39"/>
      <c r="L758" s="38">
        <v>0.05</v>
      </c>
      <c r="M758" s="40">
        <v>38578</v>
      </c>
      <c r="N758" s="22"/>
      <c r="O758" s="24"/>
    </row>
    <row r="759" spans="1:15" x14ac:dyDescent="0.25">
      <c r="A759" s="15">
        <f t="shared" si="36"/>
        <v>4</v>
      </c>
      <c r="B759" s="35">
        <v>41695</v>
      </c>
      <c r="C759" s="36"/>
      <c r="D759" s="36" t="s">
        <v>360</v>
      </c>
      <c r="E759" s="36" t="s">
        <v>203</v>
      </c>
      <c r="F759" s="36" t="s">
        <v>406</v>
      </c>
      <c r="G759" s="36" t="s">
        <v>464</v>
      </c>
      <c r="H759" s="36" t="s">
        <v>411</v>
      </c>
      <c r="I759" s="37">
        <v>771569.2683</v>
      </c>
      <c r="J759" s="38"/>
      <c r="K759" s="39"/>
      <c r="L759" s="38">
        <v>2.0499999999999998</v>
      </c>
      <c r="M759" s="40">
        <v>1581717</v>
      </c>
      <c r="N759" s="22"/>
      <c r="O759" s="21"/>
    </row>
    <row r="760" spans="1:15" x14ac:dyDescent="0.25">
      <c r="A760" s="15">
        <f t="shared" si="36"/>
        <v>5</v>
      </c>
      <c r="B760" s="35">
        <v>41695</v>
      </c>
      <c r="C760" s="36" t="s">
        <v>212</v>
      </c>
      <c r="D760" s="36"/>
      <c r="E760" s="36" t="s">
        <v>207</v>
      </c>
      <c r="F760" s="36" t="s">
        <v>366</v>
      </c>
      <c r="G760" s="36" t="s">
        <v>464</v>
      </c>
      <c r="H760" s="36" t="s">
        <v>415</v>
      </c>
      <c r="I760" s="37">
        <v>920000</v>
      </c>
      <c r="J760" s="38">
        <v>7.1</v>
      </c>
      <c r="K760" s="39">
        <v>6532000</v>
      </c>
      <c r="L760" s="38"/>
      <c r="M760" s="40"/>
      <c r="N760" s="22"/>
      <c r="O760" s="24"/>
    </row>
    <row r="761" spans="1:15" x14ac:dyDescent="0.25">
      <c r="A761" s="15">
        <f t="shared" si="36"/>
        <v>6</v>
      </c>
      <c r="B761" s="35">
        <v>41695</v>
      </c>
      <c r="C761" s="36"/>
      <c r="D761" s="36" t="s">
        <v>232</v>
      </c>
      <c r="E761" s="36" t="s">
        <v>207</v>
      </c>
      <c r="F761" s="36" t="s">
        <v>219</v>
      </c>
      <c r="G761" s="36" t="s">
        <v>466</v>
      </c>
      <c r="H761" s="36" t="s">
        <v>415</v>
      </c>
      <c r="I761" s="37">
        <v>836363.57140000002</v>
      </c>
      <c r="J761" s="38"/>
      <c r="K761" s="39"/>
      <c r="L761" s="38">
        <v>7</v>
      </c>
      <c r="M761" s="40">
        <v>5854545</v>
      </c>
      <c r="N761" s="22"/>
      <c r="O761" s="21"/>
    </row>
    <row r="762" spans="1:15" x14ac:dyDescent="0.25">
      <c r="A762" s="15">
        <f t="shared" si="36"/>
        <v>7</v>
      </c>
      <c r="B762" s="35">
        <v>41695</v>
      </c>
      <c r="C762" s="36"/>
      <c r="D762" s="36" t="s">
        <v>360</v>
      </c>
      <c r="E762" s="36" t="s">
        <v>207</v>
      </c>
      <c r="F762" s="36" t="s">
        <v>406</v>
      </c>
      <c r="G762" s="36" t="s">
        <v>463</v>
      </c>
      <c r="H762" s="36" t="s">
        <v>415</v>
      </c>
      <c r="I762" s="37">
        <v>6774550</v>
      </c>
      <c r="J762" s="38"/>
      <c r="K762" s="39"/>
      <c r="L762" s="38">
        <v>0.1</v>
      </c>
      <c r="M762" s="40">
        <v>677455</v>
      </c>
      <c r="N762" s="22"/>
      <c r="O762" s="21"/>
    </row>
    <row r="763" spans="1:15" x14ac:dyDescent="0.25">
      <c r="A763" s="15">
        <f t="shared" si="36"/>
        <v>8</v>
      </c>
      <c r="B763" s="35">
        <v>41695</v>
      </c>
      <c r="C763" s="36"/>
      <c r="D763" s="36" t="s">
        <v>376</v>
      </c>
      <c r="E763" s="36" t="s">
        <v>209</v>
      </c>
      <c r="F763" s="36" t="s">
        <v>377</v>
      </c>
      <c r="G763" s="36" t="s">
        <v>463</v>
      </c>
      <c r="H763" s="36" t="s">
        <v>411</v>
      </c>
      <c r="I763" s="37">
        <v>1000000</v>
      </c>
      <c r="J763" s="38"/>
      <c r="K763" s="39"/>
      <c r="L763" s="38">
        <v>1</v>
      </c>
      <c r="M763" s="40">
        <v>1000000</v>
      </c>
      <c r="N763" s="22"/>
      <c r="O763" s="21"/>
    </row>
    <row r="764" spans="1:15" x14ac:dyDescent="0.25">
      <c r="A764" s="15">
        <f t="shared" si="36"/>
        <v>9</v>
      </c>
      <c r="B764" s="35">
        <v>41695</v>
      </c>
      <c r="C764" s="36"/>
      <c r="D764" s="36" t="s">
        <v>370</v>
      </c>
      <c r="E764" s="36" t="s">
        <v>211</v>
      </c>
      <c r="F764" s="36" t="s">
        <v>468</v>
      </c>
      <c r="G764" s="36" t="s">
        <v>463</v>
      </c>
      <c r="H764" s="36" t="s">
        <v>411</v>
      </c>
      <c r="I764" s="37">
        <v>181341.78</v>
      </c>
      <c r="J764" s="38"/>
      <c r="K764" s="39"/>
      <c r="L764" s="38">
        <v>1.0549999999999999</v>
      </c>
      <c r="M764" s="40">
        <v>191316</v>
      </c>
      <c r="N764" s="22"/>
      <c r="O764" s="21"/>
    </row>
    <row r="765" spans="1:15" x14ac:dyDescent="0.25">
      <c r="A765" s="15">
        <f t="shared" si="36"/>
        <v>10</v>
      </c>
      <c r="B765" s="35">
        <v>41696</v>
      </c>
      <c r="C765" s="41"/>
      <c r="D765" s="36" t="s">
        <v>380</v>
      </c>
      <c r="E765" s="36" t="s">
        <v>56</v>
      </c>
      <c r="F765" s="36" t="s">
        <v>381</v>
      </c>
      <c r="G765" s="36" t="s">
        <v>463</v>
      </c>
      <c r="H765" s="36" t="s">
        <v>419</v>
      </c>
      <c r="I765" s="37">
        <v>920879.14</v>
      </c>
      <c r="J765" s="38"/>
      <c r="K765" s="39"/>
      <c r="L765" s="38">
        <v>3.3000000000000002E-2</v>
      </c>
      <c r="M765" s="40">
        <v>30389</v>
      </c>
      <c r="N765" s="23"/>
      <c r="O765" s="21"/>
    </row>
    <row r="766" spans="1:15" x14ac:dyDescent="0.25">
      <c r="A766" s="15">
        <f t="shared" si="36"/>
        <v>11</v>
      </c>
      <c r="B766" s="35">
        <v>41696</v>
      </c>
      <c r="C766" s="36"/>
      <c r="D766" s="36" t="s">
        <v>382</v>
      </c>
      <c r="E766" s="36" t="s">
        <v>56</v>
      </c>
      <c r="F766" s="36" t="s">
        <v>383</v>
      </c>
      <c r="G766" s="36" t="s">
        <v>463</v>
      </c>
      <c r="H766" s="36" t="s">
        <v>419</v>
      </c>
      <c r="I766" s="37">
        <v>920879.14</v>
      </c>
      <c r="J766" s="38"/>
      <c r="K766" s="39"/>
      <c r="L766" s="38">
        <v>0.64600000000000002</v>
      </c>
      <c r="M766" s="40">
        <v>594888</v>
      </c>
      <c r="N766" s="22"/>
      <c r="O766" s="24"/>
    </row>
    <row r="767" spans="1:15" x14ac:dyDescent="0.25">
      <c r="A767" s="15">
        <f t="shared" si="36"/>
        <v>12</v>
      </c>
      <c r="B767" s="35">
        <v>41696</v>
      </c>
      <c r="C767" s="41"/>
      <c r="D767" s="36" t="s">
        <v>380</v>
      </c>
      <c r="E767" s="36" t="s">
        <v>453</v>
      </c>
      <c r="F767" s="36" t="s">
        <v>381</v>
      </c>
      <c r="G767" s="36" t="s">
        <v>463</v>
      </c>
      <c r="H767" s="36" t="s">
        <v>411</v>
      </c>
      <c r="I767" s="37">
        <v>31011.33</v>
      </c>
      <c r="J767" s="38"/>
      <c r="K767" s="39"/>
      <c r="L767" s="38">
        <v>1.5</v>
      </c>
      <c r="M767" s="40">
        <v>46517</v>
      </c>
      <c r="N767" s="23"/>
      <c r="O767" s="21"/>
    </row>
    <row r="768" spans="1:15" x14ac:dyDescent="0.25">
      <c r="A768" s="15">
        <f>A766+1</f>
        <v>12</v>
      </c>
      <c r="B768" s="35">
        <v>41696</v>
      </c>
      <c r="C768" s="36"/>
      <c r="D768" s="36" t="s">
        <v>380</v>
      </c>
      <c r="E768" s="36" t="s">
        <v>82</v>
      </c>
      <c r="F768" s="36" t="s">
        <v>381</v>
      </c>
      <c r="G768" s="36" t="s">
        <v>463</v>
      </c>
      <c r="H768" s="36" t="s">
        <v>411</v>
      </c>
      <c r="I768" s="37">
        <v>939534.79</v>
      </c>
      <c r="J768" s="38"/>
      <c r="K768" s="39"/>
      <c r="L768" s="38">
        <v>3.9E-2</v>
      </c>
      <c r="M768" s="40">
        <v>36642</v>
      </c>
      <c r="N768" s="22"/>
      <c r="O768" s="24"/>
    </row>
    <row r="769" spans="1:15" x14ac:dyDescent="0.25">
      <c r="A769" s="15">
        <f t="shared" ref="A769:A790" si="37">A768+1</f>
        <v>13</v>
      </c>
      <c r="B769" s="35">
        <v>41696</v>
      </c>
      <c r="C769" s="36"/>
      <c r="D769" s="36" t="s">
        <v>382</v>
      </c>
      <c r="E769" s="36" t="s">
        <v>82</v>
      </c>
      <c r="F769" s="36" t="s">
        <v>383</v>
      </c>
      <c r="G769" s="36" t="s">
        <v>463</v>
      </c>
      <c r="H769" s="36" t="s">
        <v>411</v>
      </c>
      <c r="I769" s="37">
        <v>939534.79</v>
      </c>
      <c r="J769" s="38"/>
      <c r="K769" s="39"/>
      <c r="L769" s="38">
        <v>12.871</v>
      </c>
      <c r="M769" s="40">
        <v>12092752</v>
      </c>
      <c r="N769" s="23"/>
      <c r="O769" s="21"/>
    </row>
    <row r="770" spans="1:15" x14ac:dyDescent="0.25">
      <c r="A770" s="15">
        <f t="shared" si="37"/>
        <v>14</v>
      </c>
      <c r="B770" s="35">
        <v>41696</v>
      </c>
      <c r="C770" s="36"/>
      <c r="D770" s="36" t="s">
        <v>380</v>
      </c>
      <c r="E770" s="36" t="s">
        <v>84</v>
      </c>
      <c r="F770" s="36" t="s">
        <v>381</v>
      </c>
      <c r="G770" s="36" t="s">
        <v>463</v>
      </c>
      <c r="H770" s="36" t="s">
        <v>411</v>
      </c>
      <c r="I770" s="37">
        <v>1468096.66</v>
      </c>
      <c r="J770" s="38"/>
      <c r="K770" s="39"/>
      <c r="L770" s="38">
        <v>2.4E-2</v>
      </c>
      <c r="M770" s="40">
        <v>35234</v>
      </c>
      <c r="N770" s="22"/>
      <c r="O770" s="24"/>
    </row>
    <row r="771" spans="1:15" x14ac:dyDescent="0.25">
      <c r="A771" s="15">
        <f t="shared" si="37"/>
        <v>15</v>
      </c>
      <c r="B771" s="35">
        <v>41696</v>
      </c>
      <c r="C771" s="36"/>
      <c r="D771" s="36" t="s">
        <v>382</v>
      </c>
      <c r="E771" s="36" t="s">
        <v>84</v>
      </c>
      <c r="F771" s="36" t="s">
        <v>383</v>
      </c>
      <c r="G771" s="36" t="s">
        <v>463</v>
      </c>
      <c r="H771" s="36" t="s">
        <v>411</v>
      </c>
      <c r="I771" s="37">
        <v>1468096.66</v>
      </c>
      <c r="J771" s="38"/>
      <c r="K771" s="39"/>
      <c r="L771" s="38">
        <v>8.3450000000000006</v>
      </c>
      <c r="M771" s="40">
        <v>12251267</v>
      </c>
      <c r="N771" s="23"/>
      <c r="O771" s="21"/>
    </row>
    <row r="772" spans="1:15" x14ac:dyDescent="0.25">
      <c r="A772" s="15">
        <f t="shared" si="37"/>
        <v>16</v>
      </c>
      <c r="B772" s="35">
        <v>41696</v>
      </c>
      <c r="C772" s="36"/>
      <c r="D772" s="36" t="s">
        <v>380</v>
      </c>
      <c r="E772" s="36" t="s">
        <v>88</v>
      </c>
      <c r="F772" s="36" t="s">
        <v>381</v>
      </c>
      <c r="G772" s="36" t="s">
        <v>463</v>
      </c>
      <c r="H772" s="36" t="s">
        <v>413</v>
      </c>
      <c r="I772" s="37">
        <v>481000</v>
      </c>
      <c r="J772" s="38"/>
      <c r="K772" s="39"/>
      <c r="L772" s="38">
        <v>1</v>
      </c>
      <c r="M772" s="40">
        <v>481000</v>
      </c>
      <c r="N772" s="23"/>
      <c r="O772" s="21"/>
    </row>
    <row r="773" spans="1:15" x14ac:dyDescent="0.25">
      <c r="A773" s="15">
        <f t="shared" si="37"/>
        <v>17</v>
      </c>
      <c r="B773" s="35">
        <v>41696</v>
      </c>
      <c r="C773" s="36"/>
      <c r="D773" s="36" t="s">
        <v>382</v>
      </c>
      <c r="E773" s="36" t="s">
        <v>103</v>
      </c>
      <c r="F773" s="36" t="s">
        <v>383</v>
      </c>
      <c r="G773" s="36" t="s">
        <v>463</v>
      </c>
      <c r="H773" s="36" t="s">
        <v>414</v>
      </c>
      <c r="I773" s="37">
        <v>1180909</v>
      </c>
      <c r="J773" s="38"/>
      <c r="K773" s="39"/>
      <c r="L773" s="38">
        <v>3</v>
      </c>
      <c r="M773" s="40">
        <v>3542727</v>
      </c>
      <c r="N773" s="23"/>
      <c r="O773" s="21"/>
    </row>
    <row r="774" spans="1:15" x14ac:dyDescent="0.25">
      <c r="A774" s="15">
        <f t="shared" si="37"/>
        <v>18</v>
      </c>
      <c r="B774" s="35">
        <v>41696</v>
      </c>
      <c r="C774" s="36"/>
      <c r="D774" s="36" t="s">
        <v>380</v>
      </c>
      <c r="E774" s="36" t="s">
        <v>119</v>
      </c>
      <c r="F774" s="36" t="s">
        <v>381</v>
      </c>
      <c r="G774" s="36" t="s">
        <v>463</v>
      </c>
      <c r="H774" s="36" t="s">
        <v>412</v>
      </c>
      <c r="I774" s="37">
        <v>24000</v>
      </c>
      <c r="J774" s="38"/>
      <c r="K774" s="39"/>
      <c r="L774" s="38">
        <v>30</v>
      </c>
      <c r="M774" s="40">
        <v>720000</v>
      </c>
      <c r="N774" s="23"/>
      <c r="O774" s="21"/>
    </row>
    <row r="775" spans="1:15" x14ac:dyDescent="0.25">
      <c r="A775" s="15">
        <f t="shared" si="37"/>
        <v>19</v>
      </c>
      <c r="B775" s="35">
        <v>41696</v>
      </c>
      <c r="C775" s="36"/>
      <c r="D775" s="36" t="s">
        <v>382</v>
      </c>
      <c r="E775" s="36" t="s">
        <v>119</v>
      </c>
      <c r="F775" s="36" t="s">
        <v>383</v>
      </c>
      <c r="G775" s="36" t="s">
        <v>463</v>
      </c>
      <c r="H775" s="36" t="s">
        <v>412</v>
      </c>
      <c r="I775" s="37">
        <v>24000</v>
      </c>
      <c r="J775" s="38"/>
      <c r="K775" s="39"/>
      <c r="L775" s="38">
        <v>68</v>
      </c>
      <c r="M775" s="40">
        <v>1632000</v>
      </c>
      <c r="N775" s="22"/>
      <c r="O775" s="21"/>
    </row>
    <row r="776" spans="1:15" x14ac:dyDescent="0.25">
      <c r="A776" s="15">
        <f t="shared" si="37"/>
        <v>20</v>
      </c>
      <c r="B776" s="35">
        <v>41696</v>
      </c>
      <c r="C776" s="36"/>
      <c r="D776" s="36" t="s">
        <v>380</v>
      </c>
      <c r="E776" s="36" t="s">
        <v>396</v>
      </c>
      <c r="F776" s="36" t="s">
        <v>381</v>
      </c>
      <c r="G776" s="36" t="s">
        <v>463</v>
      </c>
      <c r="H776" s="36" t="s">
        <v>411</v>
      </c>
      <c r="I776" s="37">
        <v>16190.01</v>
      </c>
      <c r="J776" s="38"/>
      <c r="K776" s="39"/>
      <c r="L776" s="38">
        <v>0.128</v>
      </c>
      <c r="M776" s="40">
        <v>2072</v>
      </c>
      <c r="N776" s="23"/>
      <c r="O776" s="21"/>
    </row>
    <row r="777" spans="1:15" x14ac:dyDescent="0.25">
      <c r="A777" s="15">
        <f t="shared" si="37"/>
        <v>21</v>
      </c>
      <c r="B777" s="35">
        <v>41696</v>
      </c>
      <c r="C777" s="36"/>
      <c r="D777" s="36" t="s">
        <v>382</v>
      </c>
      <c r="E777" s="36" t="s">
        <v>396</v>
      </c>
      <c r="F777" s="36" t="s">
        <v>383</v>
      </c>
      <c r="G777" s="36" t="s">
        <v>463</v>
      </c>
      <c r="H777" s="36" t="s">
        <v>411</v>
      </c>
      <c r="I777" s="37">
        <v>16190.01</v>
      </c>
      <c r="J777" s="38"/>
      <c r="K777" s="39"/>
      <c r="L777" s="38">
        <v>42.468000000000004</v>
      </c>
      <c r="M777" s="40">
        <v>687557</v>
      </c>
      <c r="N777" s="33"/>
      <c r="O777" s="21"/>
    </row>
    <row r="778" spans="1:15" x14ac:dyDescent="0.25">
      <c r="A778" s="15">
        <f t="shared" si="37"/>
        <v>22</v>
      </c>
      <c r="B778" s="35">
        <v>41696</v>
      </c>
      <c r="C778" s="36"/>
      <c r="D778" s="36" t="s">
        <v>380</v>
      </c>
      <c r="E778" s="36" t="s">
        <v>147</v>
      </c>
      <c r="F778" s="36" t="s">
        <v>381</v>
      </c>
      <c r="G778" s="36" t="s">
        <v>463</v>
      </c>
      <c r="H778" s="36" t="s">
        <v>411</v>
      </c>
      <c r="I778" s="37">
        <v>1680598.86</v>
      </c>
      <c r="J778" s="38"/>
      <c r="K778" s="39"/>
      <c r="L778" s="38">
        <v>1.2E-2</v>
      </c>
      <c r="M778" s="40">
        <v>20167</v>
      </c>
      <c r="N778" s="23"/>
      <c r="O778" s="21"/>
    </row>
    <row r="779" spans="1:15" x14ac:dyDescent="0.25">
      <c r="A779" s="15">
        <f t="shared" si="37"/>
        <v>23</v>
      </c>
      <c r="B779" s="35">
        <v>41696</v>
      </c>
      <c r="C779" s="41"/>
      <c r="D779" s="36" t="s">
        <v>382</v>
      </c>
      <c r="E779" s="36" t="s">
        <v>147</v>
      </c>
      <c r="F779" s="36" t="s">
        <v>383</v>
      </c>
      <c r="G779" s="36" t="s">
        <v>463</v>
      </c>
      <c r="H779" s="36" t="s">
        <v>411</v>
      </c>
      <c r="I779" s="37">
        <v>1680598.9783000001</v>
      </c>
      <c r="J779" s="38"/>
      <c r="K779" s="39"/>
      <c r="L779" s="38">
        <v>1.5660000000000001</v>
      </c>
      <c r="M779" s="40">
        <v>2631818</v>
      </c>
      <c r="N779" s="22"/>
      <c r="O779" s="21"/>
    </row>
    <row r="780" spans="1:15" x14ac:dyDescent="0.25">
      <c r="A780" s="15">
        <f t="shared" si="37"/>
        <v>24</v>
      </c>
      <c r="B780" s="35">
        <v>41696</v>
      </c>
      <c r="C780" s="36"/>
      <c r="D780" s="36" t="s">
        <v>380</v>
      </c>
      <c r="E780" s="36" t="s">
        <v>161</v>
      </c>
      <c r="F780" s="36" t="s">
        <v>381</v>
      </c>
      <c r="G780" s="36" t="s">
        <v>463</v>
      </c>
      <c r="H780" s="36" t="s">
        <v>411</v>
      </c>
      <c r="I780" s="37">
        <v>1687450</v>
      </c>
      <c r="J780" s="38"/>
      <c r="K780" s="39"/>
      <c r="L780" s="38">
        <v>1.2999999999999999E-2</v>
      </c>
      <c r="M780" s="40">
        <v>21937</v>
      </c>
      <c r="N780" s="23"/>
      <c r="O780" s="21"/>
    </row>
    <row r="781" spans="1:15" x14ac:dyDescent="0.25">
      <c r="A781" s="15">
        <f t="shared" si="37"/>
        <v>25</v>
      </c>
      <c r="B781" s="35">
        <v>41696</v>
      </c>
      <c r="C781" s="41"/>
      <c r="D781" s="36" t="s">
        <v>382</v>
      </c>
      <c r="E781" s="36" t="s">
        <v>161</v>
      </c>
      <c r="F781" s="36" t="s">
        <v>383</v>
      </c>
      <c r="G781" s="36" t="s">
        <v>463</v>
      </c>
      <c r="H781" s="36" t="s">
        <v>411</v>
      </c>
      <c r="I781" s="37">
        <v>1687450</v>
      </c>
      <c r="J781" s="38"/>
      <c r="K781" s="39"/>
      <c r="L781" s="38">
        <v>0.50700000000000001</v>
      </c>
      <c r="M781" s="40">
        <v>855537</v>
      </c>
      <c r="N781" s="23"/>
      <c r="O781" s="21"/>
    </row>
    <row r="782" spans="1:15" x14ac:dyDescent="0.25">
      <c r="A782" s="15">
        <f t="shared" si="37"/>
        <v>26</v>
      </c>
      <c r="B782" s="35">
        <v>41696</v>
      </c>
      <c r="C782" s="36"/>
      <c r="D782" s="36" t="s">
        <v>382</v>
      </c>
      <c r="E782" s="36" t="s">
        <v>165</v>
      </c>
      <c r="F782" s="36" t="s">
        <v>383</v>
      </c>
      <c r="G782" s="36" t="s">
        <v>463</v>
      </c>
      <c r="H782" s="36" t="s">
        <v>411</v>
      </c>
      <c r="I782" s="37">
        <v>706375.71</v>
      </c>
      <c r="J782" s="38"/>
      <c r="K782" s="39"/>
      <c r="L782" s="38">
        <v>0.10199999999999999</v>
      </c>
      <c r="M782" s="40">
        <v>72050</v>
      </c>
      <c r="N782" s="22"/>
      <c r="O782" s="21"/>
    </row>
    <row r="783" spans="1:15" x14ac:dyDescent="0.25">
      <c r="A783" s="15">
        <f t="shared" si="37"/>
        <v>27</v>
      </c>
      <c r="B783" s="35">
        <v>41696</v>
      </c>
      <c r="C783" s="36"/>
      <c r="D783" s="36" t="s">
        <v>380</v>
      </c>
      <c r="E783" s="36" t="s">
        <v>171</v>
      </c>
      <c r="F783" s="36" t="s">
        <v>381</v>
      </c>
      <c r="G783" s="36" t="s">
        <v>464</v>
      </c>
      <c r="H783" s="36" t="s">
        <v>411</v>
      </c>
      <c r="I783" s="37">
        <v>1194289.3500000001</v>
      </c>
      <c r="J783" s="38"/>
      <c r="K783" s="39"/>
      <c r="L783" s="38">
        <v>5.2999999999999999E-2</v>
      </c>
      <c r="M783" s="40">
        <v>63297</v>
      </c>
      <c r="N783" s="22"/>
      <c r="O783" s="21"/>
    </row>
    <row r="784" spans="1:15" x14ac:dyDescent="0.25">
      <c r="A784" s="15">
        <f t="shared" si="37"/>
        <v>28</v>
      </c>
      <c r="B784" s="35">
        <v>41696</v>
      </c>
      <c r="C784" s="36"/>
      <c r="D784" s="36" t="s">
        <v>380</v>
      </c>
      <c r="E784" s="36" t="s">
        <v>399</v>
      </c>
      <c r="F784" s="36" t="s">
        <v>381</v>
      </c>
      <c r="G784" s="36" t="s">
        <v>463</v>
      </c>
      <c r="H784" s="36" t="s">
        <v>411</v>
      </c>
      <c r="I784" s="37">
        <v>5000</v>
      </c>
      <c r="J784" s="38"/>
      <c r="K784" s="39"/>
      <c r="L784" s="38">
        <v>5.375</v>
      </c>
      <c r="M784" s="40">
        <v>26875</v>
      </c>
      <c r="N784" s="22"/>
      <c r="O784" s="21"/>
    </row>
    <row r="785" spans="1:15" x14ac:dyDescent="0.25">
      <c r="A785" s="15">
        <f t="shared" si="37"/>
        <v>29</v>
      </c>
      <c r="B785" s="35">
        <v>41696</v>
      </c>
      <c r="C785" s="36"/>
      <c r="D785" s="36" t="s">
        <v>380</v>
      </c>
      <c r="E785" s="36" t="s">
        <v>181</v>
      </c>
      <c r="F785" s="36" t="s">
        <v>381</v>
      </c>
      <c r="G785" s="36" t="s">
        <v>463</v>
      </c>
      <c r="H785" s="36" t="s">
        <v>412</v>
      </c>
      <c r="I785" s="37">
        <v>42000</v>
      </c>
      <c r="J785" s="38"/>
      <c r="K785" s="39"/>
      <c r="L785" s="38">
        <v>28</v>
      </c>
      <c r="M785" s="40">
        <v>1176000</v>
      </c>
      <c r="N785" s="22"/>
      <c r="O785" s="21"/>
    </row>
    <row r="786" spans="1:15" x14ac:dyDescent="0.25">
      <c r="A786" s="15">
        <f t="shared" si="37"/>
        <v>30</v>
      </c>
      <c r="B786" s="35">
        <v>41696</v>
      </c>
      <c r="C786" s="36"/>
      <c r="D786" s="36" t="s">
        <v>382</v>
      </c>
      <c r="E786" s="36" t="s">
        <v>181</v>
      </c>
      <c r="F786" s="36" t="s">
        <v>383</v>
      </c>
      <c r="G786" s="36" t="s">
        <v>463</v>
      </c>
      <c r="H786" s="36" t="s">
        <v>412</v>
      </c>
      <c r="I786" s="37">
        <v>42000</v>
      </c>
      <c r="J786" s="38"/>
      <c r="K786" s="39"/>
      <c r="L786" s="38">
        <v>30</v>
      </c>
      <c r="M786" s="40">
        <v>1260000</v>
      </c>
      <c r="N786" s="22"/>
      <c r="O786" s="21"/>
    </row>
    <row r="787" spans="1:15" x14ac:dyDescent="0.25">
      <c r="A787" s="15">
        <f t="shared" si="37"/>
        <v>31</v>
      </c>
      <c r="B787" s="35">
        <v>41696</v>
      </c>
      <c r="C787" s="36"/>
      <c r="D787" s="36" t="s">
        <v>380</v>
      </c>
      <c r="E787" s="36" t="s">
        <v>183</v>
      </c>
      <c r="F787" s="36" t="s">
        <v>381</v>
      </c>
      <c r="G787" s="36" t="s">
        <v>463</v>
      </c>
      <c r="H787" s="36" t="s">
        <v>412</v>
      </c>
      <c r="I787" s="37">
        <v>50000</v>
      </c>
      <c r="J787" s="38"/>
      <c r="K787" s="39"/>
      <c r="L787" s="38">
        <v>24</v>
      </c>
      <c r="M787" s="40">
        <v>1200000</v>
      </c>
      <c r="N787" s="22"/>
      <c r="O787" s="21"/>
    </row>
    <row r="788" spans="1:15" x14ac:dyDescent="0.25">
      <c r="A788" s="15">
        <f t="shared" si="37"/>
        <v>32</v>
      </c>
      <c r="B788" s="35">
        <v>41696</v>
      </c>
      <c r="C788" s="36"/>
      <c r="D788" s="36" t="s">
        <v>382</v>
      </c>
      <c r="E788" s="36" t="s">
        <v>183</v>
      </c>
      <c r="F788" s="36" t="s">
        <v>383</v>
      </c>
      <c r="G788" s="36" t="s">
        <v>463</v>
      </c>
      <c r="H788" s="36" t="s">
        <v>412</v>
      </c>
      <c r="I788" s="37">
        <v>50000</v>
      </c>
      <c r="J788" s="38"/>
      <c r="K788" s="39"/>
      <c r="L788" s="38">
        <v>25</v>
      </c>
      <c r="M788" s="40">
        <v>1250000</v>
      </c>
      <c r="N788" s="22"/>
      <c r="O788" s="21"/>
    </row>
    <row r="789" spans="1:15" x14ac:dyDescent="0.25">
      <c r="A789" s="15">
        <f t="shared" si="37"/>
        <v>33</v>
      </c>
      <c r="B789" s="35">
        <v>41696</v>
      </c>
      <c r="C789" s="36"/>
      <c r="D789" s="36" t="s">
        <v>380</v>
      </c>
      <c r="E789" s="36" t="s">
        <v>348</v>
      </c>
      <c r="F789" s="36" t="s">
        <v>381</v>
      </c>
      <c r="G789" s="36" t="s">
        <v>463</v>
      </c>
      <c r="H789" s="36" t="s">
        <v>412</v>
      </c>
      <c r="I789" s="37">
        <v>30000</v>
      </c>
      <c r="J789" s="38"/>
      <c r="K789" s="39"/>
      <c r="L789" s="38">
        <v>20</v>
      </c>
      <c r="M789" s="40">
        <v>600000</v>
      </c>
      <c r="N789" s="22"/>
      <c r="O789" s="21"/>
    </row>
    <row r="790" spans="1:15" x14ac:dyDescent="0.25">
      <c r="A790" s="15">
        <f t="shared" si="37"/>
        <v>34</v>
      </c>
      <c r="B790" s="35">
        <v>41696</v>
      </c>
      <c r="C790" s="36"/>
      <c r="D790" s="36" t="s">
        <v>382</v>
      </c>
      <c r="E790" s="36" t="s">
        <v>348</v>
      </c>
      <c r="F790" s="36" t="s">
        <v>383</v>
      </c>
      <c r="G790" s="36" t="s">
        <v>463</v>
      </c>
      <c r="H790" s="36" t="s">
        <v>412</v>
      </c>
      <c r="I790" s="37">
        <v>30000</v>
      </c>
      <c r="J790" s="38"/>
      <c r="K790" s="39"/>
      <c r="L790" s="38">
        <v>60</v>
      </c>
      <c r="M790" s="40">
        <v>1800000</v>
      </c>
      <c r="N790" s="22"/>
      <c r="O790" s="21"/>
    </row>
    <row r="791" spans="1:15" x14ac:dyDescent="0.25">
      <c r="A791" s="15">
        <f>A789+1</f>
        <v>34</v>
      </c>
      <c r="B791" s="35">
        <v>41696</v>
      </c>
      <c r="C791" s="36"/>
      <c r="D791" s="36" t="s">
        <v>380</v>
      </c>
      <c r="E791" s="36" t="s">
        <v>187</v>
      </c>
      <c r="F791" s="36" t="s">
        <v>381</v>
      </c>
      <c r="G791" s="36" t="s">
        <v>463</v>
      </c>
      <c r="H791" s="36" t="s">
        <v>411</v>
      </c>
      <c r="I791" s="37">
        <v>687028.3</v>
      </c>
      <c r="J791" s="38"/>
      <c r="K791" s="39"/>
      <c r="L791" s="38">
        <v>7.1999999999999995E-2</v>
      </c>
      <c r="M791" s="40">
        <v>49466</v>
      </c>
      <c r="N791" s="22"/>
      <c r="O791" s="21"/>
    </row>
    <row r="792" spans="1:15" x14ac:dyDescent="0.25">
      <c r="A792" s="15">
        <f t="shared" ref="A792:A824" si="38">A791+1</f>
        <v>35</v>
      </c>
      <c r="B792" s="35">
        <v>41696</v>
      </c>
      <c r="C792" s="36"/>
      <c r="D792" s="36" t="s">
        <v>382</v>
      </c>
      <c r="E792" s="36" t="s">
        <v>187</v>
      </c>
      <c r="F792" s="36" t="s">
        <v>383</v>
      </c>
      <c r="G792" s="36" t="s">
        <v>463</v>
      </c>
      <c r="H792" s="36" t="s">
        <v>411</v>
      </c>
      <c r="I792" s="37">
        <v>687028.3</v>
      </c>
      <c r="J792" s="38"/>
      <c r="K792" s="39"/>
      <c r="L792" s="38">
        <v>21.36</v>
      </c>
      <c r="M792" s="40">
        <v>14674925</v>
      </c>
      <c r="N792" s="22"/>
      <c r="O792" s="21"/>
    </row>
    <row r="793" spans="1:15" x14ac:dyDescent="0.25">
      <c r="A793" s="15">
        <f t="shared" si="38"/>
        <v>36</v>
      </c>
      <c r="B793" s="35">
        <v>41696</v>
      </c>
      <c r="C793" s="36"/>
      <c r="D793" s="36" t="s">
        <v>382</v>
      </c>
      <c r="E793" s="36" t="s">
        <v>199</v>
      </c>
      <c r="F793" s="36" t="s">
        <v>383</v>
      </c>
      <c r="G793" s="36" t="s">
        <v>463</v>
      </c>
      <c r="H793" s="36" t="s">
        <v>411</v>
      </c>
      <c r="I793" s="37">
        <v>168897.6</v>
      </c>
      <c r="J793" s="38"/>
      <c r="K793" s="39"/>
      <c r="L793" s="38">
        <v>3.6110000000000002</v>
      </c>
      <c r="M793" s="40">
        <v>609889</v>
      </c>
      <c r="N793" s="22"/>
      <c r="O793" s="21"/>
    </row>
    <row r="794" spans="1:15" x14ac:dyDescent="0.25">
      <c r="A794" s="15">
        <f t="shared" si="38"/>
        <v>37</v>
      </c>
      <c r="B794" s="35">
        <v>41696</v>
      </c>
      <c r="C794" s="41"/>
      <c r="D794" s="36" t="s">
        <v>382</v>
      </c>
      <c r="E794" s="36" t="s">
        <v>211</v>
      </c>
      <c r="F794" s="36" t="s">
        <v>383</v>
      </c>
      <c r="G794" s="36" t="s">
        <v>463</v>
      </c>
      <c r="H794" s="36" t="s">
        <v>411</v>
      </c>
      <c r="I794" s="37">
        <v>181341.78</v>
      </c>
      <c r="J794" s="38"/>
      <c r="K794" s="39"/>
      <c r="L794" s="38">
        <v>1.865</v>
      </c>
      <c r="M794" s="40">
        <v>338202</v>
      </c>
      <c r="N794" s="22"/>
      <c r="O794" s="21"/>
    </row>
    <row r="795" spans="1:15" x14ac:dyDescent="0.25">
      <c r="A795" s="15">
        <f t="shared" si="38"/>
        <v>38</v>
      </c>
      <c r="B795" s="35">
        <v>41698</v>
      </c>
      <c r="C795" s="41"/>
      <c r="D795" s="36" t="s">
        <v>445</v>
      </c>
      <c r="E795" s="36" t="s">
        <v>28</v>
      </c>
      <c r="F795" s="36" t="s">
        <v>367</v>
      </c>
      <c r="G795" s="47" t="s">
        <v>464</v>
      </c>
      <c r="H795" s="36" t="s">
        <v>414</v>
      </c>
      <c r="I795" s="37">
        <v>0</v>
      </c>
      <c r="J795" s="38"/>
      <c r="K795" s="39"/>
      <c r="L795" s="38">
        <v>0</v>
      </c>
      <c r="M795" s="40">
        <v>2298182</v>
      </c>
      <c r="N795" s="23"/>
      <c r="O795" s="21"/>
    </row>
    <row r="796" spans="1:15" x14ac:dyDescent="0.25">
      <c r="A796" s="15">
        <f t="shared" si="38"/>
        <v>39</v>
      </c>
      <c r="B796" s="35">
        <v>41698</v>
      </c>
      <c r="C796" s="36"/>
      <c r="D796" s="36" t="s">
        <v>445</v>
      </c>
      <c r="E796" s="36" t="s">
        <v>31</v>
      </c>
      <c r="F796" s="36" t="s">
        <v>367</v>
      </c>
      <c r="G796" s="47" t="s">
        <v>463</v>
      </c>
      <c r="H796" s="36" t="s">
        <v>415</v>
      </c>
      <c r="I796" s="37">
        <v>0</v>
      </c>
      <c r="J796" s="38"/>
      <c r="K796" s="39"/>
      <c r="L796" s="38">
        <v>0</v>
      </c>
      <c r="M796" s="40">
        <v>60000</v>
      </c>
      <c r="N796" s="23"/>
      <c r="O796" s="21"/>
    </row>
    <row r="797" spans="1:15" x14ac:dyDescent="0.25">
      <c r="A797" s="15">
        <f t="shared" si="38"/>
        <v>40</v>
      </c>
      <c r="B797" s="35">
        <v>41698</v>
      </c>
      <c r="C797" s="36"/>
      <c r="D797" s="36" t="s">
        <v>445</v>
      </c>
      <c r="E797" s="36" t="s">
        <v>39</v>
      </c>
      <c r="F797" s="36" t="s">
        <v>367</v>
      </c>
      <c r="G797" s="47" t="s">
        <v>464</v>
      </c>
      <c r="H797" s="36" t="s">
        <v>414</v>
      </c>
      <c r="I797" s="37">
        <v>0</v>
      </c>
      <c r="J797" s="38"/>
      <c r="K797" s="39"/>
      <c r="L797" s="38">
        <v>0</v>
      </c>
      <c r="M797" s="40">
        <v>636364</v>
      </c>
      <c r="N797" s="22"/>
      <c r="O797" s="24"/>
    </row>
    <row r="798" spans="1:15" x14ac:dyDescent="0.25">
      <c r="A798" s="15">
        <f t="shared" si="38"/>
        <v>41</v>
      </c>
      <c r="B798" s="35">
        <v>41698</v>
      </c>
      <c r="C798" s="36"/>
      <c r="D798" s="36" t="s">
        <v>445</v>
      </c>
      <c r="E798" s="36" t="s">
        <v>41</v>
      </c>
      <c r="F798" s="36" t="s">
        <v>362</v>
      </c>
      <c r="G798" s="47" t="s">
        <v>464</v>
      </c>
      <c r="H798" s="36" t="s">
        <v>416</v>
      </c>
      <c r="I798" s="37">
        <v>0</v>
      </c>
      <c r="J798" s="38"/>
      <c r="K798" s="39"/>
      <c r="L798" s="38">
        <v>0</v>
      </c>
      <c r="M798" s="40">
        <v>1236364</v>
      </c>
      <c r="N798" s="22"/>
      <c r="O798" s="21"/>
    </row>
    <row r="799" spans="1:15" x14ac:dyDescent="0.25">
      <c r="A799" s="15">
        <f t="shared" si="38"/>
        <v>42</v>
      </c>
      <c r="B799" s="35">
        <v>41698</v>
      </c>
      <c r="C799" s="36"/>
      <c r="D799" s="36" t="s">
        <v>445</v>
      </c>
      <c r="E799" s="36" t="s">
        <v>56</v>
      </c>
      <c r="F799" s="36" t="s">
        <v>379</v>
      </c>
      <c r="G799" s="47" t="s">
        <v>463</v>
      </c>
      <c r="H799" s="36" t="s">
        <v>419</v>
      </c>
      <c r="I799" s="37">
        <v>0</v>
      </c>
      <c r="J799" s="38"/>
      <c r="K799" s="39"/>
      <c r="L799" s="38">
        <v>0</v>
      </c>
      <c r="M799" s="40">
        <v>205394</v>
      </c>
      <c r="N799" s="23"/>
      <c r="O799" s="21"/>
    </row>
    <row r="800" spans="1:15" x14ac:dyDescent="0.25">
      <c r="A800" s="15">
        <f t="shared" si="38"/>
        <v>43</v>
      </c>
      <c r="B800" s="35">
        <v>41698</v>
      </c>
      <c r="C800" s="36"/>
      <c r="D800" s="36" t="s">
        <v>445</v>
      </c>
      <c r="E800" s="36" t="s">
        <v>132</v>
      </c>
      <c r="F800" s="36" t="s">
        <v>406</v>
      </c>
      <c r="G800" s="47" t="s">
        <v>464</v>
      </c>
      <c r="H800" s="36" t="s">
        <v>428</v>
      </c>
      <c r="I800" s="37">
        <v>0</v>
      </c>
      <c r="J800" s="38"/>
      <c r="K800" s="39"/>
      <c r="L800" s="38">
        <v>0</v>
      </c>
      <c r="M800" s="40">
        <v>13909080</v>
      </c>
      <c r="N800" s="22"/>
      <c r="O800" s="21"/>
    </row>
    <row r="801" spans="1:15" x14ac:dyDescent="0.25">
      <c r="A801" s="15">
        <f t="shared" si="38"/>
        <v>44</v>
      </c>
      <c r="B801" s="46">
        <v>41698</v>
      </c>
      <c r="C801" s="47"/>
      <c r="D801" s="67" t="s">
        <v>445</v>
      </c>
      <c r="E801" s="47" t="s">
        <v>320</v>
      </c>
      <c r="F801" s="36" t="s">
        <v>362</v>
      </c>
      <c r="G801" s="47" t="s">
        <v>463</v>
      </c>
      <c r="H801" s="47"/>
      <c r="I801" s="48"/>
      <c r="J801" s="49"/>
      <c r="K801" s="50"/>
      <c r="L801" s="49"/>
      <c r="M801" s="51">
        <v>954545</v>
      </c>
      <c r="N801" s="52"/>
      <c r="O801" s="53"/>
    </row>
    <row r="802" spans="1:15" x14ac:dyDescent="0.25">
      <c r="A802" s="15">
        <f t="shared" si="38"/>
        <v>45</v>
      </c>
      <c r="B802" s="35">
        <v>41698</v>
      </c>
      <c r="C802" s="36"/>
      <c r="D802" s="36" t="s">
        <v>445</v>
      </c>
      <c r="E802" s="36" t="s">
        <v>157</v>
      </c>
      <c r="F802" s="36" t="s">
        <v>361</v>
      </c>
      <c r="G802" s="47" t="s">
        <v>463</v>
      </c>
      <c r="H802" s="36" t="s">
        <v>429</v>
      </c>
      <c r="I802" s="37">
        <v>0</v>
      </c>
      <c r="J802" s="38"/>
      <c r="K802" s="39"/>
      <c r="L802" s="38">
        <v>0</v>
      </c>
      <c r="M802" s="40">
        <v>603571</v>
      </c>
      <c r="N802" s="23"/>
      <c r="O802" s="21"/>
    </row>
    <row r="803" spans="1:15" x14ac:dyDescent="0.25">
      <c r="A803" s="15">
        <f t="shared" si="38"/>
        <v>46</v>
      </c>
      <c r="B803" s="35">
        <v>41698</v>
      </c>
      <c r="C803" s="36" t="s">
        <v>460</v>
      </c>
      <c r="D803" s="36"/>
      <c r="E803" s="36" t="s">
        <v>161</v>
      </c>
      <c r="F803" s="36" t="s">
        <v>383</v>
      </c>
      <c r="G803" s="47" t="s">
        <v>463</v>
      </c>
      <c r="H803" s="36" t="s">
        <v>411</v>
      </c>
      <c r="I803" s="37">
        <v>0</v>
      </c>
      <c r="J803" s="38">
        <v>0</v>
      </c>
      <c r="K803" s="39">
        <v>24291</v>
      </c>
      <c r="L803" s="38"/>
      <c r="M803" s="40"/>
      <c r="N803" s="22"/>
      <c r="O803" s="21"/>
    </row>
    <row r="804" spans="1:15" x14ac:dyDescent="0.25">
      <c r="A804" s="15">
        <f t="shared" si="38"/>
        <v>47</v>
      </c>
      <c r="B804" s="35">
        <v>41698</v>
      </c>
      <c r="C804" s="36"/>
      <c r="D804" s="36" t="s">
        <v>445</v>
      </c>
      <c r="E804" s="36" t="s">
        <v>173</v>
      </c>
      <c r="F804" s="36" t="s">
        <v>375</v>
      </c>
      <c r="G804" s="47" t="s">
        <v>463</v>
      </c>
      <c r="H804" s="36" t="s">
        <v>411</v>
      </c>
      <c r="I804" s="37">
        <v>0</v>
      </c>
      <c r="J804" s="38"/>
      <c r="K804" s="39"/>
      <c r="L804" s="38">
        <v>0</v>
      </c>
      <c r="M804" s="40">
        <v>818182</v>
      </c>
      <c r="N804" s="22"/>
      <c r="O804" s="24"/>
    </row>
    <row r="805" spans="1:15" x14ac:dyDescent="0.25">
      <c r="A805" s="15">
        <f t="shared" si="38"/>
        <v>48</v>
      </c>
      <c r="B805" s="35">
        <v>41698</v>
      </c>
      <c r="C805" s="36" t="s">
        <v>460</v>
      </c>
      <c r="D805" s="36"/>
      <c r="E805" s="36" t="s">
        <v>187</v>
      </c>
      <c r="F805" s="36" t="s">
        <v>383</v>
      </c>
      <c r="G805" s="47" t="s">
        <v>463</v>
      </c>
      <c r="H805" s="36" t="s">
        <v>411</v>
      </c>
      <c r="I805" s="37">
        <v>0</v>
      </c>
      <c r="J805" s="38">
        <v>0</v>
      </c>
      <c r="K805" s="39">
        <v>7263100</v>
      </c>
      <c r="L805" s="38"/>
      <c r="M805" s="40"/>
      <c r="N805" s="22"/>
      <c r="O805" s="21"/>
    </row>
    <row r="806" spans="1:15" x14ac:dyDescent="0.25">
      <c r="A806" s="15">
        <f t="shared" si="38"/>
        <v>49</v>
      </c>
      <c r="B806" s="35">
        <v>41705</v>
      </c>
      <c r="C806" s="41"/>
      <c r="D806" s="36" t="s">
        <v>368</v>
      </c>
      <c r="E806" s="36" t="s">
        <v>37</v>
      </c>
      <c r="F806" s="36" t="s">
        <v>367</v>
      </c>
      <c r="G806" s="36" t="s">
        <v>464</v>
      </c>
      <c r="H806" s="36" t="s">
        <v>414</v>
      </c>
      <c r="I806" s="37">
        <v>1589091</v>
      </c>
      <c r="J806" s="38"/>
      <c r="K806" s="39"/>
      <c r="L806" s="38">
        <v>5</v>
      </c>
      <c r="M806" s="40">
        <v>7945455</v>
      </c>
      <c r="N806" s="23"/>
      <c r="O806" s="21"/>
    </row>
    <row r="807" spans="1:15" x14ac:dyDescent="0.25">
      <c r="A807" s="15">
        <f t="shared" si="38"/>
        <v>50</v>
      </c>
      <c r="B807" s="35">
        <v>41705</v>
      </c>
      <c r="C807" s="41"/>
      <c r="D807" s="36" t="s">
        <v>368</v>
      </c>
      <c r="E807" s="36" t="s">
        <v>236</v>
      </c>
      <c r="F807" s="36" t="s">
        <v>367</v>
      </c>
      <c r="G807" s="36" t="s">
        <v>464</v>
      </c>
      <c r="H807" s="36" t="s">
        <v>417</v>
      </c>
      <c r="I807" s="37">
        <v>194416</v>
      </c>
      <c r="J807" s="38"/>
      <c r="K807" s="39"/>
      <c r="L807" s="38">
        <v>7</v>
      </c>
      <c r="M807" s="40">
        <v>1360912</v>
      </c>
      <c r="N807" s="22"/>
      <c r="O807" s="24"/>
    </row>
    <row r="808" spans="1:15" x14ac:dyDescent="0.25">
      <c r="A808" s="15">
        <f t="shared" si="38"/>
        <v>51</v>
      </c>
      <c r="B808" s="35">
        <v>41705</v>
      </c>
      <c r="C808" s="41"/>
      <c r="D808" s="36" t="s">
        <v>371</v>
      </c>
      <c r="E808" s="36" t="s">
        <v>236</v>
      </c>
      <c r="F808" s="36" t="s">
        <v>362</v>
      </c>
      <c r="G808" s="36" t="s">
        <v>464</v>
      </c>
      <c r="H808" s="36" t="s">
        <v>417</v>
      </c>
      <c r="I808" s="37">
        <v>194416</v>
      </c>
      <c r="J808" s="38"/>
      <c r="K808" s="39"/>
      <c r="L808" s="38">
        <v>7</v>
      </c>
      <c r="M808" s="40">
        <v>1360912</v>
      </c>
      <c r="N808" s="23"/>
      <c r="O808" s="21"/>
    </row>
    <row r="809" spans="1:15" x14ac:dyDescent="0.25">
      <c r="A809" s="15">
        <f t="shared" si="38"/>
        <v>52</v>
      </c>
      <c r="B809" s="35">
        <v>41705</v>
      </c>
      <c r="C809" s="36"/>
      <c r="D809" s="36" t="s">
        <v>368</v>
      </c>
      <c r="E809" s="36" t="s">
        <v>48</v>
      </c>
      <c r="F809" s="36" t="s">
        <v>367</v>
      </c>
      <c r="G809" s="36" t="s">
        <v>464</v>
      </c>
      <c r="H809" s="36" t="s">
        <v>418</v>
      </c>
      <c r="I809" s="37">
        <v>9227273</v>
      </c>
      <c r="J809" s="38"/>
      <c r="K809" s="39"/>
      <c r="L809" s="38">
        <v>1</v>
      </c>
      <c r="M809" s="40">
        <v>9227273</v>
      </c>
      <c r="N809" s="23"/>
      <c r="O809" s="21"/>
    </row>
    <row r="810" spans="1:15" x14ac:dyDescent="0.25">
      <c r="A810" s="15">
        <f t="shared" si="38"/>
        <v>53</v>
      </c>
      <c r="B810" s="35">
        <v>41705</v>
      </c>
      <c r="C810" s="41"/>
      <c r="D810" s="36" t="s">
        <v>368</v>
      </c>
      <c r="E810" s="36" t="s">
        <v>59</v>
      </c>
      <c r="F810" s="36" t="s">
        <v>367</v>
      </c>
      <c r="G810" s="36" t="s">
        <v>464</v>
      </c>
      <c r="H810" s="36" t="s">
        <v>420</v>
      </c>
      <c r="I810" s="37">
        <v>443636.4</v>
      </c>
      <c r="J810" s="38"/>
      <c r="K810" s="39"/>
      <c r="L810" s="38">
        <v>10</v>
      </c>
      <c r="M810" s="40">
        <v>4436364</v>
      </c>
      <c r="N810" s="23"/>
      <c r="O810" s="21"/>
    </row>
    <row r="811" spans="1:15" x14ac:dyDescent="0.25">
      <c r="A811" s="15">
        <f t="shared" si="38"/>
        <v>54</v>
      </c>
      <c r="B811" s="35">
        <v>41705</v>
      </c>
      <c r="C811" s="36"/>
      <c r="D811" s="36" t="s">
        <v>368</v>
      </c>
      <c r="E811" s="36" t="s">
        <v>61</v>
      </c>
      <c r="F811" s="36" t="s">
        <v>367</v>
      </c>
      <c r="G811" s="55" t="s">
        <v>464</v>
      </c>
      <c r="H811" s="36" t="s">
        <v>420</v>
      </c>
      <c r="I811" s="37">
        <v>443636.4</v>
      </c>
      <c r="J811" s="38"/>
      <c r="K811" s="39"/>
      <c r="L811" s="38">
        <v>10</v>
      </c>
      <c r="M811" s="40">
        <v>4436364</v>
      </c>
      <c r="N811" s="23"/>
      <c r="O811" s="21"/>
    </row>
    <row r="812" spans="1:15" x14ac:dyDescent="0.25">
      <c r="A812" s="15">
        <f t="shared" si="38"/>
        <v>55</v>
      </c>
      <c r="B812" s="35">
        <v>41705</v>
      </c>
      <c r="C812" s="36" t="s">
        <v>249</v>
      </c>
      <c r="D812" s="36"/>
      <c r="E812" s="36" t="s">
        <v>66</v>
      </c>
      <c r="F812" s="36" t="s">
        <v>366</v>
      </c>
      <c r="G812" s="36" t="s">
        <v>464</v>
      </c>
      <c r="H812" s="36" t="s">
        <v>412</v>
      </c>
      <c r="I812" s="37">
        <v>208000</v>
      </c>
      <c r="J812" s="38">
        <v>10</v>
      </c>
      <c r="K812" s="39">
        <v>2080000</v>
      </c>
      <c r="L812" s="38"/>
      <c r="M812" s="40"/>
      <c r="N812" s="23"/>
      <c r="O812" s="21"/>
    </row>
    <row r="813" spans="1:15" x14ac:dyDescent="0.25">
      <c r="A813" s="15">
        <f t="shared" si="38"/>
        <v>56</v>
      </c>
      <c r="B813" s="35">
        <v>41705</v>
      </c>
      <c r="C813" s="36"/>
      <c r="D813" s="36" t="s">
        <v>368</v>
      </c>
      <c r="E813" s="36" t="s">
        <v>66</v>
      </c>
      <c r="F813" s="36" t="s">
        <v>367</v>
      </c>
      <c r="G813" s="36" t="s">
        <v>464</v>
      </c>
      <c r="H813" s="36" t="s">
        <v>412</v>
      </c>
      <c r="I813" s="37">
        <v>207900</v>
      </c>
      <c r="J813" s="38"/>
      <c r="K813" s="39"/>
      <c r="L813" s="38">
        <v>2</v>
      </c>
      <c r="M813" s="40">
        <v>415800</v>
      </c>
      <c r="N813" s="23"/>
      <c r="O813" s="21"/>
    </row>
    <row r="814" spans="1:15" x14ac:dyDescent="0.25">
      <c r="A814" s="15">
        <f t="shared" si="38"/>
        <v>57</v>
      </c>
      <c r="B814" s="35">
        <v>41705</v>
      </c>
      <c r="C814" s="36"/>
      <c r="D814" s="36" t="s">
        <v>371</v>
      </c>
      <c r="E814" s="36" t="s">
        <v>66</v>
      </c>
      <c r="F814" s="36" t="s">
        <v>362</v>
      </c>
      <c r="G814" s="36" t="s">
        <v>463</v>
      </c>
      <c r="H814" s="36" t="s">
        <v>412</v>
      </c>
      <c r="I814" s="37">
        <v>283636.5</v>
      </c>
      <c r="J814" s="38"/>
      <c r="K814" s="39"/>
      <c r="L814" s="38">
        <v>10</v>
      </c>
      <c r="M814" s="40">
        <v>2230473</v>
      </c>
      <c r="N814" s="22"/>
      <c r="O814" s="24"/>
    </row>
    <row r="815" spans="1:15" x14ac:dyDescent="0.25">
      <c r="A815" s="15">
        <f t="shared" si="38"/>
        <v>58</v>
      </c>
      <c r="B815" s="35">
        <v>41705</v>
      </c>
      <c r="C815" s="36" t="s">
        <v>249</v>
      </c>
      <c r="D815" s="36"/>
      <c r="E815" s="36" t="s">
        <v>68</v>
      </c>
      <c r="F815" s="36" t="s">
        <v>366</v>
      </c>
      <c r="G815" s="36" t="s">
        <v>464</v>
      </c>
      <c r="H815" s="36" t="s">
        <v>412</v>
      </c>
      <c r="I815" s="37">
        <v>200000</v>
      </c>
      <c r="J815" s="38">
        <v>10</v>
      </c>
      <c r="K815" s="39">
        <v>2000000</v>
      </c>
      <c r="L815" s="38"/>
      <c r="M815" s="40"/>
      <c r="N815" s="22"/>
      <c r="O815" s="21"/>
    </row>
    <row r="816" spans="1:15" x14ac:dyDescent="0.25">
      <c r="A816" s="57">
        <f t="shared" si="38"/>
        <v>59</v>
      </c>
      <c r="B816" s="58">
        <v>41705</v>
      </c>
      <c r="C816" s="59"/>
      <c r="D816" s="59" t="s">
        <v>368</v>
      </c>
      <c r="E816" s="59" t="s">
        <v>68</v>
      </c>
      <c r="F816" s="36" t="s">
        <v>367</v>
      </c>
      <c r="G816" s="59" t="s">
        <v>464</v>
      </c>
      <c r="H816" s="59" t="s">
        <v>412</v>
      </c>
      <c r="I816" s="60">
        <v>200000</v>
      </c>
      <c r="J816" s="61"/>
      <c r="K816" s="62"/>
      <c r="L816" s="61">
        <v>2</v>
      </c>
      <c r="M816" s="63">
        <v>400000</v>
      </c>
      <c r="N816" s="64"/>
      <c r="O816" s="65"/>
    </row>
    <row r="817" spans="1:15" x14ac:dyDescent="0.25">
      <c r="A817" s="15">
        <f t="shared" si="38"/>
        <v>60</v>
      </c>
      <c r="B817" s="35">
        <v>41705</v>
      </c>
      <c r="C817" s="36"/>
      <c r="D817" s="36" t="s">
        <v>371</v>
      </c>
      <c r="E817" s="36" t="s">
        <v>68</v>
      </c>
      <c r="F817" s="36" t="s">
        <v>362</v>
      </c>
      <c r="G817" s="36" t="s">
        <v>463</v>
      </c>
      <c r="H817" s="36" t="s">
        <v>412</v>
      </c>
      <c r="I817" s="37">
        <v>272727</v>
      </c>
      <c r="J817" s="38"/>
      <c r="K817" s="39"/>
      <c r="L817" s="38">
        <v>10</v>
      </c>
      <c r="M817" s="40">
        <v>2145454</v>
      </c>
      <c r="N817" s="22"/>
      <c r="O817" s="21"/>
    </row>
    <row r="818" spans="1:15" x14ac:dyDescent="0.25">
      <c r="A818" s="15">
        <f t="shared" si="38"/>
        <v>61</v>
      </c>
      <c r="B818" s="35">
        <v>41705</v>
      </c>
      <c r="C818" s="36" t="s">
        <v>249</v>
      </c>
      <c r="D818" s="36"/>
      <c r="E818" s="36" t="s">
        <v>70</v>
      </c>
      <c r="F818" s="36" t="s">
        <v>366</v>
      </c>
      <c r="G818" s="36" t="s">
        <v>464</v>
      </c>
      <c r="H818" s="36" t="s">
        <v>414</v>
      </c>
      <c r="I818" s="37">
        <v>300000</v>
      </c>
      <c r="J818" s="38">
        <v>5</v>
      </c>
      <c r="K818" s="39">
        <v>1500000</v>
      </c>
      <c r="L818" s="38"/>
      <c r="M818" s="40"/>
      <c r="N818" s="23"/>
      <c r="O818" s="21"/>
    </row>
    <row r="819" spans="1:15" x14ac:dyDescent="0.25">
      <c r="A819" s="15">
        <f t="shared" si="38"/>
        <v>62</v>
      </c>
      <c r="B819" s="35">
        <v>41705</v>
      </c>
      <c r="C819" s="36"/>
      <c r="D819" s="36" t="s">
        <v>368</v>
      </c>
      <c r="E819" s="36" t="s">
        <v>70</v>
      </c>
      <c r="F819" s="36" t="s">
        <v>367</v>
      </c>
      <c r="G819" s="36" t="s">
        <v>464</v>
      </c>
      <c r="H819" s="36" t="s">
        <v>414</v>
      </c>
      <c r="I819" s="37">
        <v>300000</v>
      </c>
      <c r="J819" s="38"/>
      <c r="K819" s="39"/>
      <c r="L819" s="38">
        <v>5</v>
      </c>
      <c r="M819" s="40">
        <v>1500000</v>
      </c>
      <c r="N819" s="23"/>
      <c r="O819" s="21"/>
    </row>
    <row r="820" spans="1:15" x14ac:dyDescent="0.25">
      <c r="A820" s="15">
        <f t="shared" si="38"/>
        <v>63</v>
      </c>
      <c r="B820" s="35">
        <v>41705</v>
      </c>
      <c r="C820" s="36"/>
      <c r="D820" s="36" t="s">
        <v>371</v>
      </c>
      <c r="E820" s="36" t="s">
        <v>70</v>
      </c>
      <c r="F820" s="36" t="s">
        <v>362</v>
      </c>
      <c r="G820" s="55" t="s">
        <v>463</v>
      </c>
      <c r="H820" s="36" t="s">
        <v>414</v>
      </c>
      <c r="I820" s="37">
        <v>300000</v>
      </c>
      <c r="J820" s="38"/>
      <c r="K820" s="39"/>
      <c r="L820" s="38">
        <v>5</v>
      </c>
      <c r="M820" s="40">
        <v>1500000</v>
      </c>
      <c r="N820" s="22"/>
      <c r="O820" s="24"/>
    </row>
    <row r="821" spans="1:15" x14ac:dyDescent="0.25">
      <c r="A821" s="15">
        <f t="shared" si="38"/>
        <v>64</v>
      </c>
      <c r="B821" s="35">
        <v>41705</v>
      </c>
      <c r="C821" s="36" t="s">
        <v>249</v>
      </c>
      <c r="D821" s="36"/>
      <c r="E821" s="36" t="s">
        <v>72</v>
      </c>
      <c r="F821" s="36" t="s">
        <v>366</v>
      </c>
      <c r="G821" s="36" t="s">
        <v>464</v>
      </c>
      <c r="H821" s="36" t="s">
        <v>412</v>
      </c>
      <c r="I821" s="37">
        <v>200000</v>
      </c>
      <c r="J821" s="38">
        <v>10</v>
      </c>
      <c r="K821" s="39">
        <v>2000000</v>
      </c>
      <c r="L821" s="38"/>
      <c r="M821" s="40"/>
      <c r="N821" s="23"/>
      <c r="O821" s="21"/>
    </row>
    <row r="822" spans="1:15" x14ac:dyDescent="0.25">
      <c r="A822" s="15">
        <f t="shared" si="38"/>
        <v>65</v>
      </c>
      <c r="B822" s="35">
        <v>41705</v>
      </c>
      <c r="C822" s="36"/>
      <c r="D822" s="36" t="s">
        <v>371</v>
      </c>
      <c r="E822" s="36" t="s">
        <v>72</v>
      </c>
      <c r="F822" s="36" t="s">
        <v>362</v>
      </c>
      <c r="G822" s="36" t="s">
        <v>463</v>
      </c>
      <c r="H822" s="36" t="s">
        <v>412</v>
      </c>
      <c r="I822" s="37">
        <v>200000</v>
      </c>
      <c r="J822" s="38"/>
      <c r="K822" s="39"/>
      <c r="L822" s="38">
        <v>10</v>
      </c>
      <c r="M822" s="40">
        <v>2000000</v>
      </c>
      <c r="N822" s="23"/>
      <c r="O822" s="21"/>
    </row>
    <row r="823" spans="1:15" x14ac:dyDescent="0.25">
      <c r="A823" s="15">
        <f t="shared" si="38"/>
        <v>66</v>
      </c>
      <c r="B823" s="35">
        <v>41705</v>
      </c>
      <c r="C823" s="36" t="s">
        <v>249</v>
      </c>
      <c r="D823" s="36"/>
      <c r="E823" s="36" t="s">
        <v>250</v>
      </c>
      <c r="F823" s="36" t="s">
        <v>366</v>
      </c>
      <c r="G823" s="36" t="s">
        <v>464</v>
      </c>
      <c r="H823" s="36" t="s">
        <v>412</v>
      </c>
      <c r="I823" s="37">
        <v>50000</v>
      </c>
      <c r="J823" s="38">
        <v>331</v>
      </c>
      <c r="K823" s="39">
        <v>16550000</v>
      </c>
      <c r="L823" s="38"/>
      <c r="M823" s="40"/>
      <c r="N823" s="22"/>
      <c r="O823" s="21"/>
    </row>
    <row r="824" spans="1:15" x14ac:dyDescent="0.25">
      <c r="A824" s="15">
        <f t="shared" si="38"/>
        <v>67</v>
      </c>
      <c r="B824" s="35">
        <v>41705</v>
      </c>
      <c r="C824" s="36"/>
      <c r="D824" s="36" t="s">
        <v>252</v>
      </c>
      <c r="E824" s="36" t="s">
        <v>250</v>
      </c>
      <c r="F824" s="36" t="s">
        <v>219</v>
      </c>
      <c r="G824" s="36" t="s">
        <v>466</v>
      </c>
      <c r="H824" s="36" t="s">
        <v>412</v>
      </c>
      <c r="I824" s="37">
        <v>47619.046699999999</v>
      </c>
      <c r="J824" s="38"/>
      <c r="K824" s="39"/>
      <c r="L824" s="38">
        <v>300</v>
      </c>
      <c r="M824" s="40">
        <v>14285714</v>
      </c>
      <c r="N824" s="22"/>
      <c r="O824" s="21"/>
    </row>
    <row r="825" spans="1:15" x14ac:dyDescent="0.25">
      <c r="A825" s="15" t="e">
        <f>#REF!+1</f>
        <v>#REF!</v>
      </c>
      <c r="B825" s="35">
        <v>41705</v>
      </c>
      <c r="C825" s="41"/>
      <c r="D825" s="36" t="s">
        <v>390</v>
      </c>
      <c r="E825" s="36" t="s">
        <v>84</v>
      </c>
      <c r="F825" s="36" t="s">
        <v>375</v>
      </c>
      <c r="G825" s="36" t="s">
        <v>463</v>
      </c>
      <c r="H825" s="36" t="s">
        <v>411</v>
      </c>
      <c r="I825" s="37">
        <v>1468096.62</v>
      </c>
      <c r="J825" s="38"/>
      <c r="K825" s="39"/>
      <c r="L825" s="38">
        <v>8.8940000000000001</v>
      </c>
      <c r="M825" s="40">
        <v>13057251</v>
      </c>
      <c r="N825" s="23"/>
      <c r="O825" s="21"/>
    </row>
    <row r="826" spans="1:15" x14ac:dyDescent="0.25">
      <c r="A826" s="15" t="e">
        <f t="shared" ref="A826:A867" si="39">A825+1</f>
        <v>#REF!</v>
      </c>
      <c r="B826" s="35">
        <v>41705</v>
      </c>
      <c r="C826" s="41" t="s">
        <v>249</v>
      </c>
      <c r="D826" s="36"/>
      <c r="E826" s="36" t="s">
        <v>272</v>
      </c>
      <c r="F826" s="36" t="s">
        <v>366</v>
      </c>
      <c r="G826" s="36" t="s">
        <v>464</v>
      </c>
      <c r="H826" s="36" t="s">
        <v>412</v>
      </c>
      <c r="I826" s="37">
        <v>110000</v>
      </c>
      <c r="J826" s="38">
        <v>18</v>
      </c>
      <c r="K826" s="39">
        <v>1980000</v>
      </c>
      <c r="L826" s="38"/>
      <c r="M826" s="40"/>
      <c r="N826" s="22"/>
      <c r="O826" s="21"/>
    </row>
    <row r="827" spans="1:15" x14ac:dyDescent="0.25">
      <c r="A827" s="15" t="e">
        <f t="shared" si="39"/>
        <v>#REF!</v>
      </c>
      <c r="B827" s="35">
        <v>41705</v>
      </c>
      <c r="C827" s="36"/>
      <c r="D827" s="36" t="s">
        <v>274</v>
      </c>
      <c r="E827" s="36" t="s">
        <v>272</v>
      </c>
      <c r="F827" s="36" t="s">
        <v>219</v>
      </c>
      <c r="G827" s="36" t="s">
        <v>466</v>
      </c>
      <c r="H827" s="36" t="s">
        <v>412</v>
      </c>
      <c r="I827" s="37">
        <v>100000</v>
      </c>
      <c r="J827" s="38"/>
      <c r="K827" s="39"/>
      <c r="L827" s="38">
        <v>18</v>
      </c>
      <c r="M827" s="40">
        <v>1800000</v>
      </c>
      <c r="N827" s="23"/>
      <c r="O827" s="21"/>
    </row>
    <row r="828" spans="1:15" x14ac:dyDescent="0.25">
      <c r="A828" s="15" t="e">
        <f t="shared" si="39"/>
        <v>#REF!</v>
      </c>
      <c r="B828" s="35">
        <v>41705</v>
      </c>
      <c r="C828" s="36" t="s">
        <v>249</v>
      </c>
      <c r="D828" s="36"/>
      <c r="E828" s="36" t="s">
        <v>276</v>
      </c>
      <c r="F828" s="36" t="s">
        <v>366</v>
      </c>
      <c r="G828" s="36" t="s">
        <v>464</v>
      </c>
      <c r="H828" s="36" t="s">
        <v>412</v>
      </c>
      <c r="I828" s="37">
        <v>800000</v>
      </c>
      <c r="J828" s="38">
        <v>12</v>
      </c>
      <c r="K828" s="39">
        <v>9600000</v>
      </c>
      <c r="L828" s="38"/>
      <c r="M828" s="40"/>
      <c r="N828" s="22"/>
      <c r="O828" s="21"/>
    </row>
    <row r="829" spans="1:15" x14ac:dyDescent="0.25">
      <c r="A829" s="15" t="e">
        <f t="shared" si="39"/>
        <v>#REF!</v>
      </c>
      <c r="B829" s="35">
        <v>41705</v>
      </c>
      <c r="C829" s="36"/>
      <c r="D829" s="36" t="s">
        <v>274</v>
      </c>
      <c r="E829" s="36" t="s">
        <v>276</v>
      </c>
      <c r="F829" s="36" t="s">
        <v>219</v>
      </c>
      <c r="G829" s="36" t="s">
        <v>466</v>
      </c>
      <c r="H829" s="36" t="s">
        <v>412</v>
      </c>
      <c r="I829" s="37">
        <v>727272.66669999994</v>
      </c>
      <c r="J829" s="38"/>
      <c r="K829" s="39"/>
      <c r="L829" s="38">
        <v>12</v>
      </c>
      <c r="M829" s="40">
        <v>8727273</v>
      </c>
      <c r="N829" s="23"/>
      <c r="O829" s="21"/>
    </row>
    <row r="830" spans="1:15" x14ac:dyDescent="0.25">
      <c r="A830" s="15" t="e">
        <f t="shared" si="39"/>
        <v>#REF!</v>
      </c>
      <c r="B830" s="35">
        <v>41705</v>
      </c>
      <c r="C830" s="36" t="s">
        <v>249</v>
      </c>
      <c r="D830" s="36"/>
      <c r="E830" s="36" t="s">
        <v>279</v>
      </c>
      <c r="F830" s="36" t="s">
        <v>366</v>
      </c>
      <c r="G830" s="36" t="s">
        <v>464</v>
      </c>
      <c r="H830" s="36" t="s">
        <v>412</v>
      </c>
      <c r="I830" s="37">
        <v>1650000</v>
      </c>
      <c r="J830" s="38">
        <v>9</v>
      </c>
      <c r="K830" s="39">
        <v>14850000</v>
      </c>
      <c r="L830" s="38"/>
      <c r="M830" s="40"/>
      <c r="N830" s="22"/>
      <c r="O830" s="21"/>
    </row>
    <row r="831" spans="1:15" x14ac:dyDescent="0.25">
      <c r="A831" s="15" t="e">
        <f t="shared" si="39"/>
        <v>#REF!</v>
      </c>
      <c r="B831" s="35">
        <v>41705</v>
      </c>
      <c r="C831" s="36"/>
      <c r="D831" s="36" t="s">
        <v>252</v>
      </c>
      <c r="E831" s="36" t="s">
        <v>279</v>
      </c>
      <c r="F831" s="36" t="s">
        <v>219</v>
      </c>
      <c r="G831" s="36" t="s">
        <v>466</v>
      </c>
      <c r="H831" s="36" t="s">
        <v>412</v>
      </c>
      <c r="I831" s="37">
        <v>1571428.5556000001</v>
      </c>
      <c r="J831" s="38"/>
      <c r="K831" s="39"/>
      <c r="L831" s="38">
        <v>9</v>
      </c>
      <c r="M831" s="40">
        <v>14142857</v>
      </c>
      <c r="N831" s="23"/>
      <c r="O831" s="21"/>
    </row>
    <row r="832" spans="1:15" x14ac:dyDescent="0.25">
      <c r="A832" s="15" t="e">
        <f t="shared" si="39"/>
        <v>#REF!</v>
      </c>
      <c r="B832" s="35">
        <v>41705</v>
      </c>
      <c r="C832" s="36"/>
      <c r="D832" s="36" t="s">
        <v>368</v>
      </c>
      <c r="E832" s="36" t="s">
        <v>281</v>
      </c>
      <c r="F832" s="36" t="s">
        <v>367</v>
      </c>
      <c r="G832" s="36" t="s">
        <v>464</v>
      </c>
      <c r="H832" s="36" t="s">
        <v>422</v>
      </c>
      <c r="I832" s="37">
        <v>7600000</v>
      </c>
      <c r="J832" s="38"/>
      <c r="K832" s="39"/>
      <c r="L832" s="38">
        <v>3</v>
      </c>
      <c r="M832" s="40">
        <v>22800000</v>
      </c>
      <c r="N832" s="23"/>
      <c r="O832" s="21"/>
    </row>
    <row r="833" spans="1:15" x14ac:dyDescent="0.25">
      <c r="A833" s="15" t="e">
        <f t="shared" si="39"/>
        <v>#REF!</v>
      </c>
      <c r="B833" s="35">
        <v>41705</v>
      </c>
      <c r="C833" s="36"/>
      <c r="D833" s="36" t="s">
        <v>368</v>
      </c>
      <c r="E833" s="36" t="s">
        <v>92</v>
      </c>
      <c r="F833" s="36" t="s">
        <v>367</v>
      </c>
      <c r="G833" s="36" t="s">
        <v>464</v>
      </c>
      <c r="H833" s="36" t="s">
        <v>423</v>
      </c>
      <c r="I833" s="37">
        <v>400000</v>
      </c>
      <c r="J833" s="38"/>
      <c r="K833" s="39"/>
      <c r="L833" s="38">
        <v>10</v>
      </c>
      <c r="M833" s="40">
        <v>4000000</v>
      </c>
      <c r="N833" s="22"/>
      <c r="O833" s="24"/>
    </row>
    <row r="834" spans="1:15" x14ac:dyDescent="0.25">
      <c r="A834" s="15" t="e">
        <f t="shared" si="39"/>
        <v>#REF!</v>
      </c>
      <c r="B834" s="35">
        <v>41705</v>
      </c>
      <c r="C834" s="36"/>
      <c r="D834" s="36" t="s">
        <v>368</v>
      </c>
      <c r="E834" s="36" t="s">
        <v>283</v>
      </c>
      <c r="F834" s="36" t="s">
        <v>367</v>
      </c>
      <c r="G834" s="36" t="s">
        <v>464</v>
      </c>
      <c r="H834" s="36" t="s">
        <v>423</v>
      </c>
      <c r="I834" s="37">
        <v>400000</v>
      </c>
      <c r="J834" s="38"/>
      <c r="K834" s="39"/>
      <c r="L834" s="38">
        <v>6</v>
      </c>
      <c r="M834" s="40">
        <v>2400000</v>
      </c>
      <c r="N834" s="22"/>
      <c r="O834" s="24"/>
    </row>
    <row r="835" spans="1:15" x14ac:dyDescent="0.25">
      <c r="A835" s="15" t="e">
        <f t="shared" si="39"/>
        <v>#REF!</v>
      </c>
      <c r="B835" s="35">
        <v>41705</v>
      </c>
      <c r="C835" s="36"/>
      <c r="D835" s="36" t="s">
        <v>368</v>
      </c>
      <c r="E835" s="36" t="s">
        <v>285</v>
      </c>
      <c r="F835" s="36" t="s">
        <v>367</v>
      </c>
      <c r="G835" s="36" t="s">
        <v>464</v>
      </c>
      <c r="H835" s="36" t="s">
        <v>424</v>
      </c>
      <c r="I835" s="37">
        <v>2200000</v>
      </c>
      <c r="J835" s="38"/>
      <c r="K835" s="39"/>
      <c r="L835" s="38">
        <v>3</v>
      </c>
      <c r="M835" s="40">
        <v>6600000</v>
      </c>
      <c r="N835" s="22"/>
      <c r="O835" s="21"/>
    </row>
    <row r="836" spans="1:15" x14ac:dyDescent="0.25">
      <c r="A836" s="15" t="e">
        <f t="shared" si="39"/>
        <v>#REF!</v>
      </c>
      <c r="B836" s="35">
        <v>41705</v>
      </c>
      <c r="C836" s="36"/>
      <c r="D836" s="36" t="s">
        <v>368</v>
      </c>
      <c r="E836" s="36" t="s">
        <v>287</v>
      </c>
      <c r="F836" s="36" t="s">
        <v>367</v>
      </c>
      <c r="G836" s="36" t="s">
        <v>464</v>
      </c>
      <c r="H836" s="36" t="s">
        <v>424</v>
      </c>
      <c r="I836" s="37">
        <v>2200000</v>
      </c>
      <c r="J836" s="38"/>
      <c r="K836" s="39"/>
      <c r="L836" s="38">
        <v>3</v>
      </c>
      <c r="M836" s="40">
        <v>6600000</v>
      </c>
      <c r="N836" s="22"/>
      <c r="O836" s="21"/>
    </row>
    <row r="837" spans="1:15" x14ac:dyDescent="0.25">
      <c r="A837" s="15" t="e">
        <f t="shared" si="39"/>
        <v>#REF!</v>
      </c>
      <c r="B837" s="35">
        <v>41705</v>
      </c>
      <c r="C837" s="36"/>
      <c r="D837" s="36" t="s">
        <v>371</v>
      </c>
      <c r="E837" s="36" t="s">
        <v>292</v>
      </c>
      <c r="F837" s="36" t="s">
        <v>362</v>
      </c>
      <c r="G837" s="36" t="s">
        <v>464</v>
      </c>
      <c r="H837" s="36" t="s">
        <v>415</v>
      </c>
      <c r="I837" s="37">
        <v>23453.01</v>
      </c>
      <c r="J837" s="38"/>
      <c r="K837" s="39"/>
      <c r="L837" s="38">
        <v>300</v>
      </c>
      <c r="M837" s="40">
        <v>7035904</v>
      </c>
      <c r="N837" s="23"/>
      <c r="O837" s="21"/>
    </row>
    <row r="838" spans="1:15" x14ac:dyDescent="0.25">
      <c r="A838" s="15" t="e">
        <f t="shared" si="39"/>
        <v>#REF!</v>
      </c>
      <c r="B838" s="35">
        <v>41705</v>
      </c>
      <c r="C838" s="41" t="s">
        <v>249</v>
      </c>
      <c r="D838" s="36"/>
      <c r="E838" s="36" t="s">
        <v>297</v>
      </c>
      <c r="F838" s="36" t="s">
        <v>366</v>
      </c>
      <c r="G838" s="36" t="s">
        <v>464</v>
      </c>
      <c r="H838" s="36" t="s">
        <v>425</v>
      </c>
      <c r="I838" s="37">
        <v>751000</v>
      </c>
      <c r="J838" s="38">
        <v>35</v>
      </c>
      <c r="K838" s="39">
        <v>26285000</v>
      </c>
      <c r="L838" s="38"/>
      <c r="M838" s="40"/>
      <c r="N838" s="23"/>
      <c r="O838" s="21"/>
    </row>
    <row r="839" spans="1:15" x14ac:dyDescent="0.25">
      <c r="A839" s="15" t="e">
        <f t="shared" si="39"/>
        <v>#REF!</v>
      </c>
      <c r="B839" s="35">
        <v>41705</v>
      </c>
      <c r="C839" s="41"/>
      <c r="D839" s="36" t="s">
        <v>298</v>
      </c>
      <c r="E839" s="36" t="s">
        <v>297</v>
      </c>
      <c r="F839" s="36" t="s">
        <v>219</v>
      </c>
      <c r="G839" s="36" t="s">
        <v>466</v>
      </c>
      <c r="H839" s="36" t="s">
        <v>425</v>
      </c>
      <c r="I839" s="37">
        <v>683181.83330000006</v>
      </c>
      <c r="J839" s="38"/>
      <c r="K839" s="39"/>
      <c r="L839" s="38">
        <v>30</v>
      </c>
      <c r="M839" s="40">
        <v>20495455</v>
      </c>
      <c r="N839" s="22"/>
      <c r="O839" s="24"/>
    </row>
    <row r="840" spans="1:15" x14ac:dyDescent="0.25">
      <c r="A840" s="15" t="e">
        <f t="shared" si="39"/>
        <v>#REF!</v>
      </c>
      <c r="B840" s="35">
        <v>41705</v>
      </c>
      <c r="C840" s="41"/>
      <c r="D840" s="36" t="s">
        <v>368</v>
      </c>
      <c r="E840" s="36" t="s">
        <v>297</v>
      </c>
      <c r="F840" s="36" t="s">
        <v>367</v>
      </c>
      <c r="G840" s="36" t="s">
        <v>464</v>
      </c>
      <c r="H840" s="36" t="s">
        <v>425</v>
      </c>
      <c r="I840" s="37">
        <v>1157909</v>
      </c>
      <c r="J840" s="38"/>
      <c r="K840" s="39"/>
      <c r="L840" s="38">
        <v>5</v>
      </c>
      <c r="M840" s="40">
        <v>5789545</v>
      </c>
      <c r="N840" s="23"/>
      <c r="O840" s="21"/>
    </row>
    <row r="841" spans="1:15" x14ac:dyDescent="0.25">
      <c r="A841" s="15" t="e">
        <f t="shared" si="39"/>
        <v>#REF!</v>
      </c>
      <c r="B841" s="35">
        <v>41705</v>
      </c>
      <c r="C841" s="36"/>
      <c r="D841" s="36" t="s">
        <v>368</v>
      </c>
      <c r="E841" s="36" t="s">
        <v>123</v>
      </c>
      <c r="F841" s="36" t="s">
        <v>367</v>
      </c>
      <c r="G841" s="36" t="s">
        <v>463</v>
      </c>
      <c r="H841" s="36" t="s">
        <v>421</v>
      </c>
      <c r="I841" s="37">
        <v>59950</v>
      </c>
      <c r="J841" s="38"/>
      <c r="K841" s="39"/>
      <c r="L841" s="38">
        <v>2</v>
      </c>
      <c r="M841" s="40">
        <v>119900</v>
      </c>
      <c r="N841" s="23"/>
      <c r="O841" s="21"/>
    </row>
    <row r="842" spans="1:15" x14ac:dyDescent="0.25">
      <c r="A842" s="15" t="e">
        <f t="shared" si="39"/>
        <v>#REF!</v>
      </c>
      <c r="B842" s="35">
        <v>41705</v>
      </c>
      <c r="C842" s="36"/>
      <c r="D842" s="36" t="s">
        <v>371</v>
      </c>
      <c r="E842" s="36" t="s">
        <v>123</v>
      </c>
      <c r="F842" s="36" t="s">
        <v>362</v>
      </c>
      <c r="G842" s="36" t="s">
        <v>463</v>
      </c>
      <c r="H842" s="36" t="s">
        <v>421</v>
      </c>
      <c r="I842" s="37">
        <v>59950</v>
      </c>
      <c r="J842" s="38"/>
      <c r="K842" s="39"/>
      <c r="L842" s="38">
        <v>2</v>
      </c>
      <c r="M842" s="40">
        <v>119900</v>
      </c>
      <c r="N842" s="23"/>
      <c r="O842" s="21"/>
    </row>
    <row r="843" spans="1:15" x14ac:dyDescent="0.25">
      <c r="A843" s="15" t="e">
        <f t="shared" si="39"/>
        <v>#REF!</v>
      </c>
      <c r="B843" s="35">
        <v>41705</v>
      </c>
      <c r="C843" s="36"/>
      <c r="D843" s="36" t="s">
        <v>368</v>
      </c>
      <c r="E843" s="36" t="s">
        <v>302</v>
      </c>
      <c r="F843" s="36" t="s">
        <v>367</v>
      </c>
      <c r="G843" s="36" t="s">
        <v>464</v>
      </c>
      <c r="H843" s="36" t="s">
        <v>411</v>
      </c>
      <c r="I843" s="37">
        <v>27000</v>
      </c>
      <c r="J843" s="38"/>
      <c r="K843" s="39"/>
      <c r="L843" s="38">
        <v>450</v>
      </c>
      <c r="M843" s="40">
        <v>12150000</v>
      </c>
      <c r="N843" s="22"/>
      <c r="O843" s="24"/>
    </row>
    <row r="844" spans="1:15" x14ac:dyDescent="0.25">
      <c r="A844" s="15" t="e">
        <f t="shared" si="39"/>
        <v>#REF!</v>
      </c>
      <c r="B844" s="35">
        <v>41705</v>
      </c>
      <c r="C844" s="36"/>
      <c r="D844" s="36" t="s">
        <v>368</v>
      </c>
      <c r="E844" s="36" t="s">
        <v>304</v>
      </c>
      <c r="F844" s="36" t="s">
        <v>367</v>
      </c>
      <c r="G844" s="36" t="s">
        <v>464</v>
      </c>
      <c r="H844" s="36" t="s">
        <v>411</v>
      </c>
      <c r="I844" s="37">
        <v>64999.67</v>
      </c>
      <c r="J844" s="38"/>
      <c r="K844" s="39"/>
      <c r="L844" s="38">
        <v>153.77000000000001</v>
      </c>
      <c r="M844" s="40">
        <v>9995000</v>
      </c>
      <c r="N844" s="23"/>
      <c r="O844" s="21"/>
    </row>
    <row r="845" spans="1:15" x14ac:dyDescent="0.25">
      <c r="A845" s="15" t="e">
        <f t="shared" si="39"/>
        <v>#REF!</v>
      </c>
      <c r="B845" s="35">
        <v>41705</v>
      </c>
      <c r="C845" s="36"/>
      <c r="D845" s="36" t="s">
        <v>368</v>
      </c>
      <c r="E845" s="36" t="s">
        <v>314</v>
      </c>
      <c r="F845" s="36" t="s">
        <v>367</v>
      </c>
      <c r="G845" s="36" t="s">
        <v>464</v>
      </c>
      <c r="H845" s="36" t="s">
        <v>411</v>
      </c>
      <c r="I845" s="37">
        <v>330001.59000000003</v>
      </c>
      <c r="J845" s="38"/>
      <c r="K845" s="39"/>
      <c r="L845" s="38">
        <v>378.18</v>
      </c>
      <c r="M845" s="40">
        <v>124800000</v>
      </c>
      <c r="N845" s="23"/>
      <c r="O845" s="21"/>
    </row>
    <row r="846" spans="1:15" x14ac:dyDescent="0.25">
      <c r="A846" s="15" t="e">
        <f t="shared" si="39"/>
        <v>#REF!</v>
      </c>
      <c r="B846" s="35">
        <v>41705</v>
      </c>
      <c r="C846" s="36"/>
      <c r="D846" s="36" t="s">
        <v>371</v>
      </c>
      <c r="E846" s="36" t="s">
        <v>126</v>
      </c>
      <c r="F846" s="36" t="s">
        <v>362</v>
      </c>
      <c r="G846" s="36" t="s">
        <v>464</v>
      </c>
      <c r="H846" s="36" t="s">
        <v>411</v>
      </c>
      <c r="I846" s="37">
        <v>23999.81</v>
      </c>
      <c r="J846" s="38"/>
      <c r="K846" s="39"/>
      <c r="L846" s="38">
        <v>263.67</v>
      </c>
      <c r="M846" s="40">
        <v>6328029</v>
      </c>
      <c r="N846" s="23"/>
      <c r="O846" s="21"/>
    </row>
    <row r="847" spans="1:15" x14ac:dyDescent="0.25">
      <c r="A847" s="15" t="e">
        <f t="shared" si="39"/>
        <v>#REF!</v>
      </c>
      <c r="B847" s="35">
        <v>41705</v>
      </c>
      <c r="C847" s="36" t="s">
        <v>249</v>
      </c>
      <c r="D847" s="36"/>
      <c r="E847" s="36" t="s">
        <v>320</v>
      </c>
      <c r="F847" s="36" t="s">
        <v>366</v>
      </c>
      <c r="G847" s="36" t="s">
        <v>464</v>
      </c>
      <c r="H847" s="36" t="s">
        <v>430</v>
      </c>
      <c r="I847" s="37">
        <v>104500</v>
      </c>
      <c r="J847" s="38">
        <v>100</v>
      </c>
      <c r="K847" s="39">
        <v>10450000</v>
      </c>
      <c r="L847" s="38"/>
      <c r="M847" s="40"/>
      <c r="N847" s="22"/>
      <c r="O847" s="21"/>
    </row>
    <row r="848" spans="1:15" x14ac:dyDescent="0.25">
      <c r="A848" s="15" t="e">
        <f t="shared" si="39"/>
        <v>#REF!</v>
      </c>
      <c r="B848" s="35">
        <v>41705</v>
      </c>
      <c r="C848" s="36"/>
      <c r="D848" s="36" t="s">
        <v>390</v>
      </c>
      <c r="E848" s="36" t="s">
        <v>320</v>
      </c>
      <c r="F848" s="36" t="s">
        <v>375</v>
      </c>
      <c r="G848" s="36" t="s">
        <v>463</v>
      </c>
      <c r="H848" s="36" t="s">
        <v>430</v>
      </c>
      <c r="I848" s="37">
        <v>114045.45</v>
      </c>
      <c r="J848" s="38"/>
      <c r="K848" s="39"/>
      <c r="L848" s="38">
        <v>100</v>
      </c>
      <c r="M848" s="40">
        <v>11404545</v>
      </c>
      <c r="N848" s="23"/>
      <c r="O848" s="21"/>
    </row>
    <row r="849" spans="1:15" x14ac:dyDescent="0.25">
      <c r="A849" s="15" t="e">
        <f t="shared" si="39"/>
        <v>#REF!</v>
      </c>
      <c r="B849" s="35">
        <v>41705</v>
      </c>
      <c r="C849" s="36"/>
      <c r="D849" s="36" t="s">
        <v>368</v>
      </c>
      <c r="E849" s="36" t="s">
        <v>137</v>
      </c>
      <c r="F849" s="36" t="s">
        <v>367</v>
      </c>
      <c r="G849" s="36" t="s">
        <v>464</v>
      </c>
      <c r="H849" s="36" t="s">
        <v>420</v>
      </c>
      <c r="I849" s="37">
        <v>426446.27</v>
      </c>
      <c r="J849" s="38"/>
      <c r="K849" s="39"/>
      <c r="L849" s="38">
        <v>11</v>
      </c>
      <c r="M849" s="40">
        <v>4690909</v>
      </c>
      <c r="N849" s="23"/>
      <c r="O849" s="21"/>
    </row>
    <row r="850" spans="1:15" x14ac:dyDescent="0.25">
      <c r="A850" s="15" t="e">
        <f t="shared" si="39"/>
        <v>#REF!</v>
      </c>
      <c r="B850" s="35">
        <v>41705</v>
      </c>
      <c r="C850" s="36"/>
      <c r="D850" s="36" t="s">
        <v>368</v>
      </c>
      <c r="E850" s="36" t="s">
        <v>139</v>
      </c>
      <c r="F850" s="36" t="s">
        <v>367</v>
      </c>
      <c r="G850" s="36" t="s">
        <v>464</v>
      </c>
      <c r="H850" s="36" t="s">
        <v>420</v>
      </c>
      <c r="I850" s="37">
        <v>426446.27</v>
      </c>
      <c r="J850" s="38"/>
      <c r="K850" s="39"/>
      <c r="L850" s="38">
        <v>11</v>
      </c>
      <c r="M850" s="40">
        <v>4690909</v>
      </c>
      <c r="N850" s="23"/>
      <c r="O850" s="21"/>
    </row>
    <row r="851" spans="1:15" x14ac:dyDescent="0.25">
      <c r="A851" s="15" t="e">
        <f t="shared" si="39"/>
        <v>#REF!</v>
      </c>
      <c r="B851" s="35">
        <v>41705</v>
      </c>
      <c r="C851" s="36"/>
      <c r="D851" s="36" t="s">
        <v>371</v>
      </c>
      <c r="E851" s="36" t="s">
        <v>439</v>
      </c>
      <c r="F851" s="36" t="s">
        <v>362</v>
      </c>
      <c r="G851" s="36" t="s">
        <v>464</v>
      </c>
      <c r="H851" s="36" t="s">
        <v>411</v>
      </c>
      <c r="I851" s="37">
        <v>190002.09</v>
      </c>
      <c r="J851" s="38"/>
      <c r="K851" s="39"/>
      <c r="L851" s="38">
        <v>52.631</v>
      </c>
      <c r="M851" s="40">
        <v>10000000</v>
      </c>
      <c r="N851" s="23"/>
      <c r="O851" s="21"/>
    </row>
    <row r="852" spans="1:15" x14ac:dyDescent="0.25">
      <c r="A852" s="15" t="e">
        <f t="shared" si="39"/>
        <v>#REF!</v>
      </c>
      <c r="B852" s="35">
        <v>41705</v>
      </c>
      <c r="C852" s="36"/>
      <c r="D852" s="36" t="s">
        <v>368</v>
      </c>
      <c r="E852" s="36" t="s">
        <v>145</v>
      </c>
      <c r="F852" s="36" t="s">
        <v>367</v>
      </c>
      <c r="G852" s="36" t="s">
        <v>464</v>
      </c>
      <c r="H852" s="36" t="s">
        <v>414</v>
      </c>
      <c r="I852" s="37">
        <v>2150000</v>
      </c>
      <c r="J852" s="38"/>
      <c r="K852" s="39"/>
      <c r="L852" s="38">
        <v>4</v>
      </c>
      <c r="M852" s="40">
        <v>8600000</v>
      </c>
      <c r="N852" s="23"/>
      <c r="O852" s="21"/>
    </row>
    <row r="853" spans="1:15" x14ac:dyDescent="0.25">
      <c r="A853" s="15" t="e">
        <f t="shared" si="39"/>
        <v>#REF!</v>
      </c>
      <c r="B853" s="35">
        <v>41705</v>
      </c>
      <c r="C853" s="36"/>
      <c r="D853" s="36" t="s">
        <v>390</v>
      </c>
      <c r="E853" s="36" t="s">
        <v>149</v>
      </c>
      <c r="F853" s="36" t="s">
        <v>375</v>
      </c>
      <c r="G853" s="36" t="s">
        <v>463</v>
      </c>
      <c r="H853" s="36" t="s">
        <v>419</v>
      </c>
      <c r="I853" s="37">
        <v>3140000</v>
      </c>
      <c r="J853" s="38"/>
      <c r="K853" s="39"/>
      <c r="L853" s="38">
        <v>2.1</v>
      </c>
      <c r="M853" s="40">
        <v>6594000</v>
      </c>
      <c r="N853" s="22"/>
      <c r="O853" s="21"/>
    </row>
    <row r="854" spans="1:15" x14ac:dyDescent="0.25">
      <c r="A854" s="15" t="e">
        <f t="shared" si="39"/>
        <v>#REF!</v>
      </c>
      <c r="B854" s="35">
        <v>41705</v>
      </c>
      <c r="C854" s="36" t="s">
        <v>249</v>
      </c>
      <c r="D854" s="36"/>
      <c r="E854" s="36" t="s">
        <v>325</v>
      </c>
      <c r="F854" s="36" t="s">
        <v>366</v>
      </c>
      <c r="G854" s="36" t="s">
        <v>464</v>
      </c>
      <c r="H854" s="36" t="s">
        <v>431</v>
      </c>
      <c r="I854" s="37">
        <v>4500000</v>
      </c>
      <c r="J854" s="38">
        <v>12</v>
      </c>
      <c r="K854" s="39">
        <v>54000000</v>
      </c>
      <c r="L854" s="38"/>
      <c r="M854" s="40"/>
      <c r="N854" s="22"/>
      <c r="O854" s="24"/>
    </row>
    <row r="855" spans="1:15" x14ac:dyDescent="0.25">
      <c r="A855" s="15" t="e">
        <f t="shared" si="39"/>
        <v>#REF!</v>
      </c>
      <c r="B855" s="35">
        <v>41705</v>
      </c>
      <c r="C855" s="36"/>
      <c r="D855" s="36" t="s">
        <v>298</v>
      </c>
      <c r="E855" s="36" t="s">
        <v>325</v>
      </c>
      <c r="F855" s="36" t="s">
        <v>219</v>
      </c>
      <c r="G855" s="36" t="s">
        <v>464</v>
      </c>
      <c r="H855" s="36" t="s">
        <v>431</v>
      </c>
      <c r="I855" s="37">
        <v>4090909</v>
      </c>
      <c r="J855" s="38"/>
      <c r="K855" s="39"/>
      <c r="L855" s="38">
        <v>10</v>
      </c>
      <c r="M855" s="40">
        <v>40909091</v>
      </c>
      <c r="N855" s="23"/>
      <c r="O855" s="21"/>
    </row>
    <row r="856" spans="1:15" x14ac:dyDescent="0.25">
      <c r="A856" s="15" t="e">
        <f t="shared" si="39"/>
        <v>#REF!</v>
      </c>
      <c r="B856" s="35">
        <v>41705</v>
      </c>
      <c r="C856" s="36"/>
      <c r="D856" s="36" t="s">
        <v>368</v>
      </c>
      <c r="E856" s="36" t="s">
        <v>151</v>
      </c>
      <c r="F856" s="36" t="s">
        <v>367</v>
      </c>
      <c r="G856" s="36" t="s">
        <v>464</v>
      </c>
      <c r="H856" s="36" t="s">
        <v>420</v>
      </c>
      <c r="I856" s="37">
        <v>426446.27</v>
      </c>
      <c r="J856" s="38"/>
      <c r="K856" s="39"/>
      <c r="L856" s="38">
        <v>11</v>
      </c>
      <c r="M856" s="40">
        <v>4690909</v>
      </c>
      <c r="N856" s="23"/>
      <c r="O856" s="21"/>
    </row>
    <row r="857" spans="1:15" x14ac:dyDescent="0.25">
      <c r="A857" s="15" t="e">
        <f t="shared" si="39"/>
        <v>#REF!</v>
      </c>
      <c r="B857" s="35">
        <v>41705</v>
      </c>
      <c r="C857" s="36" t="s">
        <v>249</v>
      </c>
      <c r="D857" s="36"/>
      <c r="E857" s="36" t="s">
        <v>153</v>
      </c>
      <c r="F857" s="36" t="s">
        <v>366</v>
      </c>
      <c r="G857" s="36" t="s">
        <v>464</v>
      </c>
      <c r="H857" s="36" t="s">
        <v>430</v>
      </c>
      <c r="I857" s="37">
        <v>649100</v>
      </c>
      <c r="J857" s="38">
        <v>40</v>
      </c>
      <c r="K857" s="39">
        <v>25964000</v>
      </c>
      <c r="L857" s="38"/>
      <c r="M857" s="40"/>
      <c r="N857" s="23"/>
      <c r="O857" s="21"/>
    </row>
    <row r="858" spans="1:15" x14ac:dyDescent="0.25">
      <c r="A858" s="15" t="e">
        <f t="shared" si="39"/>
        <v>#REF!</v>
      </c>
      <c r="B858" s="35">
        <v>41705</v>
      </c>
      <c r="C858" s="36"/>
      <c r="D858" s="36" t="s">
        <v>298</v>
      </c>
      <c r="E858" s="36" t="s">
        <v>153</v>
      </c>
      <c r="F858" s="36" t="s">
        <v>219</v>
      </c>
      <c r="G858" s="36" t="s">
        <v>466</v>
      </c>
      <c r="H858" s="36" t="s">
        <v>430</v>
      </c>
      <c r="I858" s="37">
        <v>590000</v>
      </c>
      <c r="J858" s="38"/>
      <c r="K858" s="39"/>
      <c r="L858" s="38">
        <v>10</v>
      </c>
      <c r="M858" s="40">
        <v>5900909</v>
      </c>
      <c r="N858" s="23"/>
      <c r="O858" s="21"/>
    </row>
    <row r="859" spans="1:15" x14ac:dyDescent="0.25">
      <c r="A859" s="15" t="e">
        <f t="shared" si="39"/>
        <v>#REF!</v>
      </c>
      <c r="B859" s="35">
        <v>41705</v>
      </c>
      <c r="C859" s="41"/>
      <c r="D859" s="36" t="s">
        <v>371</v>
      </c>
      <c r="E859" s="36" t="s">
        <v>153</v>
      </c>
      <c r="F859" s="36" t="s">
        <v>362</v>
      </c>
      <c r="G859" s="36" t="s">
        <v>464</v>
      </c>
      <c r="H859" s="36" t="s">
        <v>430</v>
      </c>
      <c r="I859" s="37">
        <v>708109.1</v>
      </c>
      <c r="J859" s="38"/>
      <c r="K859" s="39"/>
      <c r="L859" s="38">
        <v>20</v>
      </c>
      <c r="M859" s="40">
        <v>14162182</v>
      </c>
      <c r="N859" s="22"/>
      <c r="O859" s="21"/>
    </row>
    <row r="860" spans="1:15" x14ac:dyDescent="0.25">
      <c r="A860" s="15" t="e">
        <f t="shared" si="39"/>
        <v>#REF!</v>
      </c>
      <c r="B860" s="35">
        <v>41705</v>
      </c>
      <c r="C860" s="36" t="s">
        <v>249</v>
      </c>
      <c r="D860" s="36"/>
      <c r="E860" s="36" t="s">
        <v>155</v>
      </c>
      <c r="F860" s="36" t="s">
        <v>366</v>
      </c>
      <c r="G860" s="36" t="s">
        <v>464</v>
      </c>
      <c r="H860" s="36" t="s">
        <v>430</v>
      </c>
      <c r="I860" s="37">
        <v>800000</v>
      </c>
      <c r="J860" s="38">
        <v>12</v>
      </c>
      <c r="K860" s="39">
        <v>9600000</v>
      </c>
      <c r="L860" s="38"/>
      <c r="M860" s="40"/>
      <c r="N860" s="20"/>
      <c r="O860" s="21"/>
    </row>
    <row r="861" spans="1:15" x14ac:dyDescent="0.25">
      <c r="A861" s="15" t="e">
        <f t="shared" si="39"/>
        <v>#REF!</v>
      </c>
      <c r="B861" s="35">
        <v>41705</v>
      </c>
      <c r="C861" s="36"/>
      <c r="D861" s="36" t="s">
        <v>298</v>
      </c>
      <c r="E861" s="36" t="s">
        <v>155</v>
      </c>
      <c r="F861" s="36" t="s">
        <v>219</v>
      </c>
      <c r="G861" s="36" t="s">
        <v>466</v>
      </c>
      <c r="H861" s="36" t="s">
        <v>430</v>
      </c>
      <c r="I861" s="37">
        <v>727272.8</v>
      </c>
      <c r="J861" s="38"/>
      <c r="K861" s="39"/>
      <c r="L861" s="38">
        <v>5</v>
      </c>
      <c r="M861" s="40">
        <v>3636364</v>
      </c>
      <c r="N861" s="22"/>
      <c r="O861" s="24"/>
    </row>
    <row r="862" spans="1:15" x14ac:dyDescent="0.25">
      <c r="A862" s="15" t="e">
        <f t="shared" si="39"/>
        <v>#REF!</v>
      </c>
      <c r="B862" s="35">
        <v>41705</v>
      </c>
      <c r="C862" s="36"/>
      <c r="D862" s="36" t="s">
        <v>368</v>
      </c>
      <c r="E862" s="36" t="s">
        <v>155</v>
      </c>
      <c r="F862" s="36" t="s">
        <v>367</v>
      </c>
      <c r="G862" s="36" t="s">
        <v>464</v>
      </c>
      <c r="H862" s="36" t="s">
        <v>430</v>
      </c>
      <c r="I862" s="37">
        <v>851948</v>
      </c>
      <c r="J862" s="38"/>
      <c r="K862" s="39"/>
      <c r="L862" s="38">
        <v>6</v>
      </c>
      <c r="M862" s="40">
        <v>5111688</v>
      </c>
      <c r="N862" s="20"/>
      <c r="O862" s="21"/>
    </row>
    <row r="863" spans="1:15" x14ac:dyDescent="0.25">
      <c r="A863" s="15" t="e">
        <f t="shared" si="39"/>
        <v>#REF!</v>
      </c>
      <c r="B863" s="35">
        <v>41705</v>
      </c>
      <c r="C863" s="36"/>
      <c r="D863" s="36" t="s">
        <v>371</v>
      </c>
      <c r="E863" s="36" t="s">
        <v>155</v>
      </c>
      <c r="F863" s="36" t="s">
        <v>362</v>
      </c>
      <c r="G863" s="36" t="s">
        <v>464</v>
      </c>
      <c r="H863" s="36" t="s">
        <v>430</v>
      </c>
      <c r="I863" s="37">
        <v>851948</v>
      </c>
      <c r="J863" s="38"/>
      <c r="K863" s="39"/>
      <c r="L863" s="38">
        <v>1</v>
      </c>
      <c r="M863" s="40">
        <v>851948</v>
      </c>
      <c r="N863" s="22"/>
      <c r="O863" s="24"/>
    </row>
    <row r="864" spans="1:15" x14ac:dyDescent="0.25">
      <c r="A864" s="15" t="e">
        <f t="shared" si="39"/>
        <v>#REF!</v>
      </c>
      <c r="B864" s="35">
        <v>41705</v>
      </c>
      <c r="C864" s="36" t="s">
        <v>249</v>
      </c>
      <c r="D864" s="36"/>
      <c r="E864" s="36" t="s">
        <v>331</v>
      </c>
      <c r="F864" s="36" t="s">
        <v>366</v>
      </c>
      <c r="G864" s="36" t="s">
        <v>464</v>
      </c>
      <c r="H864" s="36" t="s">
        <v>430</v>
      </c>
      <c r="I864" s="37">
        <v>1650000</v>
      </c>
      <c r="J864" s="38">
        <v>14</v>
      </c>
      <c r="K864" s="39">
        <v>23100000</v>
      </c>
      <c r="L864" s="38"/>
      <c r="M864" s="40"/>
      <c r="N864" s="22"/>
      <c r="O864" s="21"/>
    </row>
    <row r="865" spans="1:15" x14ac:dyDescent="0.25">
      <c r="A865" s="15" t="e">
        <f t="shared" si="39"/>
        <v>#REF!</v>
      </c>
      <c r="B865" s="35">
        <v>41705</v>
      </c>
      <c r="C865" s="36"/>
      <c r="D865" s="36" t="s">
        <v>298</v>
      </c>
      <c r="E865" s="36" t="s">
        <v>331</v>
      </c>
      <c r="F865" s="36" t="s">
        <v>219</v>
      </c>
      <c r="G865" s="36" t="s">
        <v>466</v>
      </c>
      <c r="H865" s="36" t="s">
        <v>430</v>
      </c>
      <c r="I865" s="37">
        <v>1500000</v>
      </c>
      <c r="J865" s="38"/>
      <c r="K865" s="39"/>
      <c r="L865" s="38">
        <v>8</v>
      </c>
      <c r="M865" s="40">
        <v>12000000</v>
      </c>
      <c r="N865" s="22"/>
      <c r="O865" s="24"/>
    </row>
    <row r="866" spans="1:15" x14ac:dyDescent="0.25">
      <c r="A866" s="15" t="e">
        <f t="shared" si="39"/>
        <v>#REF!</v>
      </c>
      <c r="B866" s="35">
        <v>41705</v>
      </c>
      <c r="C866" s="36"/>
      <c r="D866" s="36" t="s">
        <v>368</v>
      </c>
      <c r="E866" s="36" t="s">
        <v>331</v>
      </c>
      <c r="F866" s="36" t="s">
        <v>367</v>
      </c>
      <c r="G866" s="36" t="s">
        <v>464</v>
      </c>
      <c r="H866" s="36" t="s">
        <v>430</v>
      </c>
      <c r="I866" s="37">
        <v>1850000</v>
      </c>
      <c r="J866" s="38"/>
      <c r="K866" s="39"/>
      <c r="L866" s="38">
        <v>6</v>
      </c>
      <c r="M866" s="40">
        <v>11100000</v>
      </c>
      <c r="N866" s="22"/>
      <c r="O866" s="21"/>
    </row>
    <row r="867" spans="1:15" x14ac:dyDescent="0.25">
      <c r="A867" s="15" t="e">
        <f t="shared" si="39"/>
        <v>#REF!</v>
      </c>
      <c r="B867" s="35">
        <v>41705</v>
      </c>
      <c r="C867" s="36" t="s">
        <v>249</v>
      </c>
      <c r="D867" s="36"/>
      <c r="E867" s="36" t="s">
        <v>342</v>
      </c>
      <c r="F867" s="36" t="s">
        <v>366</v>
      </c>
      <c r="G867" s="36" t="s">
        <v>464</v>
      </c>
      <c r="H867" s="36" t="s">
        <v>412</v>
      </c>
      <c r="I867" s="37">
        <v>4000000</v>
      </c>
      <c r="J867" s="38">
        <v>2</v>
      </c>
      <c r="K867" s="39">
        <v>8000000</v>
      </c>
      <c r="L867" s="38"/>
      <c r="M867" s="40"/>
      <c r="N867" s="22"/>
      <c r="O867" s="21"/>
    </row>
    <row r="868" spans="1:15" x14ac:dyDescent="0.25">
      <c r="A868" s="15"/>
      <c r="B868" s="35">
        <v>41705</v>
      </c>
      <c r="C868" s="36"/>
      <c r="D868" s="36" t="s">
        <v>368</v>
      </c>
      <c r="E868" s="36" t="s">
        <v>342</v>
      </c>
      <c r="F868" s="36" t="s">
        <v>367</v>
      </c>
      <c r="G868" s="36" t="s">
        <v>464</v>
      </c>
      <c r="H868" s="36" t="s">
        <v>412</v>
      </c>
      <c r="I868" s="37">
        <v>4121212.33</v>
      </c>
      <c r="J868" s="38"/>
      <c r="K868" s="39"/>
      <c r="L868" s="38">
        <v>1</v>
      </c>
      <c r="M868" s="40">
        <f>L868*I868</f>
        <v>4121212.33</v>
      </c>
      <c r="N868" s="22"/>
      <c r="O868" s="21"/>
    </row>
    <row r="869" spans="1:15" x14ac:dyDescent="0.25">
      <c r="A869" s="15" t="e">
        <f>A867+1</f>
        <v>#REF!</v>
      </c>
      <c r="B869" s="35">
        <v>41705</v>
      </c>
      <c r="C869" s="36"/>
      <c r="D869" s="36" t="s">
        <v>368</v>
      </c>
      <c r="E869" s="36" t="s">
        <v>342</v>
      </c>
      <c r="F869" s="36" t="s">
        <v>367</v>
      </c>
      <c r="G869" s="36" t="s">
        <v>463</v>
      </c>
      <c r="H869" s="36" t="s">
        <v>412</v>
      </c>
      <c r="I869" s="37">
        <v>4121212.33</v>
      </c>
      <c r="J869" s="38"/>
      <c r="K869" s="39"/>
      <c r="L869" s="38">
        <v>2</v>
      </c>
      <c r="M869" s="40">
        <f>12363637-M868</f>
        <v>8242424.6699999999</v>
      </c>
      <c r="N869" s="22"/>
      <c r="O869" s="21"/>
    </row>
    <row r="870" spans="1:15" x14ac:dyDescent="0.25">
      <c r="A870" s="15" t="e">
        <f t="shared" ref="A870:A884" si="40">A869+1</f>
        <v>#REF!</v>
      </c>
      <c r="B870" s="35">
        <v>41705</v>
      </c>
      <c r="C870" s="36" t="s">
        <v>249</v>
      </c>
      <c r="D870" s="36"/>
      <c r="E870" s="36" t="s">
        <v>443</v>
      </c>
      <c r="F870" s="36" t="s">
        <v>366</v>
      </c>
      <c r="G870" s="36" t="s">
        <v>464</v>
      </c>
      <c r="H870" s="36" t="s">
        <v>412</v>
      </c>
      <c r="I870" s="37">
        <v>4000000</v>
      </c>
      <c r="J870" s="38">
        <v>4</v>
      </c>
      <c r="K870" s="39">
        <v>16000000</v>
      </c>
      <c r="L870" s="38"/>
      <c r="M870" s="40"/>
      <c r="N870" s="22"/>
      <c r="O870" s="21"/>
    </row>
    <row r="871" spans="1:15" x14ac:dyDescent="0.25">
      <c r="A871" s="15" t="e">
        <f t="shared" si="40"/>
        <v>#REF!</v>
      </c>
      <c r="B871" s="35">
        <v>41705</v>
      </c>
      <c r="C871" s="36"/>
      <c r="D871" s="36" t="s">
        <v>368</v>
      </c>
      <c r="E871" s="36" t="s">
        <v>443</v>
      </c>
      <c r="F871" s="36" t="s">
        <v>367</v>
      </c>
      <c r="G871" s="36" t="s">
        <v>463</v>
      </c>
      <c r="H871" s="36" t="s">
        <v>412</v>
      </c>
      <c r="I871" s="37">
        <v>4363636.5</v>
      </c>
      <c r="J871" s="38"/>
      <c r="K871" s="39"/>
      <c r="L871" s="38">
        <v>4</v>
      </c>
      <c r="M871" s="40">
        <v>17454546</v>
      </c>
      <c r="N871" s="22"/>
      <c r="O871" s="21"/>
    </row>
    <row r="872" spans="1:15" x14ac:dyDescent="0.25">
      <c r="A872" s="15" t="e">
        <f t="shared" si="40"/>
        <v>#REF!</v>
      </c>
      <c r="B872" s="35">
        <v>41705</v>
      </c>
      <c r="C872" s="36" t="s">
        <v>249</v>
      </c>
      <c r="D872" s="36"/>
      <c r="E872" s="36" t="s">
        <v>345</v>
      </c>
      <c r="F872" s="36" t="s">
        <v>366</v>
      </c>
      <c r="G872" s="36" t="s">
        <v>464</v>
      </c>
      <c r="H872" s="36" t="s">
        <v>412</v>
      </c>
      <c r="I872" s="37">
        <v>4000000</v>
      </c>
      <c r="J872" s="38">
        <v>2</v>
      </c>
      <c r="K872" s="39">
        <v>8000000</v>
      </c>
      <c r="L872" s="38"/>
      <c r="M872" s="40"/>
      <c r="N872" s="22"/>
      <c r="O872" s="21"/>
    </row>
    <row r="873" spans="1:15" x14ac:dyDescent="0.25">
      <c r="A873" s="15" t="e">
        <f t="shared" si="40"/>
        <v>#REF!</v>
      </c>
      <c r="B873" s="35">
        <v>41705</v>
      </c>
      <c r="C873" s="36"/>
      <c r="D873" s="36" t="s">
        <v>368</v>
      </c>
      <c r="E873" s="36" t="s">
        <v>345</v>
      </c>
      <c r="F873" s="36" t="s">
        <v>367</v>
      </c>
      <c r="G873" s="36" t="s">
        <v>464</v>
      </c>
      <c r="H873" s="36" t="s">
        <v>412</v>
      </c>
      <c r="I873" s="37">
        <v>4000000</v>
      </c>
      <c r="J873" s="38"/>
      <c r="K873" s="39"/>
      <c r="L873" s="38">
        <v>2</v>
      </c>
      <c r="M873" s="39">
        <v>8000000</v>
      </c>
      <c r="N873" s="22"/>
      <c r="O873" s="21"/>
    </row>
    <row r="874" spans="1:15" x14ac:dyDescent="0.25">
      <c r="A874" s="15" t="e">
        <f t="shared" si="40"/>
        <v>#REF!</v>
      </c>
      <c r="B874" s="35">
        <v>41705</v>
      </c>
      <c r="C874" s="36"/>
      <c r="D874" s="36" t="s">
        <v>390</v>
      </c>
      <c r="E874" s="36" t="s">
        <v>165</v>
      </c>
      <c r="F874" s="36" t="s">
        <v>375</v>
      </c>
      <c r="G874" s="36" t="s">
        <v>463</v>
      </c>
      <c r="H874" s="36" t="s">
        <v>411</v>
      </c>
      <c r="I874" s="37">
        <v>706376.68</v>
      </c>
      <c r="J874" s="38"/>
      <c r="K874" s="39"/>
      <c r="L874" s="38">
        <v>0.20899999999999999</v>
      </c>
      <c r="M874" s="40">
        <v>147633</v>
      </c>
      <c r="N874" s="22"/>
      <c r="O874" s="24"/>
    </row>
    <row r="875" spans="1:15" x14ac:dyDescent="0.25">
      <c r="A875" s="15" t="e">
        <f t="shared" si="40"/>
        <v>#REF!</v>
      </c>
      <c r="B875" s="35">
        <v>41705</v>
      </c>
      <c r="C875" s="41"/>
      <c r="D875" s="36" t="s">
        <v>368</v>
      </c>
      <c r="E875" s="36" t="s">
        <v>167</v>
      </c>
      <c r="F875" s="36" t="s">
        <v>367</v>
      </c>
      <c r="G875" s="36" t="s">
        <v>464</v>
      </c>
      <c r="H875" s="36" t="s">
        <v>432</v>
      </c>
      <c r="I875" s="37">
        <v>4693182.5</v>
      </c>
      <c r="J875" s="38"/>
      <c r="K875" s="39"/>
      <c r="L875" s="38">
        <v>4</v>
      </c>
      <c r="M875" s="40">
        <v>18772730</v>
      </c>
      <c r="N875" s="22"/>
      <c r="O875" s="21"/>
    </row>
    <row r="876" spans="1:15" x14ac:dyDescent="0.25">
      <c r="A876" s="15" t="e">
        <f t="shared" si="40"/>
        <v>#REF!</v>
      </c>
      <c r="B876" s="35">
        <v>41705</v>
      </c>
      <c r="C876" s="36"/>
      <c r="D876" s="36" t="s">
        <v>368</v>
      </c>
      <c r="E876" s="36" t="s">
        <v>185</v>
      </c>
      <c r="F876" s="36" t="s">
        <v>367</v>
      </c>
      <c r="G876" s="36" t="s">
        <v>464</v>
      </c>
      <c r="H876" s="36" t="s">
        <v>433</v>
      </c>
      <c r="I876" s="37">
        <v>2561375.38</v>
      </c>
      <c r="J876" s="38"/>
      <c r="K876" s="39"/>
      <c r="L876" s="38">
        <v>8</v>
      </c>
      <c r="M876" s="40">
        <v>20491003</v>
      </c>
      <c r="N876" s="22"/>
      <c r="O876" s="21"/>
    </row>
    <row r="877" spans="1:15" x14ac:dyDescent="0.25">
      <c r="A877" s="15" t="e">
        <f t="shared" si="40"/>
        <v>#REF!</v>
      </c>
      <c r="B877" s="35">
        <v>41705</v>
      </c>
      <c r="C877" s="36" t="s">
        <v>249</v>
      </c>
      <c r="D877" s="36"/>
      <c r="E877" s="36" t="s">
        <v>350</v>
      </c>
      <c r="F877" s="36" t="s">
        <v>366</v>
      </c>
      <c r="G877" s="36" t="s">
        <v>464</v>
      </c>
      <c r="H877" s="36" t="s">
        <v>412</v>
      </c>
      <c r="I877" s="37">
        <v>2000000</v>
      </c>
      <c r="J877" s="38">
        <v>2</v>
      </c>
      <c r="K877" s="39">
        <v>4000000</v>
      </c>
      <c r="L877" s="38"/>
      <c r="M877" s="40"/>
      <c r="N877" s="20"/>
      <c r="O877" s="21"/>
    </row>
    <row r="878" spans="1:15" x14ac:dyDescent="0.25">
      <c r="A878" s="15" t="e">
        <f t="shared" si="40"/>
        <v>#REF!</v>
      </c>
      <c r="B878" s="35">
        <v>41705</v>
      </c>
      <c r="C878" s="36"/>
      <c r="D878" s="36" t="s">
        <v>274</v>
      </c>
      <c r="E878" s="36" t="s">
        <v>350</v>
      </c>
      <c r="F878" s="36" t="s">
        <v>219</v>
      </c>
      <c r="G878" s="36" t="s">
        <v>466</v>
      </c>
      <c r="H878" s="36" t="s">
        <v>412</v>
      </c>
      <c r="I878" s="37">
        <v>1818182</v>
      </c>
      <c r="J878" s="38"/>
      <c r="K878" s="39"/>
      <c r="L878" s="38">
        <v>1</v>
      </c>
      <c r="M878" s="40">
        <v>1818182</v>
      </c>
      <c r="N878" s="22"/>
      <c r="O878" s="24"/>
    </row>
    <row r="879" spans="1:15" x14ac:dyDescent="0.25">
      <c r="A879" s="15" t="e">
        <f t="shared" si="40"/>
        <v>#REF!</v>
      </c>
      <c r="B879" s="35">
        <v>41705</v>
      </c>
      <c r="C879" s="36" t="s">
        <v>249</v>
      </c>
      <c r="D879" s="36"/>
      <c r="E879" s="36" t="s">
        <v>352</v>
      </c>
      <c r="F879" s="36" t="s">
        <v>366</v>
      </c>
      <c r="G879" s="36" t="s">
        <v>464</v>
      </c>
      <c r="H879" s="36" t="s">
        <v>412</v>
      </c>
      <c r="I879" s="37">
        <v>2000000</v>
      </c>
      <c r="J879" s="38">
        <v>5</v>
      </c>
      <c r="K879" s="39">
        <v>10000000</v>
      </c>
      <c r="L879" s="38"/>
      <c r="M879" s="40"/>
      <c r="N879" s="22"/>
      <c r="O879" s="21"/>
    </row>
    <row r="880" spans="1:15" x14ac:dyDescent="0.25">
      <c r="A880" s="15" t="e">
        <f t="shared" si="40"/>
        <v>#REF!</v>
      </c>
      <c r="B880" s="35">
        <v>41705</v>
      </c>
      <c r="C880" s="36"/>
      <c r="D880" s="36" t="s">
        <v>274</v>
      </c>
      <c r="E880" s="36" t="s">
        <v>352</v>
      </c>
      <c r="F880" s="36" t="s">
        <v>219</v>
      </c>
      <c r="G880" s="36" t="s">
        <v>466</v>
      </c>
      <c r="H880" s="36" t="s">
        <v>412</v>
      </c>
      <c r="I880" s="37">
        <v>1818182</v>
      </c>
      <c r="J880" s="38"/>
      <c r="K880" s="39"/>
      <c r="L880" s="38">
        <v>1</v>
      </c>
      <c r="M880" s="40">
        <v>1818182</v>
      </c>
      <c r="N880" s="22"/>
      <c r="O880" s="21"/>
    </row>
    <row r="881" spans="1:15" x14ac:dyDescent="0.25">
      <c r="A881" s="15" t="e">
        <f t="shared" si="40"/>
        <v>#REF!</v>
      </c>
      <c r="B881" s="35">
        <v>41705</v>
      </c>
      <c r="C881" s="36"/>
      <c r="D881" s="36" t="s">
        <v>401</v>
      </c>
      <c r="E881" s="36" t="s">
        <v>352</v>
      </c>
      <c r="F881" s="36" t="s">
        <v>468</v>
      </c>
      <c r="G881" s="36" t="s">
        <v>464</v>
      </c>
      <c r="H881" s="36" t="s">
        <v>412</v>
      </c>
      <c r="I881" s="37">
        <v>2045454.5</v>
      </c>
      <c r="J881" s="38"/>
      <c r="K881" s="39"/>
      <c r="L881" s="38">
        <v>2</v>
      </c>
      <c r="M881" s="40">
        <v>4090909</v>
      </c>
      <c r="N881" s="22"/>
      <c r="O881" s="21"/>
    </row>
    <row r="882" spans="1:15" x14ac:dyDescent="0.25">
      <c r="A882" s="15" t="e">
        <f t="shared" si="40"/>
        <v>#REF!</v>
      </c>
      <c r="B882" s="35">
        <v>41705</v>
      </c>
      <c r="C882" s="36"/>
      <c r="D882" s="36" t="s">
        <v>402</v>
      </c>
      <c r="E882" s="36" t="s">
        <v>352</v>
      </c>
      <c r="F882" s="36" t="s">
        <v>406</v>
      </c>
      <c r="G882" s="36" t="s">
        <v>464</v>
      </c>
      <c r="H882" s="36" t="s">
        <v>412</v>
      </c>
      <c r="I882" s="37">
        <v>2045454.5</v>
      </c>
      <c r="J882" s="38"/>
      <c r="K882" s="39"/>
      <c r="L882" s="38">
        <v>2</v>
      </c>
      <c r="M882" s="40">
        <v>4090909</v>
      </c>
      <c r="N882" s="22"/>
      <c r="O882" s="21"/>
    </row>
    <row r="883" spans="1:15" x14ac:dyDescent="0.25">
      <c r="A883" s="15" t="e">
        <f t="shared" si="40"/>
        <v>#REF!</v>
      </c>
      <c r="B883" s="35">
        <v>41705</v>
      </c>
      <c r="C883" s="36"/>
      <c r="D883" s="36" t="s">
        <v>390</v>
      </c>
      <c r="E883" s="36" t="s">
        <v>189</v>
      </c>
      <c r="F883" s="36" t="s">
        <v>375</v>
      </c>
      <c r="G883" s="36" t="s">
        <v>463</v>
      </c>
      <c r="H883" s="36" t="s">
        <v>411</v>
      </c>
      <c r="I883" s="37">
        <v>893165.02</v>
      </c>
      <c r="J883" s="38"/>
      <c r="K883" s="39"/>
      <c r="L883" s="38">
        <v>2.4180000000000001</v>
      </c>
      <c r="M883" s="40">
        <v>2159673</v>
      </c>
      <c r="N883" s="22"/>
      <c r="O883" s="21"/>
    </row>
    <row r="884" spans="1:15" x14ac:dyDescent="0.25">
      <c r="A884" s="15" t="e">
        <f t="shared" si="40"/>
        <v>#REF!</v>
      </c>
      <c r="B884" s="35">
        <v>41705</v>
      </c>
      <c r="C884" s="36"/>
      <c r="D884" s="36" t="s">
        <v>371</v>
      </c>
      <c r="E884" s="36" t="s">
        <v>195</v>
      </c>
      <c r="F884" s="36" t="s">
        <v>362</v>
      </c>
      <c r="G884" s="36" t="s">
        <v>464</v>
      </c>
      <c r="H884" s="36" t="s">
        <v>411</v>
      </c>
      <c r="I884" s="37">
        <v>97615200</v>
      </c>
      <c r="J884" s="38"/>
      <c r="K884" s="39"/>
      <c r="L884" s="38">
        <v>5.0000000000000001E-3</v>
      </c>
      <c r="M884" s="40">
        <v>488076</v>
      </c>
      <c r="N884" s="22"/>
      <c r="O884" s="24"/>
    </row>
    <row r="885" spans="1:15" x14ac:dyDescent="0.25">
      <c r="A885" s="15" t="e">
        <f>A883+1</f>
        <v>#REF!</v>
      </c>
      <c r="B885" s="35">
        <v>41705</v>
      </c>
      <c r="C885" s="36"/>
      <c r="D885" s="36" t="s">
        <v>368</v>
      </c>
      <c r="E885" s="36" t="s">
        <v>201</v>
      </c>
      <c r="F885" s="36" t="s">
        <v>367</v>
      </c>
      <c r="G885" s="36" t="s">
        <v>464</v>
      </c>
      <c r="H885" s="36" t="s">
        <v>413</v>
      </c>
      <c r="I885" s="37">
        <v>673864</v>
      </c>
      <c r="J885" s="38"/>
      <c r="K885" s="39"/>
      <c r="L885" s="38">
        <v>1</v>
      </c>
      <c r="M885" s="40">
        <v>673864</v>
      </c>
      <c r="N885" s="22"/>
      <c r="O885" s="24"/>
    </row>
    <row r="886" spans="1:15" x14ac:dyDescent="0.25">
      <c r="A886" s="15" t="e">
        <f t="shared" ref="A886:A907" si="41">A885+1</f>
        <v>#REF!</v>
      </c>
      <c r="B886" s="35">
        <v>41707</v>
      </c>
      <c r="C886" s="36"/>
      <c r="D886" s="36" t="s">
        <v>386</v>
      </c>
      <c r="E886" s="36" t="s">
        <v>82</v>
      </c>
      <c r="F886" s="36" t="s">
        <v>387</v>
      </c>
      <c r="G886" s="36" t="s">
        <v>463</v>
      </c>
      <c r="H886" s="36" t="s">
        <v>411</v>
      </c>
      <c r="I886" s="37">
        <v>939534.56</v>
      </c>
      <c r="J886" s="38"/>
      <c r="K886" s="39"/>
      <c r="L886" s="38">
        <v>1.4179999999999999</v>
      </c>
      <c r="M886" s="40">
        <v>1332260</v>
      </c>
      <c r="N886" s="22"/>
      <c r="O886" s="21"/>
    </row>
    <row r="887" spans="1:15" x14ac:dyDescent="0.25">
      <c r="A887" s="15" t="e">
        <f t="shared" si="41"/>
        <v>#REF!</v>
      </c>
      <c r="B887" s="35">
        <v>41707</v>
      </c>
      <c r="C887" s="36"/>
      <c r="D887" s="36" t="s">
        <v>386</v>
      </c>
      <c r="E887" s="36" t="s">
        <v>84</v>
      </c>
      <c r="F887" s="36" t="s">
        <v>387</v>
      </c>
      <c r="G887" s="36" t="s">
        <v>463</v>
      </c>
      <c r="H887" s="36" t="s">
        <v>411</v>
      </c>
      <c r="I887" s="37">
        <v>1468096.62</v>
      </c>
      <c r="J887" s="38"/>
      <c r="K887" s="39"/>
      <c r="L887" s="38">
        <v>3.4950000000000001</v>
      </c>
      <c r="M887" s="40">
        <v>5130998</v>
      </c>
      <c r="N887" s="23"/>
      <c r="O887" s="21"/>
    </row>
    <row r="888" spans="1:15" x14ac:dyDescent="0.25">
      <c r="A888" s="15" t="e">
        <f t="shared" si="41"/>
        <v>#REF!</v>
      </c>
      <c r="B888" s="35">
        <v>41707</v>
      </c>
      <c r="C888" s="36"/>
      <c r="D888" s="36" t="s">
        <v>386</v>
      </c>
      <c r="E888" s="36" t="s">
        <v>101</v>
      </c>
      <c r="F888" s="36" t="s">
        <v>387</v>
      </c>
      <c r="G888" s="36" t="s">
        <v>463</v>
      </c>
      <c r="H888" s="36" t="s">
        <v>414</v>
      </c>
      <c r="I888" s="37">
        <v>1300909</v>
      </c>
      <c r="J888" s="38"/>
      <c r="K888" s="39"/>
      <c r="L888" s="38">
        <v>1</v>
      </c>
      <c r="M888" s="40">
        <v>1300909</v>
      </c>
      <c r="N888" s="23"/>
      <c r="O888" s="21"/>
    </row>
    <row r="889" spans="1:15" x14ac:dyDescent="0.25">
      <c r="A889" s="15" t="e">
        <f t="shared" si="41"/>
        <v>#REF!</v>
      </c>
      <c r="B889" s="35">
        <v>41707</v>
      </c>
      <c r="C889" s="36"/>
      <c r="D889" s="36" t="s">
        <v>386</v>
      </c>
      <c r="E889" s="36" t="s">
        <v>119</v>
      </c>
      <c r="F889" s="36" t="s">
        <v>387</v>
      </c>
      <c r="G889" s="36" t="s">
        <v>463</v>
      </c>
      <c r="H889" s="36" t="s">
        <v>412</v>
      </c>
      <c r="I889" s="37">
        <v>24000</v>
      </c>
      <c r="J889" s="38"/>
      <c r="K889" s="39"/>
      <c r="L889" s="38">
        <v>30</v>
      </c>
      <c r="M889" s="40">
        <v>720000</v>
      </c>
      <c r="N889" s="22"/>
      <c r="O889" s="24"/>
    </row>
    <row r="890" spans="1:15" x14ac:dyDescent="0.25">
      <c r="A890" s="15" t="e">
        <f t="shared" si="41"/>
        <v>#REF!</v>
      </c>
      <c r="B890" s="35">
        <v>41707</v>
      </c>
      <c r="C890" s="36"/>
      <c r="D890" s="36" t="s">
        <v>386</v>
      </c>
      <c r="E890" s="36" t="s">
        <v>318</v>
      </c>
      <c r="F890" s="36" t="s">
        <v>387</v>
      </c>
      <c r="G890" s="36" t="s">
        <v>464</v>
      </c>
      <c r="H890" s="36" t="s">
        <v>411</v>
      </c>
      <c r="I890" s="37">
        <v>126942.03</v>
      </c>
      <c r="J890" s="38"/>
      <c r="K890" s="39"/>
      <c r="L890" s="38">
        <v>0.13800000000000001</v>
      </c>
      <c r="M890" s="40">
        <v>17518</v>
      </c>
      <c r="N890" s="23"/>
      <c r="O890" s="21"/>
    </row>
    <row r="891" spans="1:15" x14ac:dyDescent="0.25">
      <c r="A891" s="15" t="e">
        <f t="shared" si="41"/>
        <v>#REF!</v>
      </c>
      <c r="B891" s="35">
        <v>41707</v>
      </c>
      <c r="C891" s="36"/>
      <c r="D891" s="36" t="s">
        <v>386</v>
      </c>
      <c r="E891" s="36" t="s">
        <v>396</v>
      </c>
      <c r="F891" s="36" t="s">
        <v>387</v>
      </c>
      <c r="G891" s="36" t="s">
        <v>463</v>
      </c>
      <c r="H891" s="36" t="s">
        <v>411</v>
      </c>
      <c r="I891" s="37">
        <v>16189.98</v>
      </c>
      <c r="J891" s="38"/>
      <c r="K891" s="39"/>
      <c r="L891" s="38">
        <v>8.3640000000000008</v>
      </c>
      <c r="M891" s="40">
        <v>135413</v>
      </c>
      <c r="N891" s="23"/>
      <c r="O891" s="21"/>
    </row>
    <row r="892" spans="1:15" x14ac:dyDescent="0.25">
      <c r="A892" s="15" t="e">
        <f t="shared" si="41"/>
        <v>#REF!</v>
      </c>
      <c r="B892" s="35">
        <v>41707</v>
      </c>
      <c r="C892" s="36"/>
      <c r="D892" s="36" t="s">
        <v>386</v>
      </c>
      <c r="E892" s="36" t="s">
        <v>147</v>
      </c>
      <c r="F892" s="36" t="s">
        <v>387</v>
      </c>
      <c r="G892" s="36" t="s">
        <v>463</v>
      </c>
      <c r="H892" s="36" t="s">
        <v>411</v>
      </c>
      <c r="I892" s="37">
        <v>1680599.65</v>
      </c>
      <c r="J892" s="38"/>
      <c r="K892" s="39"/>
      <c r="L892" s="38">
        <v>0.56699999999999995</v>
      </c>
      <c r="M892" s="40">
        <v>952900</v>
      </c>
      <c r="N892" s="23"/>
      <c r="O892" s="21"/>
    </row>
    <row r="893" spans="1:15" x14ac:dyDescent="0.25">
      <c r="A893" s="15" t="e">
        <f t="shared" si="41"/>
        <v>#REF!</v>
      </c>
      <c r="B893" s="35">
        <v>41707</v>
      </c>
      <c r="C893" s="41"/>
      <c r="D893" s="36" t="s">
        <v>386</v>
      </c>
      <c r="E893" s="36" t="s">
        <v>441</v>
      </c>
      <c r="F893" s="36" t="s">
        <v>387</v>
      </c>
      <c r="G893" s="36" t="s">
        <v>464</v>
      </c>
      <c r="H893" s="36" t="s">
        <v>411</v>
      </c>
      <c r="I893" s="37">
        <v>104766</v>
      </c>
      <c r="J893" s="38"/>
      <c r="K893" s="39"/>
      <c r="L893" s="38">
        <v>1</v>
      </c>
      <c r="M893" s="40">
        <v>104766</v>
      </c>
      <c r="N893" s="23"/>
      <c r="O893" s="21"/>
    </row>
    <row r="894" spans="1:15" x14ac:dyDescent="0.25">
      <c r="A894" s="15" t="e">
        <f t="shared" si="41"/>
        <v>#REF!</v>
      </c>
      <c r="B894" s="35">
        <v>41707</v>
      </c>
      <c r="C894" s="36"/>
      <c r="D894" s="36" t="s">
        <v>386</v>
      </c>
      <c r="E894" s="36" t="s">
        <v>339</v>
      </c>
      <c r="F894" s="36" t="s">
        <v>387</v>
      </c>
      <c r="G894" s="36" t="s">
        <v>463</v>
      </c>
      <c r="H894" s="36" t="s">
        <v>411</v>
      </c>
      <c r="I894" s="37">
        <v>88180</v>
      </c>
      <c r="J894" s="38"/>
      <c r="K894" s="39"/>
      <c r="L894" s="38">
        <v>0.15</v>
      </c>
      <c r="M894" s="40">
        <v>13227</v>
      </c>
      <c r="N894" s="22"/>
      <c r="O894" s="21"/>
    </row>
    <row r="895" spans="1:15" x14ac:dyDescent="0.25">
      <c r="A895" s="15" t="e">
        <f t="shared" si="41"/>
        <v>#REF!</v>
      </c>
      <c r="B895" s="35">
        <v>41707</v>
      </c>
      <c r="C895" s="36"/>
      <c r="D895" s="36" t="s">
        <v>386</v>
      </c>
      <c r="E895" s="36" t="s">
        <v>165</v>
      </c>
      <c r="F895" s="36" t="s">
        <v>387</v>
      </c>
      <c r="G895" s="36" t="s">
        <v>463</v>
      </c>
      <c r="H895" s="36" t="s">
        <v>411</v>
      </c>
      <c r="I895" s="37">
        <v>706376.68</v>
      </c>
      <c r="J895" s="38"/>
      <c r="K895" s="39"/>
      <c r="L895" s="38">
        <v>1.4E-2</v>
      </c>
      <c r="M895" s="40">
        <v>9889</v>
      </c>
      <c r="N895" s="22"/>
      <c r="O895" s="21"/>
    </row>
    <row r="896" spans="1:15" x14ac:dyDescent="0.25">
      <c r="A896" s="15" t="e">
        <f t="shared" si="41"/>
        <v>#REF!</v>
      </c>
      <c r="B896" s="35">
        <v>41707</v>
      </c>
      <c r="C896" s="36"/>
      <c r="D896" s="36" t="s">
        <v>386</v>
      </c>
      <c r="E896" s="36" t="s">
        <v>181</v>
      </c>
      <c r="F896" s="36" t="s">
        <v>387</v>
      </c>
      <c r="G896" s="36" t="s">
        <v>463</v>
      </c>
      <c r="H896" s="36" t="s">
        <v>412</v>
      </c>
      <c r="I896" s="37">
        <v>42000</v>
      </c>
      <c r="J896" s="38"/>
      <c r="K896" s="39"/>
      <c r="L896" s="38">
        <v>30</v>
      </c>
      <c r="M896" s="40">
        <v>1260000</v>
      </c>
      <c r="N896" s="22"/>
      <c r="O896" s="21"/>
    </row>
    <row r="897" spans="1:15" x14ac:dyDescent="0.25">
      <c r="A897" s="15" t="e">
        <f t="shared" si="41"/>
        <v>#REF!</v>
      </c>
      <c r="B897" s="35">
        <v>41707</v>
      </c>
      <c r="C897" s="36"/>
      <c r="D897" s="36" t="s">
        <v>386</v>
      </c>
      <c r="E897" s="36" t="s">
        <v>183</v>
      </c>
      <c r="F897" s="36" t="s">
        <v>387</v>
      </c>
      <c r="G897" s="36" t="s">
        <v>463</v>
      </c>
      <c r="H897" s="36" t="s">
        <v>412</v>
      </c>
      <c r="I897" s="37">
        <v>50000</v>
      </c>
      <c r="J897" s="38"/>
      <c r="K897" s="39"/>
      <c r="L897" s="38">
        <v>25</v>
      </c>
      <c r="M897" s="40">
        <v>1250000</v>
      </c>
      <c r="N897" s="22"/>
      <c r="O897" s="21"/>
    </row>
    <row r="898" spans="1:15" x14ac:dyDescent="0.25">
      <c r="A898" s="15" t="e">
        <f t="shared" si="41"/>
        <v>#REF!</v>
      </c>
      <c r="B898" s="35">
        <v>41707</v>
      </c>
      <c r="C898" s="36"/>
      <c r="D898" s="36" t="s">
        <v>386</v>
      </c>
      <c r="E898" s="36" t="s">
        <v>348</v>
      </c>
      <c r="F898" s="36" t="s">
        <v>387</v>
      </c>
      <c r="G898" s="36" t="s">
        <v>463</v>
      </c>
      <c r="H898" s="36" t="s">
        <v>412</v>
      </c>
      <c r="I898" s="37">
        <v>30000</v>
      </c>
      <c r="J898" s="38"/>
      <c r="K898" s="39"/>
      <c r="L898" s="38">
        <v>20</v>
      </c>
      <c r="M898" s="40">
        <v>600000</v>
      </c>
      <c r="N898" s="22"/>
      <c r="O898" s="21"/>
    </row>
    <row r="899" spans="1:15" x14ac:dyDescent="0.25">
      <c r="A899" s="15" t="e">
        <f t="shared" si="41"/>
        <v>#REF!</v>
      </c>
      <c r="B899" s="35">
        <v>41707</v>
      </c>
      <c r="C899" s="41"/>
      <c r="D899" s="36" t="s">
        <v>386</v>
      </c>
      <c r="E899" s="36" t="s">
        <v>187</v>
      </c>
      <c r="F899" s="36" t="s">
        <v>387</v>
      </c>
      <c r="G899" s="36" t="s">
        <v>463</v>
      </c>
      <c r="H899" s="36" t="s">
        <v>411</v>
      </c>
      <c r="I899" s="37">
        <v>654866.6</v>
      </c>
      <c r="J899" s="38"/>
      <c r="K899" s="39"/>
      <c r="L899" s="38">
        <v>2.835</v>
      </c>
      <c r="M899" s="40">
        <v>1856547</v>
      </c>
      <c r="N899" s="22"/>
      <c r="O899" s="21"/>
    </row>
    <row r="900" spans="1:15" x14ac:dyDescent="0.25">
      <c r="A900" s="15" t="e">
        <f t="shared" si="41"/>
        <v>#REF!</v>
      </c>
      <c r="B900" s="35">
        <v>41707</v>
      </c>
      <c r="C900" s="41"/>
      <c r="D900" s="36" t="s">
        <v>386</v>
      </c>
      <c r="E900" s="36" t="s">
        <v>189</v>
      </c>
      <c r="F900" s="36" t="s">
        <v>387</v>
      </c>
      <c r="G900" s="36" t="s">
        <v>463</v>
      </c>
      <c r="H900" s="36" t="s">
        <v>411</v>
      </c>
      <c r="I900" s="37">
        <v>893165.02119999996</v>
      </c>
      <c r="J900" s="38"/>
      <c r="K900" s="39"/>
      <c r="L900" s="38">
        <v>1.4179999999999999</v>
      </c>
      <c r="M900" s="40">
        <v>1266508</v>
      </c>
      <c r="N900" s="22"/>
      <c r="O900" s="24"/>
    </row>
    <row r="901" spans="1:15" x14ac:dyDescent="0.25">
      <c r="A901" s="15" t="e">
        <f t="shared" si="41"/>
        <v>#REF!</v>
      </c>
      <c r="B901" s="35">
        <v>41707</v>
      </c>
      <c r="C901" s="36"/>
      <c r="D901" s="36" t="s">
        <v>386</v>
      </c>
      <c r="E901" s="36" t="s">
        <v>193</v>
      </c>
      <c r="F901" s="36" t="s">
        <v>387</v>
      </c>
      <c r="G901" s="36" t="s">
        <v>463</v>
      </c>
      <c r="H901" s="36" t="s">
        <v>411</v>
      </c>
      <c r="I901" s="37">
        <v>102021.82</v>
      </c>
      <c r="J901" s="38"/>
      <c r="K901" s="39"/>
      <c r="L901" s="38">
        <v>0.27500000000000002</v>
      </c>
      <c r="M901" s="40">
        <v>28056</v>
      </c>
      <c r="N901" s="22"/>
      <c r="O901" s="21"/>
    </row>
    <row r="902" spans="1:15" x14ac:dyDescent="0.25">
      <c r="A902" s="15" t="e">
        <f t="shared" si="41"/>
        <v>#REF!</v>
      </c>
      <c r="B902" s="35">
        <v>41707</v>
      </c>
      <c r="C902" s="36"/>
      <c r="D902" s="36" t="s">
        <v>386</v>
      </c>
      <c r="E902" s="36" t="s">
        <v>199</v>
      </c>
      <c r="F902" s="36" t="s">
        <v>387</v>
      </c>
      <c r="G902" s="36" t="s">
        <v>463</v>
      </c>
      <c r="H902" s="36" t="s">
        <v>411</v>
      </c>
      <c r="I902" s="37">
        <v>206014.10930000001</v>
      </c>
      <c r="J902" s="38"/>
      <c r="K902" s="39"/>
      <c r="L902" s="38">
        <v>0.56699999999999995</v>
      </c>
      <c r="M902" s="40">
        <v>116810</v>
      </c>
      <c r="N902" s="22"/>
      <c r="O902" s="21"/>
    </row>
    <row r="903" spans="1:15" x14ac:dyDescent="0.25">
      <c r="A903" s="15" t="e">
        <f t="shared" si="41"/>
        <v>#REF!</v>
      </c>
      <c r="B903" s="35">
        <v>41707</v>
      </c>
      <c r="C903" s="36"/>
      <c r="D903" s="36" t="s">
        <v>386</v>
      </c>
      <c r="E903" s="36" t="s">
        <v>211</v>
      </c>
      <c r="F903" s="36" t="s">
        <v>387</v>
      </c>
      <c r="G903" s="36" t="s">
        <v>463</v>
      </c>
      <c r="H903" s="36" t="s">
        <v>411</v>
      </c>
      <c r="I903" s="37">
        <v>181340.28</v>
      </c>
      <c r="J903" s="38"/>
      <c r="K903" s="39"/>
      <c r="L903" s="38">
        <v>0.28799999999999998</v>
      </c>
      <c r="M903" s="40">
        <v>52226</v>
      </c>
      <c r="N903" s="22"/>
      <c r="O903" s="21"/>
    </row>
    <row r="904" spans="1:15" x14ac:dyDescent="0.25">
      <c r="A904" s="15" t="e">
        <f t="shared" si="41"/>
        <v>#REF!</v>
      </c>
      <c r="B904" s="35">
        <v>41716</v>
      </c>
      <c r="C904" s="36"/>
      <c r="D904" s="36" t="s">
        <v>224</v>
      </c>
      <c r="E904" s="36" t="s">
        <v>31</v>
      </c>
      <c r="F904" s="36" t="s">
        <v>219</v>
      </c>
      <c r="G904" s="36" t="s">
        <v>466</v>
      </c>
      <c r="H904" s="36" t="s">
        <v>415</v>
      </c>
      <c r="I904" s="37">
        <v>100000</v>
      </c>
      <c r="J904" s="38"/>
      <c r="K904" s="39"/>
      <c r="L904" s="38">
        <v>6</v>
      </c>
      <c r="M904" s="40">
        <v>600000</v>
      </c>
      <c r="N904" s="22"/>
      <c r="O904" s="24"/>
    </row>
    <row r="905" spans="1:15" x14ac:dyDescent="0.25">
      <c r="A905" s="15" t="e">
        <f t="shared" si="41"/>
        <v>#REF!</v>
      </c>
      <c r="B905" s="35">
        <v>41716</v>
      </c>
      <c r="C905" s="36"/>
      <c r="D905" s="36" t="s">
        <v>224</v>
      </c>
      <c r="E905" s="36" t="s">
        <v>37</v>
      </c>
      <c r="F905" s="36" t="s">
        <v>219</v>
      </c>
      <c r="G905" s="36" t="s">
        <v>466</v>
      </c>
      <c r="H905" s="36" t="s">
        <v>414</v>
      </c>
      <c r="I905" s="37">
        <v>1045454.5385</v>
      </c>
      <c r="J905" s="38"/>
      <c r="K905" s="39"/>
      <c r="L905" s="38">
        <v>26</v>
      </c>
      <c r="M905" s="40">
        <v>27181818</v>
      </c>
      <c r="N905" s="22"/>
      <c r="O905" s="24"/>
    </row>
    <row r="906" spans="1:15" x14ac:dyDescent="0.25">
      <c r="A906" s="15" t="e">
        <f t="shared" si="41"/>
        <v>#REF!</v>
      </c>
      <c r="B906" s="35">
        <v>41716</v>
      </c>
      <c r="C906" s="36"/>
      <c r="D906" s="36" t="s">
        <v>224</v>
      </c>
      <c r="E906" s="36" t="s">
        <v>39</v>
      </c>
      <c r="F906" s="36" t="s">
        <v>219</v>
      </c>
      <c r="G906" s="36" t="s">
        <v>466</v>
      </c>
      <c r="H906" s="36" t="s">
        <v>414</v>
      </c>
      <c r="I906" s="37">
        <v>454545.5</v>
      </c>
      <c r="J906" s="38"/>
      <c r="K906" s="39"/>
      <c r="L906" s="38">
        <v>2</v>
      </c>
      <c r="M906" s="40">
        <v>909091</v>
      </c>
      <c r="N906" s="23"/>
      <c r="O906" s="21"/>
    </row>
    <row r="907" spans="1:15" x14ac:dyDescent="0.25">
      <c r="A907" s="15" t="e">
        <f t="shared" si="41"/>
        <v>#REF!</v>
      </c>
      <c r="B907" s="35">
        <v>41716</v>
      </c>
      <c r="C907" s="41"/>
      <c r="D907" s="36" t="s">
        <v>224</v>
      </c>
      <c r="E907" s="36" t="s">
        <v>236</v>
      </c>
      <c r="F907" s="36" t="s">
        <v>219</v>
      </c>
      <c r="G907" s="36" t="s">
        <v>466</v>
      </c>
      <c r="H907" s="36" t="s">
        <v>417</v>
      </c>
      <c r="I907" s="37">
        <v>454545.4375</v>
      </c>
      <c r="J907" s="38"/>
      <c r="K907" s="39"/>
      <c r="L907" s="38">
        <v>16</v>
      </c>
      <c r="M907" s="40">
        <v>7272727</v>
      </c>
      <c r="N907" s="23"/>
      <c r="O907" s="21"/>
    </row>
    <row r="908" spans="1:15" x14ac:dyDescent="0.25">
      <c r="A908" s="15"/>
      <c r="B908" s="35">
        <v>41716</v>
      </c>
      <c r="C908" s="41"/>
      <c r="D908" s="36" t="s">
        <v>224</v>
      </c>
      <c r="E908" s="36" t="s">
        <v>43</v>
      </c>
      <c r="F908" s="36" t="s">
        <v>219</v>
      </c>
      <c r="G908" s="36" t="s">
        <v>466</v>
      </c>
      <c r="H908" s="36" t="s">
        <v>417</v>
      </c>
      <c r="I908" s="37">
        <v>636363.66669999994</v>
      </c>
      <c r="J908" s="38"/>
      <c r="K908" s="39"/>
      <c r="L908" s="38">
        <v>16</v>
      </c>
      <c r="M908" s="40">
        <v>10181818</v>
      </c>
      <c r="N908" s="23"/>
      <c r="O908" s="21"/>
    </row>
    <row r="909" spans="1:15" x14ac:dyDescent="0.25">
      <c r="A909" s="15">
        <f t="shared" ref="A909:A917" si="42">A908+1</f>
        <v>1</v>
      </c>
      <c r="B909" s="35">
        <v>41716</v>
      </c>
      <c r="C909" s="36"/>
      <c r="D909" s="36" t="s">
        <v>224</v>
      </c>
      <c r="E909" s="36" t="s">
        <v>46</v>
      </c>
      <c r="F909" s="36" t="s">
        <v>219</v>
      </c>
      <c r="G909" s="36" t="s">
        <v>466</v>
      </c>
      <c r="H909" s="36" t="s">
        <v>417</v>
      </c>
      <c r="I909" s="37">
        <v>681818</v>
      </c>
      <c r="J909" s="38"/>
      <c r="K909" s="39"/>
      <c r="L909" s="38">
        <v>2</v>
      </c>
      <c r="M909" s="40">
        <v>1363636</v>
      </c>
      <c r="N909" s="23"/>
      <c r="O909" s="21"/>
    </row>
    <row r="910" spans="1:15" x14ac:dyDescent="0.25">
      <c r="A910" s="15">
        <f t="shared" si="42"/>
        <v>2</v>
      </c>
      <c r="B910" s="35">
        <v>41716</v>
      </c>
      <c r="C910" s="36"/>
      <c r="D910" s="36" t="s">
        <v>224</v>
      </c>
      <c r="E910" s="36" t="s">
        <v>56</v>
      </c>
      <c r="F910" s="36" t="s">
        <v>219</v>
      </c>
      <c r="G910" s="36" t="s">
        <v>466</v>
      </c>
      <c r="H910" s="36" t="s">
        <v>419</v>
      </c>
      <c r="I910" s="37">
        <v>818182</v>
      </c>
      <c r="J910" s="38"/>
      <c r="K910" s="39"/>
      <c r="L910" s="38">
        <v>2</v>
      </c>
      <c r="M910" s="40">
        <v>1636364</v>
      </c>
      <c r="N910" s="23"/>
      <c r="O910" s="21"/>
    </row>
    <row r="911" spans="1:15" x14ac:dyDescent="0.25">
      <c r="A911" s="15">
        <f t="shared" si="42"/>
        <v>3</v>
      </c>
      <c r="B911" s="35">
        <v>41716</v>
      </c>
      <c r="C911" s="36"/>
      <c r="D911" s="36" t="s">
        <v>224</v>
      </c>
      <c r="E911" s="36" t="s">
        <v>66</v>
      </c>
      <c r="F911" s="36" t="s">
        <v>219</v>
      </c>
      <c r="G911" s="36" t="s">
        <v>466</v>
      </c>
      <c r="H911" s="36" t="s">
        <v>412</v>
      </c>
      <c r="I911" s="37">
        <v>189090.875</v>
      </c>
      <c r="J911" s="38"/>
      <c r="K911" s="39"/>
      <c r="L911" s="38">
        <v>8</v>
      </c>
      <c r="M911" s="40">
        <v>1512727</v>
      </c>
      <c r="N911" s="23"/>
      <c r="O911" s="21"/>
    </row>
    <row r="912" spans="1:15" x14ac:dyDescent="0.25">
      <c r="A912" s="15">
        <f t="shared" si="42"/>
        <v>4</v>
      </c>
      <c r="B912" s="35">
        <v>41716</v>
      </c>
      <c r="C912" s="36"/>
      <c r="D912" s="36" t="s">
        <v>224</v>
      </c>
      <c r="E912" s="36" t="s">
        <v>68</v>
      </c>
      <c r="F912" s="36" t="s">
        <v>219</v>
      </c>
      <c r="G912" s="36" t="s">
        <v>466</v>
      </c>
      <c r="H912" s="36" t="s">
        <v>412</v>
      </c>
      <c r="I912" s="37">
        <v>181818.25</v>
      </c>
      <c r="J912" s="38"/>
      <c r="K912" s="39"/>
      <c r="L912" s="38">
        <v>8</v>
      </c>
      <c r="M912" s="40">
        <v>1454546</v>
      </c>
      <c r="N912" s="23"/>
      <c r="O912" s="21"/>
    </row>
    <row r="913" spans="1:15" x14ac:dyDescent="0.25">
      <c r="A913" s="15">
        <f t="shared" si="42"/>
        <v>5</v>
      </c>
      <c r="B913" s="35">
        <v>41716</v>
      </c>
      <c r="C913" s="36"/>
      <c r="D913" s="36" t="s">
        <v>224</v>
      </c>
      <c r="E913" s="36" t="s">
        <v>72</v>
      </c>
      <c r="F913" s="36" t="s">
        <v>219</v>
      </c>
      <c r="G913" s="36" t="s">
        <v>466</v>
      </c>
      <c r="H913" s="36" t="s">
        <v>412</v>
      </c>
      <c r="I913" s="37">
        <v>181818.2</v>
      </c>
      <c r="J913" s="38"/>
      <c r="K913" s="39"/>
      <c r="L913" s="38">
        <v>10</v>
      </c>
      <c r="M913" s="40">
        <v>1818182</v>
      </c>
      <c r="N913" s="22"/>
      <c r="O913" s="24"/>
    </row>
    <row r="914" spans="1:15" x14ac:dyDescent="0.25">
      <c r="A914" s="15">
        <f t="shared" si="42"/>
        <v>6</v>
      </c>
      <c r="B914" s="35">
        <v>41716</v>
      </c>
      <c r="C914" s="36"/>
      <c r="D914" s="36" t="s">
        <v>224</v>
      </c>
      <c r="E914" s="36" t="s">
        <v>250</v>
      </c>
      <c r="F914" s="36" t="s">
        <v>219</v>
      </c>
      <c r="G914" s="36" t="s">
        <v>466</v>
      </c>
      <c r="H914" s="36" t="s">
        <v>412</v>
      </c>
      <c r="I914" s="37">
        <v>45454.5484</v>
      </c>
      <c r="J914" s="38"/>
      <c r="K914" s="39"/>
      <c r="L914" s="38">
        <v>31</v>
      </c>
      <c r="M914" s="40">
        <v>1409091</v>
      </c>
      <c r="N914" s="22"/>
      <c r="O914" s="24"/>
    </row>
    <row r="915" spans="1:15" x14ac:dyDescent="0.25">
      <c r="A915" s="15">
        <f t="shared" si="42"/>
        <v>7</v>
      </c>
      <c r="B915" s="35">
        <v>41716</v>
      </c>
      <c r="C915" s="36"/>
      <c r="D915" s="36" t="s">
        <v>224</v>
      </c>
      <c r="E915" s="36" t="s">
        <v>76</v>
      </c>
      <c r="F915" s="36" t="s">
        <v>219</v>
      </c>
      <c r="G915" s="36" t="s">
        <v>466</v>
      </c>
      <c r="H915" s="36" t="s">
        <v>421</v>
      </c>
      <c r="I915" s="37">
        <v>160000</v>
      </c>
      <c r="J915" s="38"/>
      <c r="K915" s="39"/>
      <c r="L915" s="38">
        <v>10</v>
      </c>
      <c r="M915" s="40">
        <v>1600000</v>
      </c>
      <c r="N915" s="23"/>
      <c r="O915" s="21"/>
    </row>
    <row r="916" spans="1:15" x14ac:dyDescent="0.25">
      <c r="A916" s="15">
        <f t="shared" si="42"/>
        <v>8</v>
      </c>
      <c r="B916" s="35">
        <v>41716</v>
      </c>
      <c r="C916" s="36"/>
      <c r="D916" s="36" t="s">
        <v>445</v>
      </c>
      <c r="E916" s="36" t="s">
        <v>290</v>
      </c>
      <c r="F916" s="36" t="s">
        <v>361</v>
      </c>
      <c r="G916" s="47" t="s">
        <v>464</v>
      </c>
      <c r="H916" s="36" t="s">
        <v>415</v>
      </c>
      <c r="I916" s="37">
        <v>0</v>
      </c>
      <c r="J916" s="38"/>
      <c r="K916" s="39"/>
      <c r="L916" s="38">
        <v>0</v>
      </c>
      <c r="M916" s="40">
        <v>1000000</v>
      </c>
      <c r="N916" s="22"/>
      <c r="O916" s="21"/>
    </row>
    <row r="917" spans="1:15" x14ac:dyDescent="0.25">
      <c r="A917" s="15">
        <f t="shared" si="42"/>
        <v>9</v>
      </c>
      <c r="B917" s="35">
        <v>41716</v>
      </c>
      <c r="C917" s="36"/>
      <c r="D917" s="36" t="s">
        <v>224</v>
      </c>
      <c r="E917" s="36" t="s">
        <v>290</v>
      </c>
      <c r="F917" s="36" t="s">
        <v>219</v>
      </c>
      <c r="G917" s="36" t="s">
        <v>466</v>
      </c>
      <c r="H917" s="36" t="s">
        <v>415</v>
      </c>
      <c r="I917" s="37">
        <v>500000</v>
      </c>
      <c r="J917" s="38"/>
      <c r="K917" s="39"/>
      <c r="L917" s="38">
        <v>20</v>
      </c>
      <c r="M917" s="40">
        <v>10000000</v>
      </c>
      <c r="N917" s="23"/>
      <c r="O917" s="21"/>
    </row>
    <row r="918" spans="1:15" x14ac:dyDescent="0.25">
      <c r="A918" s="15"/>
      <c r="B918" s="35">
        <v>41716</v>
      </c>
      <c r="C918" s="36"/>
      <c r="D918" s="36" t="s">
        <v>224</v>
      </c>
      <c r="E918" s="36" t="s">
        <v>134</v>
      </c>
      <c r="F918" s="36" t="s">
        <v>219</v>
      </c>
      <c r="G918" s="36" t="s">
        <v>466</v>
      </c>
      <c r="H918" s="36" t="s">
        <v>429</v>
      </c>
      <c r="I918" s="37">
        <v>2496363.6</v>
      </c>
      <c r="J918" s="38"/>
      <c r="K918" s="39"/>
      <c r="L918" s="38">
        <v>10</v>
      </c>
      <c r="M918" s="40">
        <v>24963636</v>
      </c>
      <c r="N918" s="23"/>
      <c r="O918" s="21"/>
    </row>
    <row r="919" spans="1:15" x14ac:dyDescent="0.25">
      <c r="A919" s="15">
        <f t="shared" ref="A919:A924" si="43">A918+1</f>
        <v>1</v>
      </c>
      <c r="B919" s="35">
        <v>41716</v>
      </c>
      <c r="C919" s="36"/>
      <c r="D919" s="36" t="s">
        <v>224</v>
      </c>
      <c r="E919" s="36" t="s">
        <v>325</v>
      </c>
      <c r="F919" s="36" t="s">
        <v>219</v>
      </c>
      <c r="G919" s="36" t="s">
        <v>464</v>
      </c>
      <c r="H919" s="36" t="s">
        <v>431</v>
      </c>
      <c r="I919" s="37">
        <v>4090909</v>
      </c>
      <c r="J919" s="38"/>
      <c r="K919" s="39"/>
      <c r="L919" s="38">
        <v>2</v>
      </c>
      <c r="M919" s="40">
        <v>8181818</v>
      </c>
      <c r="N919" s="23"/>
      <c r="O919" s="21"/>
    </row>
    <row r="920" spans="1:15" x14ac:dyDescent="0.25">
      <c r="A920" s="15">
        <f t="shared" si="43"/>
        <v>2</v>
      </c>
      <c r="B920" s="35">
        <v>41716</v>
      </c>
      <c r="C920" s="36"/>
      <c r="D920" s="36" t="s">
        <v>224</v>
      </c>
      <c r="E920" s="36" t="s">
        <v>153</v>
      </c>
      <c r="F920" s="36" t="s">
        <v>219</v>
      </c>
      <c r="G920" s="36" t="s">
        <v>466</v>
      </c>
      <c r="H920" s="36" t="s">
        <v>430</v>
      </c>
      <c r="I920" s="37">
        <v>590000</v>
      </c>
      <c r="J920" s="38"/>
      <c r="K920" s="39"/>
      <c r="L920" s="38">
        <v>10</v>
      </c>
      <c r="M920" s="40">
        <v>5900909</v>
      </c>
      <c r="N920" s="23"/>
      <c r="O920" s="21"/>
    </row>
    <row r="921" spans="1:15" x14ac:dyDescent="0.25">
      <c r="A921" s="15">
        <f t="shared" si="43"/>
        <v>3</v>
      </c>
      <c r="B921" s="35">
        <v>41716</v>
      </c>
      <c r="C921" s="36"/>
      <c r="D921" s="36" t="s">
        <v>224</v>
      </c>
      <c r="E921" s="36" t="s">
        <v>157</v>
      </c>
      <c r="F921" s="36" t="s">
        <v>219</v>
      </c>
      <c r="G921" s="36" t="s">
        <v>466</v>
      </c>
      <c r="H921" s="36" t="s">
        <v>429</v>
      </c>
      <c r="I921" s="37">
        <v>500000</v>
      </c>
      <c r="J921" s="38"/>
      <c r="K921" s="39"/>
      <c r="L921" s="38">
        <v>13</v>
      </c>
      <c r="M921" s="40">
        <v>6500000</v>
      </c>
      <c r="N921" s="22"/>
      <c r="O921" s="21"/>
    </row>
    <row r="922" spans="1:15" x14ac:dyDescent="0.25">
      <c r="A922" s="15">
        <f t="shared" si="43"/>
        <v>4</v>
      </c>
      <c r="B922" s="35">
        <v>41716</v>
      </c>
      <c r="C922" s="41"/>
      <c r="D922" s="36" t="s">
        <v>224</v>
      </c>
      <c r="E922" s="36" t="s">
        <v>161</v>
      </c>
      <c r="F922" s="36" t="s">
        <v>219</v>
      </c>
      <c r="G922" s="36" t="s">
        <v>466</v>
      </c>
      <c r="H922" s="36" t="s">
        <v>411</v>
      </c>
      <c r="I922" s="37">
        <v>1727272.1311000001</v>
      </c>
      <c r="J922" s="38"/>
      <c r="K922" s="39"/>
      <c r="L922" s="38">
        <v>0.61</v>
      </c>
      <c r="M922" s="40">
        <v>1053636</v>
      </c>
      <c r="N922" s="23"/>
      <c r="O922" s="21"/>
    </row>
    <row r="923" spans="1:15" x14ac:dyDescent="0.25">
      <c r="A923" s="15">
        <f t="shared" si="43"/>
        <v>5</v>
      </c>
      <c r="B923" s="35">
        <v>41716</v>
      </c>
      <c r="C923" s="36"/>
      <c r="D923" s="36" t="s">
        <v>224</v>
      </c>
      <c r="E923" s="36" t="s">
        <v>163</v>
      </c>
      <c r="F923" s="36" t="s">
        <v>219</v>
      </c>
      <c r="G923" s="36" t="s">
        <v>466</v>
      </c>
      <c r="H923" s="36" t="s">
        <v>412</v>
      </c>
      <c r="I923" s="37">
        <v>3636364</v>
      </c>
      <c r="J923" s="38"/>
      <c r="K923" s="39"/>
      <c r="L923" s="38">
        <v>1</v>
      </c>
      <c r="M923" s="40">
        <v>3636364</v>
      </c>
      <c r="N923" s="22"/>
      <c r="O923" s="21"/>
    </row>
    <row r="924" spans="1:15" x14ac:dyDescent="0.25">
      <c r="A924" s="15">
        <f t="shared" si="43"/>
        <v>6</v>
      </c>
      <c r="B924" s="35">
        <v>41716</v>
      </c>
      <c r="C924" s="36"/>
      <c r="D924" s="36" t="s">
        <v>224</v>
      </c>
      <c r="E924" s="36" t="s">
        <v>443</v>
      </c>
      <c r="F924" s="36" t="s">
        <v>219</v>
      </c>
      <c r="G924" s="36" t="s">
        <v>466</v>
      </c>
      <c r="H924" s="36" t="s">
        <v>412</v>
      </c>
      <c r="I924" s="37">
        <v>3636364</v>
      </c>
      <c r="J924" s="38"/>
      <c r="K924" s="39"/>
      <c r="L924" s="38">
        <v>1</v>
      </c>
      <c r="M924" s="40">
        <v>3636364</v>
      </c>
      <c r="N924" s="22"/>
      <c r="O924" s="21"/>
    </row>
    <row r="925" spans="1:15" x14ac:dyDescent="0.25">
      <c r="A925" s="15"/>
      <c r="B925" s="35">
        <v>41716</v>
      </c>
      <c r="C925" s="41"/>
      <c r="D925" s="36" t="s">
        <v>224</v>
      </c>
      <c r="E925" s="36" t="s">
        <v>171</v>
      </c>
      <c r="F925" s="36" t="s">
        <v>219</v>
      </c>
      <c r="G925" s="36" t="s">
        <v>466</v>
      </c>
      <c r="H925" s="36" t="s">
        <v>411</v>
      </c>
      <c r="I925" s="37">
        <v>1090909.0086000001</v>
      </c>
      <c r="J925" s="38"/>
      <c r="K925" s="39"/>
      <c r="L925" s="38">
        <v>4</v>
      </c>
      <c r="M925" s="40">
        <v>4363636</v>
      </c>
      <c r="N925" s="22"/>
      <c r="O925" s="24"/>
    </row>
    <row r="926" spans="1:15" x14ac:dyDescent="0.25">
      <c r="A926" s="15">
        <f>A925+1</f>
        <v>1</v>
      </c>
      <c r="B926" s="35">
        <v>41716</v>
      </c>
      <c r="C926" s="36"/>
      <c r="D926" s="36" t="s">
        <v>224</v>
      </c>
      <c r="E926" s="36" t="s">
        <v>173</v>
      </c>
      <c r="F926" s="36" t="s">
        <v>219</v>
      </c>
      <c r="G926" s="36" t="s">
        <v>466</v>
      </c>
      <c r="H926" s="36" t="s">
        <v>411</v>
      </c>
      <c r="I926" s="37">
        <v>1181818.2</v>
      </c>
      <c r="J926" s="38"/>
      <c r="K926" s="39"/>
      <c r="L926" s="38">
        <v>10</v>
      </c>
      <c r="M926" s="40">
        <v>11818182</v>
      </c>
      <c r="N926" s="22"/>
      <c r="O926" s="21"/>
    </row>
    <row r="927" spans="1:15" x14ac:dyDescent="0.25">
      <c r="A927" s="15">
        <f>A926+1</f>
        <v>2</v>
      </c>
      <c r="B927" s="35">
        <v>41716</v>
      </c>
      <c r="C927" s="36"/>
      <c r="D927" s="36" t="s">
        <v>224</v>
      </c>
      <c r="E927" s="36" t="s">
        <v>187</v>
      </c>
      <c r="F927" s="36" t="s">
        <v>219</v>
      </c>
      <c r="G927" s="36" t="s">
        <v>466</v>
      </c>
      <c r="H927" s="36" t="s">
        <v>411</v>
      </c>
      <c r="I927" s="37">
        <v>1107272.7429</v>
      </c>
      <c r="J927" s="38"/>
      <c r="K927" s="39"/>
      <c r="L927" s="38">
        <v>17.5</v>
      </c>
      <c r="M927" s="40">
        <v>19377273</v>
      </c>
      <c r="N927" s="22"/>
      <c r="O927" s="21"/>
    </row>
    <row r="928" spans="1:15" x14ac:dyDescent="0.25">
      <c r="A928" s="15">
        <f>A927+1</f>
        <v>3</v>
      </c>
      <c r="B928" s="35">
        <v>41716</v>
      </c>
      <c r="C928" s="36"/>
      <c r="D928" s="36" t="s">
        <v>224</v>
      </c>
      <c r="E928" s="36" t="s">
        <v>350</v>
      </c>
      <c r="F928" s="36" t="s">
        <v>219</v>
      </c>
      <c r="G928" s="36" t="s">
        <v>466</v>
      </c>
      <c r="H928" s="36" t="s">
        <v>412</v>
      </c>
      <c r="I928" s="37">
        <v>1818182</v>
      </c>
      <c r="J928" s="38"/>
      <c r="K928" s="39"/>
      <c r="L928" s="38">
        <v>1</v>
      </c>
      <c r="M928" s="40">
        <v>1818183</v>
      </c>
      <c r="N928" s="22"/>
      <c r="O928" s="21"/>
    </row>
    <row r="929" spans="1:15" x14ac:dyDescent="0.25">
      <c r="A929" s="15">
        <f>A928+1</f>
        <v>4</v>
      </c>
      <c r="B929" s="35">
        <v>41716</v>
      </c>
      <c r="C929" s="36"/>
      <c r="D929" s="36" t="s">
        <v>224</v>
      </c>
      <c r="E929" s="36" t="s">
        <v>189</v>
      </c>
      <c r="F929" s="36" t="s">
        <v>219</v>
      </c>
      <c r="G929" s="36" t="s">
        <v>466</v>
      </c>
      <c r="H929" s="36" t="s">
        <v>411</v>
      </c>
      <c r="I929" s="37">
        <v>772727</v>
      </c>
      <c r="J929" s="38"/>
      <c r="K929" s="39"/>
      <c r="L929" s="38">
        <v>1</v>
      </c>
      <c r="M929" s="40">
        <v>772447</v>
      </c>
      <c r="N929" s="22"/>
      <c r="O929" s="21"/>
    </row>
    <row r="930" spans="1:15" x14ac:dyDescent="0.25">
      <c r="A930" s="15">
        <f>A929+1</f>
        <v>5</v>
      </c>
      <c r="B930" s="35">
        <v>41716</v>
      </c>
      <c r="C930" s="36"/>
      <c r="D930" s="36" t="s">
        <v>224</v>
      </c>
      <c r="E930" s="36" t="s">
        <v>199</v>
      </c>
      <c r="F930" s="36" t="s">
        <v>219</v>
      </c>
      <c r="G930" s="36" t="s">
        <v>466</v>
      </c>
      <c r="H930" s="36" t="s">
        <v>411</v>
      </c>
      <c r="I930" s="37">
        <v>163636.25039999999</v>
      </c>
      <c r="J930" s="38"/>
      <c r="K930" s="39"/>
      <c r="L930" s="38">
        <v>4</v>
      </c>
      <c r="M930" s="40">
        <v>654545</v>
      </c>
      <c r="N930" s="22"/>
      <c r="O930" s="21"/>
    </row>
    <row r="931" spans="1:15" x14ac:dyDescent="0.25">
      <c r="A931" s="16">
        <v>41729</v>
      </c>
      <c r="B931" s="35">
        <v>41729</v>
      </c>
      <c r="C931" s="36"/>
      <c r="D931" s="36" t="s">
        <v>446</v>
      </c>
      <c r="E931" s="36" t="s">
        <v>43</v>
      </c>
      <c r="F931" s="36" t="s">
        <v>367</v>
      </c>
      <c r="G931" s="47" t="s">
        <v>464</v>
      </c>
      <c r="H931" s="36" t="s">
        <v>417</v>
      </c>
      <c r="I931" s="37">
        <v>0</v>
      </c>
      <c r="J931" s="38"/>
      <c r="K931" s="39"/>
      <c r="L931" s="38">
        <v>0</v>
      </c>
      <c r="M931" s="40">
        <v>1018182</v>
      </c>
      <c r="N931" s="22"/>
      <c r="O931" s="24"/>
    </row>
    <row r="932" spans="1:15" x14ac:dyDescent="0.25">
      <c r="A932" s="15">
        <f>A930+1</f>
        <v>6</v>
      </c>
      <c r="B932" s="35">
        <v>41729</v>
      </c>
      <c r="C932" s="36"/>
      <c r="D932" s="36" t="s">
        <v>446</v>
      </c>
      <c r="E932" s="36" t="s">
        <v>46</v>
      </c>
      <c r="F932" s="36" t="s">
        <v>361</v>
      </c>
      <c r="G932" s="47" t="s">
        <v>464</v>
      </c>
      <c r="H932" s="36" t="s">
        <v>417</v>
      </c>
      <c r="I932" s="37">
        <v>0</v>
      </c>
      <c r="J932" s="38"/>
      <c r="K932" s="39"/>
      <c r="L932" s="38">
        <v>0</v>
      </c>
      <c r="M932" s="40">
        <v>1090909</v>
      </c>
      <c r="N932" s="23"/>
      <c r="O932" s="21"/>
    </row>
    <row r="933" spans="1:15" x14ac:dyDescent="0.25">
      <c r="A933" s="15">
        <f>A932+1</f>
        <v>7</v>
      </c>
      <c r="B933" s="35">
        <v>41729</v>
      </c>
      <c r="C933" s="36"/>
      <c r="D933" s="36" t="s">
        <v>446</v>
      </c>
      <c r="E933" s="36" t="s">
        <v>72</v>
      </c>
      <c r="F933" s="36" t="s">
        <v>362</v>
      </c>
      <c r="G933" s="47" t="s">
        <v>463</v>
      </c>
      <c r="H933" s="36" t="s">
        <v>412</v>
      </c>
      <c r="I933" s="37">
        <v>0</v>
      </c>
      <c r="J933" s="38"/>
      <c r="K933" s="39"/>
      <c r="L933" s="38">
        <v>0</v>
      </c>
      <c r="M933" s="40">
        <v>181818</v>
      </c>
      <c r="N933" s="23"/>
      <c r="O933" s="21"/>
    </row>
    <row r="934" spans="1:15" x14ac:dyDescent="0.25">
      <c r="A934" s="15">
        <f>A933+1</f>
        <v>8</v>
      </c>
      <c r="B934" s="35">
        <v>41729</v>
      </c>
      <c r="C934" s="41"/>
      <c r="D934" s="36" t="s">
        <v>446</v>
      </c>
      <c r="E934" s="36" t="s">
        <v>250</v>
      </c>
      <c r="F934" s="36" t="s">
        <v>387</v>
      </c>
      <c r="G934" s="47" t="s">
        <v>464</v>
      </c>
      <c r="H934" s="36" t="s">
        <v>412</v>
      </c>
      <c r="I934" s="37">
        <v>0</v>
      </c>
      <c r="J934" s="38"/>
      <c r="K934" s="39"/>
      <c r="L934" s="38">
        <v>0</v>
      </c>
      <c r="M934" s="40">
        <v>855195</v>
      </c>
      <c r="N934" s="22"/>
      <c r="O934" s="21"/>
    </row>
    <row r="935" spans="1:15" x14ac:dyDescent="0.25">
      <c r="A935" s="15">
        <f>A933+1</f>
        <v>8</v>
      </c>
      <c r="B935" s="35">
        <v>41729</v>
      </c>
      <c r="C935" s="41"/>
      <c r="D935" s="36" t="s">
        <v>446</v>
      </c>
      <c r="E935" s="36" t="s">
        <v>76</v>
      </c>
      <c r="F935" s="36" t="s">
        <v>361</v>
      </c>
      <c r="G935" s="47" t="s">
        <v>463</v>
      </c>
      <c r="H935" s="36" t="s">
        <v>421</v>
      </c>
      <c r="I935" s="37">
        <v>0</v>
      </c>
      <c r="J935" s="38"/>
      <c r="K935" s="39"/>
      <c r="L935" s="38">
        <v>0</v>
      </c>
      <c r="M935" s="40">
        <v>124835</v>
      </c>
      <c r="N935" s="22"/>
      <c r="O935" s="24"/>
    </row>
    <row r="936" spans="1:15" x14ac:dyDescent="0.25">
      <c r="A936" s="15">
        <f>A935+1</f>
        <v>9</v>
      </c>
      <c r="B936" s="35">
        <v>41729</v>
      </c>
      <c r="C936" s="36"/>
      <c r="D936" s="36" t="s">
        <v>446</v>
      </c>
      <c r="E936" s="36" t="s">
        <v>272</v>
      </c>
      <c r="F936" s="36" t="s">
        <v>387</v>
      </c>
      <c r="G936" s="47" t="s">
        <v>463</v>
      </c>
      <c r="H936" s="36" t="s">
        <v>412</v>
      </c>
      <c r="I936" s="37">
        <v>0</v>
      </c>
      <c r="J936" s="38"/>
      <c r="K936" s="39"/>
      <c r="L936" s="38">
        <v>0</v>
      </c>
      <c r="M936" s="40">
        <v>180000</v>
      </c>
      <c r="N936" s="23"/>
      <c r="O936" s="21"/>
    </row>
    <row r="937" spans="1:15" x14ac:dyDescent="0.25">
      <c r="A937" s="15">
        <f>A936+1</f>
        <v>10</v>
      </c>
      <c r="B937" s="35">
        <v>41729</v>
      </c>
      <c r="C937" s="36"/>
      <c r="D937" s="36" t="s">
        <v>446</v>
      </c>
      <c r="E937" s="36" t="s">
        <v>276</v>
      </c>
      <c r="F937" s="36" t="s">
        <v>375</v>
      </c>
      <c r="G937" s="47" t="s">
        <v>464</v>
      </c>
      <c r="H937" s="36" t="s">
        <v>412</v>
      </c>
      <c r="I937" s="37">
        <v>0</v>
      </c>
      <c r="J937" s="38"/>
      <c r="K937" s="39"/>
      <c r="L937" s="38">
        <v>0</v>
      </c>
      <c r="M937" s="40">
        <v>872727</v>
      </c>
      <c r="N937" s="23"/>
      <c r="O937" s="21"/>
    </row>
    <row r="938" spans="1:15" x14ac:dyDescent="0.25">
      <c r="A938" s="15">
        <f>A937+1</f>
        <v>11</v>
      </c>
      <c r="B938" s="35">
        <v>41729</v>
      </c>
      <c r="C938" s="36"/>
      <c r="D938" s="36" t="s">
        <v>446</v>
      </c>
      <c r="E938" s="36" t="s">
        <v>279</v>
      </c>
      <c r="F938" s="36" t="s">
        <v>387</v>
      </c>
      <c r="G938" s="47" t="s">
        <v>464</v>
      </c>
      <c r="H938" s="36" t="s">
        <v>412</v>
      </c>
      <c r="I938" s="37">
        <v>0</v>
      </c>
      <c r="J938" s="38"/>
      <c r="K938" s="39"/>
      <c r="L938" s="38">
        <v>0</v>
      </c>
      <c r="M938" s="40">
        <v>707143</v>
      </c>
      <c r="N938" s="26"/>
      <c r="O938" s="25"/>
    </row>
    <row r="939" spans="1:15" x14ac:dyDescent="0.25">
      <c r="A939" s="15">
        <f>A937+1</f>
        <v>11</v>
      </c>
      <c r="B939" s="35">
        <v>41729</v>
      </c>
      <c r="C939" s="36"/>
      <c r="D939" s="36" t="s">
        <v>445</v>
      </c>
      <c r="E939" s="36" t="s">
        <v>134</v>
      </c>
      <c r="F939" s="36" t="s">
        <v>406</v>
      </c>
      <c r="G939" s="47" t="s">
        <v>464</v>
      </c>
      <c r="H939" s="36" t="s">
        <v>429</v>
      </c>
      <c r="I939" s="37">
        <v>0</v>
      </c>
      <c r="J939" s="38"/>
      <c r="K939" s="39"/>
      <c r="L939" s="38">
        <v>0</v>
      </c>
      <c r="M939" s="40">
        <v>3994182</v>
      </c>
      <c r="N939" s="29"/>
      <c r="O939" s="28"/>
    </row>
    <row r="940" spans="1:15" x14ac:dyDescent="0.25">
      <c r="A940" s="15">
        <f>A939+1</f>
        <v>12</v>
      </c>
      <c r="B940" s="35">
        <v>41729</v>
      </c>
      <c r="C940" s="67" t="s">
        <v>459</v>
      </c>
      <c r="D940" s="36"/>
      <c r="E940" s="36" t="s">
        <v>320</v>
      </c>
      <c r="F940" s="36" t="s">
        <v>375</v>
      </c>
      <c r="G940" s="47" t="s">
        <v>463</v>
      </c>
      <c r="H940" s="36"/>
      <c r="I940" s="37"/>
      <c r="J940" s="38"/>
      <c r="K940" s="50">
        <v>954545</v>
      </c>
      <c r="L940" s="38"/>
      <c r="M940" s="40"/>
      <c r="N940" s="68"/>
      <c r="O940" s="28"/>
    </row>
    <row r="941" spans="1:15" x14ac:dyDescent="0.25">
      <c r="A941" s="15">
        <f>A940+1</f>
        <v>13</v>
      </c>
      <c r="B941" s="35">
        <v>41729</v>
      </c>
      <c r="C941" s="36"/>
      <c r="D941" s="36" t="s">
        <v>446</v>
      </c>
      <c r="E941" s="36" t="s">
        <v>325</v>
      </c>
      <c r="F941" s="36" t="s">
        <v>387</v>
      </c>
      <c r="G941" s="47" t="s">
        <v>464</v>
      </c>
      <c r="H941" s="36" t="s">
        <v>431</v>
      </c>
      <c r="I941" s="37">
        <v>0</v>
      </c>
      <c r="J941" s="38"/>
      <c r="K941" s="39"/>
      <c r="L941" s="38">
        <v>0</v>
      </c>
      <c r="M941" s="40">
        <v>4909091</v>
      </c>
      <c r="N941" s="68"/>
      <c r="O941" s="28"/>
    </row>
    <row r="942" spans="1:15" x14ac:dyDescent="0.25">
      <c r="A942" s="15">
        <f>A941+1</f>
        <v>14</v>
      </c>
      <c r="B942" s="35">
        <v>41729</v>
      </c>
      <c r="C942" s="36" t="s">
        <v>459</v>
      </c>
      <c r="D942" s="36"/>
      <c r="E942" s="36" t="s">
        <v>163</v>
      </c>
      <c r="F942" s="36" t="s">
        <v>367</v>
      </c>
      <c r="G942" s="47" t="s">
        <v>463</v>
      </c>
      <c r="H942" s="36" t="s">
        <v>412</v>
      </c>
      <c r="I942" s="37">
        <v>0</v>
      </c>
      <c r="J942" s="38">
        <v>0</v>
      </c>
      <c r="K942" s="39">
        <v>1090909</v>
      </c>
      <c r="L942" s="38"/>
      <c r="M942" s="40"/>
      <c r="N942" s="29"/>
      <c r="O942" s="28"/>
    </row>
    <row r="943" spans="1:15" x14ac:dyDescent="0.25">
      <c r="A943" s="15">
        <f>A941+1</f>
        <v>14</v>
      </c>
      <c r="B943" s="35">
        <v>41729</v>
      </c>
      <c r="C943" s="36"/>
      <c r="D943" s="36" t="s">
        <v>445</v>
      </c>
      <c r="E943" s="36" t="s">
        <v>171</v>
      </c>
      <c r="F943" s="36" t="s">
        <v>379</v>
      </c>
      <c r="G943" s="47" t="s">
        <v>464</v>
      </c>
      <c r="H943" s="36" t="s">
        <v>411</v>
      </c>
      <c r="I943" s="37">
        <v>0</v>
      </c>
      <c r="J943" s="38"/>
      <c r="K943" s="39"/>
      <c r="L943" s="38">
        <v>0</v>
      </c>
      <c r="M943" s="40">
        <v>413522</v>
      </c>
      <c r="N943" s="29"/>
      <c r="O943" s="28"/>
    </row>
    <row r="944" spans="1:15" x14ac:dyDescent="0.25">
      <c r="A944" s="15">
        <f>A943+1</f>
        <v>15</v>
      </c>
      <c r="B944" s="35">
        <v>41729</v>
      </c>
      <c r="C944" s="36"/>
      <c r="D944" s="36" t="s">
        <v>446</v>
      </c>
      <c r="E944" s="36" t="s">
        <v>350</v>
      </c>
      <c r="F944" s="36" t="s">
        <v>377</v>
      </c>
      <c r="G944" s="47" t="s">
        <v>464</v>
      </c>
      <c r="H944" s="36" t="s">
        <v>412</v>
      </c>
      <c r="I944" s="37">
        <v>0</v>
      </c>
      <c r="J944" s="38"/>
      <c r="K944" s="39"/>
      <c r="L944" s="38">
        <v>0</v>
      </c>
      <c r="M944" s="40">
        <v>363635</v>
      </c>
      <c r="N944" s="29"/>
      <c r="O944" s="28"/>
    </row>
    <row r="945" spans="1:17" x14ac:dyDescent="0.25">
      <c r="A945" s="5"/>
      <c r="B945" s="34"/>
      <c r="C945" s="5"/>
      <c r="D945" s="5"/>
      <c r="E945" s="42" t="s">
        <v>407</v>
      </c>
      <c r="F945" s="43"/>
      <c r="G945" s="43"/>
      <c r="H945" s="43"/>
      <c r="I945" s="44"/>
      <c r="J945" s="45">
        <f>SUBTOTAL(9,J7:J944)</f>
        <v>49322.79899999997</v>
      </c>
      <c r="K945" s="45">
        <f t="shared" ref="K945:Q945" si="44">SUBTOTAL(9,K7:K944)</f>
        <v>5255978715</v>
      </c>
      <c r="L945" s="45">
        <f t="shared" si="44"/>
        <v>23479.714</v>
      </c>
      <c r="M945" s="45">
        <f t="shared" si="44"/>
        <v>4965572239</v>
      </c>
      <c r="N945" s="45"/>
      <c r="O945" s="45"/>
      <c r="P945" s="45">
        <f t="shared" si="44"/>
        <v>0</v>
      </c>
      <c r="Q945" s="45">
        <f t="shared" si="44"/>
        <v>0</v>
      </c>
    </row>
    <row r="946" spans="1:17" x14ac:dyDescent="0.25">
      <c r="J946" s="66" t="e">
        <f>J945-#REF!</f>
        <v>#REF!</v>
      </c>
      <c r="K946" s="66" t="e">
        <f>K945-#REF!</f>
        <v>#REF!</v>
      </c>
      <c r="L946" s="66" t="e">
        <f>L945-#REF!</f>
        <v>#REF!</v>
      </c>
      <c r="M946" s="66" t="e">
        <f>M945-#REF!</f>
        <v>#REF!</v>
      </c>
    </row>
  </sheetData>
  <autoFilter ref="A6:Q946" xr:uid="{00000000-0009-0000-0000-000003000000}"/>
  <sortState xmlns:xlrd2="http://schemas.microsoft.com/office/spreadsheetml/2017/richdata2" ref="A7:O944">
    <sortCondition ref="B7:B9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BM.TCNV.03.TT</vt:lpstr>
      <vt:lpstr>B4-tam ung doi ung 2</vt:lpstr>
      <vt:lpstr>Sheet2</vt:lpstr>
      <vt:lpstr>'B4-tam ung doi ung 2'!Print_Area</vt:lpstr>
      <vt:lpstr>'B4-tam ung doi ung 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2022-03-15T07:01:53Z</dcterms:modified>
</cp:coreProperties>
</file>