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D:\working\waccache\OS1PEPF0000EE97\EXCELCNV\9c94732a-03b1-4d09-a8c3-3f1d4eb508d4\"/>
    </mc:Choice>
  </mc:AlternateContent>
  <xr:revisionPtr revIDLastSave="0" documentId="8_{8531373D-277D-4318-A26F-D2E6E3024629}" xr6:coauthVersionLast="47" xr6:coauthVersionMax="47" xr10:uidLastSave="{00000000-0000-0000-0000-000000000000}"/>
  <bookViews>
    <workbookView xWindow="-60" yWindow="-60" windowWidth="15480" windowHeight="11640" xr2:uid="{A50F816B-BABC-4558-9500-02CE94C40812}"/>
  </bookViews>
  <sheets>
    <sheet name="Sheet1" sheetId="1" r:id="rId1"/>
    <sheet name="XRET AND PBV" sheetId="17" r:id="rId2"/>
    <sheet name="Sheet2" sheetId="2" r:id="rId3"/>
    <sheet name="PS and margins" sheetId="18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5" i="1"/>
  <c r="D24" i="1"/>
  <c r="D23" i="1"/>
  <c r="D19" i="1"/>
  <c r="D21" i="1"/>
  <c r="B9" i="2"/>
  <c r="D18" i="1"/>
  <c r="D20" i="1"/>
  <c r="D8" i="1"/>
  <c r="D25" i="1"/>
  <c r="A4" i="3"/>
  <c r="A5" i="3"/>
  <c r="A6" i="3"/>
  <c r="A7" i="3"/>
  <c r="A8" i="3"/>
  <c r="A9" i="3"/>
  <c r="A3" i="3"/>
  <c r="G33" i="1"/>
  <c r="G24" i="1"/>
  <c r="G25" i="1"/>
  <c r="G19" i="1"/>
  <c r="B6" i="2"/>
  <c r="B5" i="2"/>
  <c r="B3" i="2"/>
  <c r="B2" i="2"/>
  <c r="B4" i="2"/>
  <c r="B8" i="2"/>
  <c r="B7" i="2"/>
  <c r="G20" i="1"/>
  <c r="C14" i="1"/>
  <c r="D27" i="1"/>
  <c r="D28" i="1"/>
  <c r="G30" i="1"/>
  <c r="D29" i="1"/>
  <c r="D30" i="1"/>
  <c r="D31" i="1"/>
  <c r="G35" i="1"/>
</calcChain>
</file>

<file path=xl/sharedStrings.xml><?xml version="1.0" encoding="utf-8"?>
<sst xmlns="http://schemas.openxmlformats.org/spreadsheetml/2006/main" count="51" uniqueCount="44">
  <si>
    <t xml:space="preserve">Equity Multiples from a DDM </t>
  </si>
  <si>
    <t>Enter the following inputs for the two-stage DDM (If you are using FCFE, compute the potential payout ratio = 1- FCFE/ Net Income)</t>
  </si>
  <si>
    <t>High Growth</t>
  </si>
  <si>
    <t>Stable Growth</t>
  </si>
  <si>
    <t>Number of years</t>
  </si>
  <si>
    <t>Expected growth rate</t>
  </si>
  <si>
    <t>Payout ratio or FCFE as % of Net Income</t>
  </si>
  <si>
    <t>Riskfree rate</t>
  </si>
  <si>
    <t>Equity risk premium</t>
  </si>
  <si>
    <t>Beta</t>
  </si>
  <si>
    <t>Net profit margin</t>
  </si>
  <si>
    <t>Current Inputs</t>
  </si>
  <si>
    <t>Expected Net Income next year</t>
  </si>
  <si>
    <t>(in $ per share)</t>
  </si>
  <si>
    <t>Book value of equity</t>
  </si>
  <si>
    <t>Expected revnues next year</t>
  </si>
  <si>
    <t>Valuation calcuations</t>
  </si>
  <si>
    <t>High Growth Period</t>
  </si>
  <si>
    <t>Length of high-growth period (n) =</t>
  </si>
  <si>
    <t xml:space="preserve"> (Number of periods)</t>
  </si>
  <si>
    <t>Growth rate during period (g) =</t>
  </si>
  <si>
    <t>(in percent)</t>
  </si>
  <si>
    <t>Expected ROE =</t>
  </si>
  <si>
    <t>Payout ratio during period (_) =</t>
  </si>
  <si>
    <t>Sales to book equity</t>
  </si>
  <si>
    <t>Cost of Equity during period  =</t>
  </si>
  <si>
    <t>Stable Growth Period</t>
  </si>
  <si>
    <t>Growth rate in steady state =</t>
  </si>
  <si>
    <t>Payout ratio in steady state =</t>
  </si>
  <si>
    <t>Cost of Equity in steady state =</t>
  </si>
  <si>
    <t>Output</t>
  </si>
  <si>
    <t>Value of Equity  =</t>
  </si>
  <si>
    <t>Price/Forward Earnings Ratio =</t>
  </si>
  <si>
    <t>Price/Book Value Ratio =</t>
  </si>
  <si>
    <t>PBV equatioin</t>
  </si>
  <si>
    <t>Price/ Forward Sales Ratio =</t>
  </si>
  <si>
    <t>Price/Trailing Sales Ratio =</t>
  </si>
  <si>
    <t>PS equation</t>
  </si>
  <si>
    <t>Expected ROE</t>
  </si>
  <si>
    <t>ROE minus COE</t>
  </si>
  <si>
    <t>Price to Book</t>
  </si>
  <si>
    <t>Net margin</t>
  </si>
  <si>
    <t>Trailing PS</t>
  </si>
  <si>
    <t>Forward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</si>
</sst>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9">
    <font>
      <sz val="10"/>
      <name val="Geneva"/>
      <charset val="1"/>
    </font>
    <font>
      <sz val="10"/>
      <name val="Times"/>
    </font>
    <font>
      <sz val="10"/>
      <name val="Geneva"/>
      <family val="2"/>
      <charset val="1"/>
    </font>
    <font>
      <b/>
      <i/>
      <sz val="16"/>
      <name val="Times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0" fontId="0" fillId="0" borderId="0" xfId="0" applyNumberFormat="1"/>
    <xf numFmtId="0" fontId="4" fillId="0" borderId="0" xfId="0" applyFont="1"/>
    <xf numFmtId="0" fontId="5" fillId="0" borderId="0" xfId="0" applyFont="1" applyAlignment="1" applyProtection="1">
      <alignment vertical="top"/>
      <protection locked="0"/>
    </xf>
    <xf numFmtId="2" fontId="4" fillId="0" borderId="0" xfId="0" applyNumberFormat="1" applyFont="1"/>
    <xf numFmtId="0" fontId="4" fillId="0" borderId="0" xfId="0" applyFont="1" applyAlignment="1" applyProtection="1">
      <alignment vertical="top"/>
      <protection locked="0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/>
    <xf numFmtId="10" fontId="4" fillId="2" borderId="1" xfId="0" applyNumberFormat="1" applyFont="1" applyFill="1" applyBorder="1" applyAlignment="1">
      <alignment horizontal="center"/>
    </xf>
    <xf numFmtId="10" fontId="7" fillId="2" borderId="0" xfId="0" applyNumberFormat="1" applyFont="1" applyFill="1" applyAlignment="1">
      <alignment horizontal="center"/>
    </xf>
    <xf numFmtId="10" fontId="4" fillId="2" borderId="1" xfId="0" applyNumberFormat="1" applyFont="1" applyFill="1" applyBorder="1"/>
    <xf numFmtId="2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/>
    <xf numFmtId="0" fontId="6" fillId="0" borderId="0" xfId="0" applyFont="1" applyAlignment="1" applyProtection="1">
      <alignment vertical="top"/>
      <protection locked="0"/>
    </xf>
    <xf numFmtId="176" fontId="4" fillId="4" borderId="3" xfId="0" applyNumberFormat="1" applyFont="1" applyFill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10" fontId="4" fillId="0" borderId="0" xfId="0" applyNumberFormat="1" applyFont="1"/>
    <xf numFmtId="0" fontId="8" fillId="3" borderId="4" xfId="0" applyFont="1" applyFill="1" applyBorder="1" applyAlignment="1" applyProtection="1">
      <alignment horizontal="center" vertical="top"/>
      <protection locked="0"/>
    </xf>
    <xf numFmtId="10" fontId="8" fillId="3" borderId="4" xfId="0" applyNumberFormat="1" applyFont="1" applyFill="1" applyBorder="1" applyAlignment="1" applyProtection="1">
      <alignment horizontal="center" vertical="top"/>
      <protection locked="0"/>
    </xf>
    <xf numFmtId="10" fontId="8" fillId="3" borderId="4" xfId="0" applyNumberFormat="1" applyFont="1" applyFill="1" applyBorder="1" applyAlignment="1">
      <alignment horizontal="center"/>
    </xf>
    <xf numFmtId="2" fontId="8" fillId="3" borderId="4" xfId="0" applyNumberFormat="1" applyFont="1" applyFill="1" applyBorder="1" applyAlignment="1">
      <alignment horizontal="center"/>
    </xf>
    <xf numFmtId="0" fontId="4" fillId="0" borderId="0" xfId="0" applyFont="1" applyAlignment="1" applyProtection="1">
      <alignment horizontal="center" vertical="top"/>
      <protection locked="0"/>
    </xf>
    <xf numFmtId="2" fontId="8" fillId="3" borderId="2" xfId="0" applyNumberFormat="1" applyFont="1" applyFill="1" applyBorder="1" applyAlignment="1">
      <alignment horizontal="center"/>
    </xf>
    <xf numFmtId="2" fontId="8" fillId="3" borderId="0" xfId="0" applyNumberFormat="1" applyFont="1" applyFill="1" applyAlignment="1">
      <alignment horizontal="center"/>
    </xf>
    <xf numFmtId="176" fontId="4" fillId="4" borderId="2" xfId="0" applyNumberFormat="1" applyFont="1" applyFill="1" applyBorder="1" applyAlignment="1" applyProtection="1">
      <alignment horizontal="center" vertical="top"/>
      <protection locked="0"/>
    </xf>
    <xf numFmtId="2" fontId="4" fillId="4" borderId="2" xfId="0" applyNumberFormat="1" applyFont="1" applyFill="1" applyBorder="1" applyAlignment="1" applyProtection="1">
      <alignment horizontal="center" vertical="top"/>
      <protection locked="0"/>
    </xf>
    <xf numFmtId="2" fontId="4" fillId="4" borderId="2" xfId="0" applyNumberFormat="1" applyFont="1" applyFill="1" applyBorder="1" applyAlignment="1">
      <alignment horizontal="center"/>
    </xf>
    <xf numFmtId="0" fontId="3" fillId="0" borderId="0" xfId="0" applyFont="1" applyAlignment="1" applyProtection="1">
      <alignment horizontal="center" vertical="top"/>
      <protection locked="0"/>
    </xf>
    <xf numFmtId="0" fontId="8" fillId="3" borderId="0" xfId="0" applyFont="1" applyFill="1" applyAlignment="1" applyProtection="1">
      <alignment horizontal="center" vertical="top"/>
      <protection locked="0"/>
    </xf>
  </cellXfs>
  <cellStyles count="1">
    <cellStyle name="표준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424242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Price to Book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cat>
            <c:numRef>
              <c:f>Sheet2!$B$2:$B$9</c:f>
              <c:numCache>
                <c:formatCode>0.00%</c:formatCode>
                <c:ptCount val="8"/>
                <c:pt idx="0">
                  <c:v>-3.5000000000000003E-2</c:v>
                </c:pt>
                <c:pt idx="1">
                  <c:v>1.4999999999999999E-2</c:v>
                </c:pt>
                <c:pt idx="2">
                  <c:v>6.4999999999999988E-2</c:v>
                </c:pt>
                <c:pt idx="3">
                  <c:v>0.115</c:v>
                </c:pt>
                <c:pt idx="4">
                  <c:v>0.16499999999999998</c:v>
                </c:pt>
                <c:pt idx="5">
                  <c:v>0.21499999999999997</c:v>
                </c:pt>
                <c:pt idx="6">
                  <c:v>0.26499999999999996</c:v>
                </c:pt>
                <c:pt idx="7">
                  <c:v>0.315</c:v>
                </c:pt>
              </c:numCache>
            </c:numRef>
          </c:cat>
          <c:val>
            <c:numRef>
              <c:f>Sheet2!$C$2:$C$9</c:f>
              <c:numCache>
                <c:formatCode>General</c:formatCode>
                <c:ptCount val="8"/>
                <c:pt idx="0">
                  <c:v>0.46</c:v>
                </c:pt>
                <c:pt idx="1">
                  <c:v>1.07</c:v>
                </c:pt>
                <c:pt idx="2">
                  <c:v>1.84</c:v>
                </c:pt>
                <c:pt idx="3">
                  <c:v>2.82</c:v>
                </c:pt>
                <c:pt idx="4">
                  <c:v>4.01</c:v>
                </c:pt>
                <c:pt idx="5">
                  <c:v>5.47</c:v>
                </c:pt>
                <c:pt idx="6">
                  <c:v>7.22</c:v>
                </c:pt>
                <c:pt idx="7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6-43BA-98E8-BE91B4B91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10719"/>
        <c:axId val="1"/>
      </c:barChart>
      <c:catAx>
        <c:axId val="744310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424242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Return on equity - Cost of equity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424242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Price to Book ratio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744310719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Sheet3!$B$1</c:f>
              <c:strCache>
                <c:ptCount val="1"/>
                <c:pt idx="0">
                  <c:v>Trailing PS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Sheet3!$A$2:$A$9</c:f>
              <c:numCache>
                <c:formatCode>0.00%</c:formatCode>
                <c:ptCount val="8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</c:numCache>
            </c:numRef>
          </c:cat>
          <c:val>
            <c:numRef>
              <c:f>Sheet3!$B$2:$B$9</c:f>
              <c:numCache>
                <c:formatCode>0.00</c:formatCode>
                <c:ptCount val="8"/>
                <c:pt idx="0">
                  <c:v>0.24</c:v>
                </c:pt>
                <c:pt idx="1">
                  <c:v>0.56999999999999995</c:v>
                </c:pt>
                <c:pt idx="2">
                  <c:v>1.02</c:v>
                </c:pt>
                <c:pt idx="3">
                  <c:v>1.61</c:v>
                </c:pt>
                <c:pt idx="4">
                  <c:v>2.35</c:v>
                </c:pt>
                <c:pt idx="5">
                  <c:v>3.29</c:v>
                </c:pt>
                <c:pt idx="6">
                  <c:v>4.4400000000000004</c:v>
                </c:pt>
                <c:pt idx="7">
                  <c:v>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C-4693-A2B7-64719A54F512}"/>
            </c:ext>
          </c:extLst>
        </c:ser>
        <c:ser>
          <c:idx val="2"/>
          <c:order val="1"/>
          <c:tx>
            <c:strRef>
              <c:f>Sheet3!$C$1</c:f>
              <c:strCache>
                <c:ptCount val="1"/>
                <c:pt idx="0">
                  <c:v>Forward PS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Sheet3!$A$2:$A$9</c:f>
              <c:numCache>
                <c:formatCode>0.00%</c:formatCode>
                <c:ptCount val="8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</c:numCache>
            </c:numRef>
          </c:cat>
          <c:val>
            <c:numRef>
              <c:f>Sheet3!$C$2:$C$9</c:f>
              <c:numCache>
                <c:formatCode>0.00</c:formatCode>
                <c:ptCount val="8"/>
                <c:pt idx="0">
                  <c:v>0.25</c:v>
                </c:pt>
                <c:pt idx="1">
                  <c:v>0.63</c:v>
                </c:pt>
                <c:pt idx="2">
                  <c:v>1.17</c:v>
                </c:pt>
                <c:pt idx="3">
                  <c:v>1.93</c:v>
                </c:pt>
                <c:pt idx="4">
                  <c:v>2.94</c:v>
                </c:pt>
                <c:pt idx="5">
                  <c:v>4.2699999999999996</c:v>
                </c:pt>
                <c:pt idx="6">
                  <c:v>6</c:v>
                </c:pt>
                <c:pt idx="7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C-4693-A2B7-64719A54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09279"/>
        <c:axId val="1"/>
      </c:barChart>
      <c:catAx>
        <c:axId val="744309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1" u="none" strike="noStrike" baseline="0">
                    <a:solidFill>
                      <a:srgbClr val="424242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Net profit/ Sales = Net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 b="0" i="1" u="none" strike="noStrike" baseline="0">
                    <a:solidFill>
                      <a:srgbClr val="424242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Price to sales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424242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744309279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8090010976948407"/>
          <c:y val="0.95007564296520419"/>
          <c:w val="0.23819978046103182"/>
          <c:h val="3.7821482602118005E-2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1100" b="0" i="0" u="none" strike="noStrike" baseline="0">
              <a:solidFill>
                <a:srgbClr val="424242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3982B5-2C12-426D-97E8-ABF3A8B97FB3}">
  <sheetPr/>
  <sheetViews>
    <sheetView zoomScale="17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A2307C-7F13-4C6E-B753-2F521CDC4994}">
  <sheetPr/>
  <sheetViews>
    <sheetView zoomScale="17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275" cy="62769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3894972-4EBC-1E97-C044-6645E124F6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275" cy="62960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5B1179-CABA-609F-2ED5-2684F247CF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A74-CE2B-42FB-9449-1975E3B4504A}">
  <dimension ref="A1:O35"/>
  <sheetViews>
    <sheetView tabSelected="1" workbookViewId="0">
      <selection activeCell="D29" sqref="D29"/>
    </sheetView>
  </sheetViews>
  <sheetFormatPr defaultRowHeight="15.75"/>
  <cols>
    <col min="1" max="1" width="4.7109375" style="8" customWidth="1"/>
    <col min="2" max="2" width="37.5703125" style="8" customWidth="1"/>
    <col min="3" max="6" width="13.7109375" style="8" customWidth="1"/>
    <col min="7" max="7" width="14" style="8" bestFit="1" customWidth="1"/>
    <col min="8" max="14" width="10.7109375" style="8" customWidth="1"/>
    <col min="15" max="256" width="11.42578125" customWidth="1"/>
  </cols>
  <sheetData>
    <row r="1" spans="1:15" ht="20.100000000000001" customHeight="1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20.100000000000001" customHeight="1">
      <c r="B2" s="9" t="s">
        <v>1</v>
      </c>
      <c r="J2" s="10"/>
    </row>
    <row r="3" spans="1:15" ht="20.100000000000001" customHeight="1">
      <c r="B3" s="9"/>
      <c r="C3" s="8" t="s">
        <v>2</v>
      </c>
      <c r="D3" s="8" t="s">
        <v>3</v>
      </c>
      <c r="J3" s="10"/>
    </row>
    <row r="4" spans="1:15" ht="20.100000000000001" customHeight="1">
      <c r="B4" s="11" t="s">
        <v>4</v>
      </c>
      <c r="C4" s="12">
        <v>10</v>
      </c>
      <c r="D4" s="13"/>
      <c r="J4" s="10"/>
    </row>
    <row r="5" spans="1:15" ht="20.100000000000001" customHeight="1">
      <c r="B5" s="11" t="s">
        <v>5</v>
      </c>
      <c r="C5" s="14">
        <v>0.1</v>
      </c>
      <c r="D5" s="15">
        <v>0.03</v>
      </c>
      <c r="J5" s="10"/>
    </row>
    <row r="6" spans="1:15" ht="20.100000000000001" customHeight="1">
      <c r="B6" s="11" t="s">
        <v>6</v>
      </c>
      <c r="C6" s="14">
        <v>0.371</v>
      </c>
      <c r="D6" s="16">
        <v>0.7</v>
      </c>
      <c r="J6" s="10"/>
    </row>
    <row r="7" spans="1:15" ht="20.100000000000001" customHeight="1">
      <c r="B7" s="11" t="s">
        <v>7</v>
      </c>
      <c r="C7" s="14">
        <v>3.5000000000000003E-2</v>
      </c>
      <c r="D7" s="16">
        <v>0.03</v>
      </c>
      <c r="J7" s="10"/>
    </row>
    <row r="8" spans="1:15" ht="20.100000000000001" customHeight="1">
      <c r="B8" s="11" t="s">
        <v>8</v>
      </c>
      <c r="C8" s="14">
        <v>0.05</v>
      </c>
      <c r="D8" s="16">
        <f>C8</f>
        <v>0.05</v>
      </c>
      <c r="J8" s="10"/>
    </row>
    <row r="9" spans="1:15" ht="20.100000000000001" customHeight="1">
      <c r="B9" s="11" t="s">
        <v>9</v>
      </c>
      <c r="C9" s="17">
        <v>1</v>
      </c>
      <c r="D9" s="18">
        <v>1</v>
      </c>
      <c r="J9" s="10"/>
    </row>
    <row r="10" spans="1:15" ht="20.100000000000001" customHeight="1">
      <c r="B10" s="11" t="s">
        <v>10</v>
      </c>
      <c r="C10" s="14">
        <v>2.5000000000000001E-2</v>
      </c>
      <c r="D10" s="14">
        <v>2.5000000000000001E-2</v>
      </c>
      <c r="J10" s="10"/>
    </row>
    <row r="11" spans="1:15" ht="20.100000000000001" customHeight="1">
      <c r="B11" s="9"/>
      <c r="J11" s="10"/>
    </row>
    <row r="12" spans="1:15" s="1" customFormat="1" ht="20.100000000000001" customHeight="1">
      <c r="A12" s="8"/>
      <c r="B12" s="1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5" s="1" customFormat="1" ht="20.100000000000001" customHeight="1">
      <c r="A13" s="8"/>
      <c r="B13" s="11" t="s">
        <v>12</v>
      </c>
      <c r="C13" s="20">
        <f>1</f>
        <v>1</v>
      </c>
      <c r="D13" s="21" t="s">
        <v>13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5" s="1" customFormat="1" ht="20.100000000000001" customHeight="1">
      <c r="A14" s="8"/>
      <c r="B14" s="11" t="s">
        <v>14</v>
      </c>
      <c r="C14" s="20">
        <f>C13/G19</f>
        <v>6.29</v>
      </c>
      <c r="D14" s="21"/>
      <c r="E14" s="8"/>
      <c r="F14" s="22"/>
      <c r="G14" s="8"/>
      <c r="H14" s="8"/>
      <c r="I14" s="8"/>
      <c r="J14" s="8"/>
      <c r="K14" s="8"/>
      <c r="L14" s="8"/>
      <c r="M14" s="8"/>
      <c r="N14" s="8"/>
    </row>
    <row r="15" spans="1:15" s="1" customFormat="1" ht="20.100000000000001" customHeight="1">
      <c r="A15" s="8"/>
      <c r="B15" s="11" t="s">
        <v>15</v>
      </c>
      <c r="C15" s="20">
        <f>C13/C10</f>
        <v>40</v>
      </c>
      <c r="D15" s="21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5" s="1" customFormat="1" ht="20.100000000000001" customHeight="1">
      <c r="A16" s="8"/>
      <c r="B16" s="34" t="s">
        <v>16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8"/>
    </row>
    <row r="17" spans="1:14" s="1" customFormat="1" ht="20.100000000000001" customHeight="1">
      <c r="A17" s="8"/>
      <c r="B17" s="19" t="s">
        <v>17</v>
      </c>
      <c r="C17" s="8"/>
      <c r="D17" s="11"/>
      <c r="E17" s="21"/>
      <c r="F17" s="8"/>
      <c r="G17" s="8"/>
      <c r="H17" s="8"/>
      <c r="I17" s="8"/>
      <c r="J17" s="8"/>
      <c r="K17" s="8"/>
      <c r="L17" s="8"/>
      <c r="M17" s="8"/>
      <c r="N17" s="8"/>
    </row>
    <row r="18" spans="1:14" s="1" customFormat="1" ht="20.100000000000001" customHeight="1">
      <c r="A18" s="8"/>
      <c r="B18" s="11" t="s">
        <v>18</v>
      </c>
      <c r="C18" s="8"/>
      <c r="D18" s="23">
        <f>C4</f>
        <v>10</v>
      </c>
      <c r="E18" s="21" t="s">
        <v>19</v>
      </c>
      <c r="F18" s="21"/>
      <c r="G18" s="8"/>
      <c r="H18" s="8"/>
      <c r="I18" s="8"/>
      <c r="J18" s="8"/>
      <c r="K18" s="8"/>
      <c r="L18" s="8"/>
      <c r="M18" s="8"/>
      <c r="N18" s="8"/>
    </row>
    <row r="19" spans="1:14" s="1" customFormat="1" ht="20.100000000000001" customHeight="1">
      <c r="A19" s="8"/>
      <c r="B19" s="11" t="s">
        <v>20</v>
      </c>
      <c r="C19" s="8"/>
      <c r="D19" s="24">
        <f>C5</f>
        <v>0.1</v>
      </c>
      <c r="E19" s="21" t="s">
        <v>21</v>
      </c>
      <c r="F19" s="8" t="s">
        <v>22</v>
      </c>
      <c r="G19" s="25">
        <f>D19/(1-D20)</f>
        <v>0.1589825119236884</v>
      </c>
      <c r="H19" s="8"/>
      <c r="I19" s="8"/>
      <c r="J19" s="8"/>
      <c r="K19" s="8"/>
      <c r="L19" s="8"/>
      <c r="M19" s="8"/>
      <c r="N19" s="8"/>
    </row>
    <row r="20" spans="1:14" s="1" customFormat="1" ht="20.100000000000001" customHeight="1">
      <c r="A20" s="8"/>
      <c r="B20" s="11" t="s">
        <v>23</v>
      </c>
      <c r="C20" s="8"/>
      <c r="D20" s="24">
        <f>C6</f>
        <v>0.371</v>
      </c>
      <c r="E20" s="21" t="s">
        <v>21</v>
      </c>
      <c r="F20" s="8" t="s">
        <v>24</v>
      </c>
      <c r="G20" s="26">
        <f>G19/C10</f>
        <v>6.3593004769475359</v>
      </c>
      <c r="H20" s="8"/>
      <c r="I20" s="8"/>
      <c r="J20" s="8"/>
      <c r="K20" s="8"/>
      <c r="L20" s="8"/>
      <c r="M20" s="8"/>
      <c r="N20" s="8"/>
    </row>
    <row r="21" spans="1:14" s="1" customFormat="1" ht="20.100000000000001" customHeight="1">
      <c r="A21" s="8"/>
      <c r="B21" s="11" t="s">
        <v>25</v>
      </c>
      <c r="C21" s="8"/>
      <c r="D21" s="24">
        <f>C7+C9*C8</f>
        <v>8.5000000000000006E-2</v>
      </c>
      <c r="E21" s="21" t="s">
        <v>21</v>
      </c>
      <c r="F21" s="8"/>
      <c r="G21" s="8"/>
      <c r="H21" s="8"/>
      <c r="I21" s="8"/>
      <c r="J21" s="8"/>
      <c r="K21" s="8"/>
      <c r="L21" s="8"/>
      <c r="M21" s="8"/>
      <c r="N21" s="8"/>
    </row>
    <row r="22" spans="1:14" s="1" customFormat="1" ht="20.100000000000001" customHeight="1">
      <c r="A22" s="8"/>
      <c r="B22" s="19" t="s">
        <v>26</v>
      </c>
      <c r="C22" s="8"/>
      <c r="D22" s="27"/>
      <c r="E22" s="21"/>
      <c r="F22" s="8"/>
      <c r="G22" s="8"/>
      <c r="H22" s="8"/>
      <c r="I22" s="8"/>
      <c r="J22" s="8"/>
      <c r="K22" s="8"/>
      <c r="L22" s="8"/>
      <c r="M22" s="8"/>
      <c r="N22" s="8"/>
    </row>
    <row r="23" spans="1:14" s="1" customFormat="1" ht="20.100000000000001" customHeight="1">
      <c r="A23" s="8"/>
      <c r="B23" s="11" t="s">
        <v>27</v>
      </c>
      <c r="C23" s="8"/>
      <c r="D23" s="24">
        <f>D5</f>
        <v>0.03</v>
      </c>
      <c r="E23" s="21" t="s">
        <v>21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 s="1" customFormat="1" ht="20.100000000000001" customHeight="1">
      <c r="A24" s="8"/>
      <c r="B24" s="11" t="s">
        <v>28</v>
      </c>
      <c r="C24" s="8"/>
      <c r="D24" s="24">
        <f>D6</f>
        <v>0.7</v>
      </c>
      <c r="E24" s="21" t="s">
        <v>21</v>
      </c>
      <c r="F24" s="8" t="s">
        <v>22</v>
      </c>
      <c r="G24" s="25">
        <f>D23/(1-D24)</f>
        <v>9.9999999999999978E-2</v>
      </c>
      <c r="H24" s="8"/>
      <c r="I24" s="8"/>
      <c r="J24" s="8"/>
      <c r="K24" s="8"/>
      <c r="L24" s="8"/>
      <c r="M24" s="8"/>
      <c r="N24" s="8"/>
    </row>
    <row r="25" spans="1:14" s="1" customFormat="1" ht="20.100000000000001" customHeight="1">
      <c r="A25" s="8"/>
      <c r="B25" s="11" t="s">
        <v>29</v>
      </c>
      <c r="C25" s="8"/>
      <c r="D25" s="24">
        <f>D7+D9*D8</f>
        <v>0.08</v>
      </c>
      <c r="E25" s="21" t="s">
        <v>21</v>
      </c>
      <c r="F25" s="8" t="s">
        <v>24</v>
      </c>
      <c r="G25" s="26">
        <f>G24/D10</f>
        <v>3.9999999999999991</v>
      </c>
      <c r="H25" s="8"/>
      <c r="I25" s="8"/>
      <c r="J25" s="8"/>
      <c r="K25" s="8"/>
      <c r="L25" s="8"/>
      <c r="M25" s="8"/>
      <c r="N25" s="8"/>
    </row>
    <row r="26" spans="1:14" s="1" customFormat="1" ht="20.100000000000001" customHeight="1" thickBot="1">
      <c r="A26" s="8"/>
      <c r="B26" s="9" t="s">
        <v>30</v>
      </c>
      <c r="C26" s="8"/>
      <c r="D26" s="8"/>
      <c r="E26" s="21"/>
      <c r="F26" s="8"/>
      <c r="G26" s="8"/>
      <c r="H26" s="8"/>
      <c r="I26" s="8"/>
      <c r="J26" s="8"/>
      <c r="K26" s="8"/>
      <c r="L26" s="8"/>
      <c r="M26" s="8"/>
      <c r="N26" s="8"/>
    </row>
    <row r="27" spans="1:14" s="1" customFormat="1" ht="20.100000000000001" customHeight="1">
      <c r="A27" s="8"/>
      <c r="B27" s="9" t="s">
        <v>31</v>
      </c>
      <c r="C27" s="8"/>
      <c r="D27" s="30">
        <f>IF(D19=D21,C13*D18+(G19*C14)*(1+D19)^(D18-1)*(1+D23)*D24/((D25-D23)*(1+D21)^D18),(G19*C14)*D20*(1-((1+D19)^D18/(1+D21)^D18))/(D21-D19)+(G19*C14)*(1+D19)^(D18-1)*(1+D23)*D24/((D25-D23)*(1+D21)^D18))</f>
        <v>18.678529279625057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s="1" customFormat="1" ht="20.100000000000001" customHeight="1">
      <c r="A28" s="8"/>
      <c r="B28" s="9" t="s">
        <v>32</v>
      </c>
      <c r="C28" s="8"/>
      <c r="D28" s="31">
        <f>D27/C13</f>
        <v>18.678529279625057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s="1" customFormat="1" ht="20.100000000000001" customHeight="1" thickBot="1">
      <c r="A29" s="8"/>
      <c r="B29" s="9" t="s">
        <v>33</v>
      </c>
      <c r="C29" s="8"/>
      <c r="D29" s="31">
        <f>D27/C14</f>
        <v>2.9695595039149532</v>
      </c>
      <c r="E29" s="8"/>
      <c r="F29" s="8"/>
      <c r="G29" s="8" t="s">
        <v>34</v>
      </c>
      <c r="H29" s="8"/>
      <c r="I29" s="8"/>
      <c r="J29" s="8"/>
      <c r="K29" s="8"/>
      <c r="L29" s="8"/>
      <c r="M29" s="8"/>
      <c r="N29" s="8"/>
    </row>
    <row r="30" spans="1:14" s="1" customFormat="1" ht="20.100000000000001" customHeight="1" thickBot="1">
      <c r="A30" s="8"/>
      <c r="B30" s="9" t="s">
        <v>35</v>
      </c>
      <c r="C30" s="8"/>
      <c r="D30" s="31">
        <f>D28*(C13/C15)</f>
        <v>0.46696323199062645</v>
      </c>
      <c r="E30" s="8"/>
      <c r="F30" s="8"/>
      <c r="G30" s="28">
        <f>G19*((D20*(1-(1+D19)^D18/(1+D21)^D18))/(D21-D19)+((1+D19)^(D18-1)*(1+D23)*D24)/((D21-D23)*(1+D21)^5))</f>
        <v>3.8469054409226877</v>
      </c>
      <c r="H30" s="8"/>
      <c r="I30" s="8"/>
      <c r="J30" s="8"/>
      <c r="K30" s="8"/>
      <c r="L30" s="8"/>
      <c r="M30" s="8"/>
      <c r="N30" s="8"/>
    </row>
    <row r="31" spans="1:14" ht="16.5" thickBot="1">
      <c r="B31" s="9" t="s">
        <v>36</v>
      </c>
      <c r="D31" s="32">
        <f>D30*(1+D19)</f>
        <v>0.51365955518968909</v>
      </c>
    </row>
    <row r="32" spans="1:14">
      <c r="G32" s="8" t="s">
        <v>37</v>
      </c>
    </row>
    <row r="33" spans="7:7">
      <c r="G33" s="29">
        <f>C13/C15*((D20*(1-(1+D19)^D18/(1+D21)^D18))/(D21-D19)+((1+D19)^(D18-1)*(1+D23)*D24)/((D25-D23)*(1+D21)^D18))</f>
        <v>0.46696323199062645</v>
      </c>
    </row>
    <row r="35" spans="7:7">
      <c r="G35" s="29">
        <f>G33*(1+D19)</f>
        <v>0.51365955518968909</v>
      </c>
    </row>
  </sheetData>
  <mergeCells count="2">
    <mergeCell ref="B1:O1"/>
    <mergeCell ref="B16:M16"/>
  </mergeCells>
  <printOptions gridLines="1"/>
  <pageMargins left="0.75" right="0.75" top="1" bottom="1" header="0.5" footer="0.5"/>
  <pageSetup orientation="portrait" horizontalDpi="4294967292" verticalDpi="4294967292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D31D-0A02-4DA2-9302-2D5A943961F8}">
  <dimension ref="A1:C9"/>
  <sheetViews>
    <sheetView workbookViewId="0">
      <selection activeCell="B1" sqref="B1:C9"/>
    </sheetView>
  </sheetViews>
  <sheetFormatPr defaultRowHeight="12.75"/>
  <cols>
    <col min="1" max="256" width="11.42578125" customWidth="1"/>
  </cols>
  <sheetData>
    <row r="1" spans="1:3">
      <c r="A1" s="3" t="s">
        <v>38</v>
      </c>
      <c r="B1" s="3" t="s">
        <v>39</v>
      </c>
      <c r="C1" s="3" t="s">
        <v>40</v>
      </c>
    </row>
    <row r="2" spans="1:3">
      <c r="A2" s="5">
        <v>0.05</v>
      </c>
      <c r="B2" s="6">
        <f>A2-Sheet1!$D$21</f>
        <v>-3.5000000000000003E-2</v>
      </c>
      <c r="C2" s="3">
        <v>0.46</v>
      </c>
    </row>
    <row r="3" spans="1:3">
      <c r="A3" s="4">
        <v>0.1</v>
      </c>
      <c r="B3" s="6">
        <f>A3-Sheet1!$D$21</f>
        <v>1.4999999999999999E-2</v>
      </c>
      <c r="C3">
        <v>1.07</v>
      </c>
    </row>
    <row r="4" spans="1:3">
      <c r="A4" s="4">
        <v>0.15</v>
      </c>
      <c r="B4" s="6">
        <f>A4-Sheet1!$D$21</f>
        <v>6.4999999999999988E-2</v>
      </c>
      <c r="C4">
        <v>1.84</v>
      </c>
    </row>
    <row r="5" spans="1:3">
      <c r="A5" s="4">
        <v>0.2</v>
      </c>
      <c r="B5" s="6">
        <f>A5-Sheet1!$D$21</f>
        <v>0.115</v>
      </c>
      <c r="C5">
        <v>2.82</v>
      </c>
    </row>
    <row r="6" spans="1:3">
      <c r="A6" s="4">
        <v>0.25</v>
      </c>
      <c r="B6" s="6">
        <f>A6-Sheet1!$D$21</f>
        <v>0.16499999999999998</v>
      </c>
      <c r="C6">
        <v>4.01</v>
      </c>
    </row>
    <row r="7" spans="1:3">
      <c r="A7" s="4">
        <v>0.3</v>
      </c>
      <c r="B7" s="6">
        <f>A7-Sheet1!$D$21</f>
        <v>0.21499999999999997</v>
      </c>
      <c r="C7">
        <v>5.47</v>
      </c>
    </row>
    <row r="8" spans="1:3">
      <c r="A8" s="4">
        <v>0.35</v>
      </c>
      <c r="B8" s="6">
        <f>A8-Sheet1!$D$21</f>
        <v>0.26499999999999996</v>
      </c>
      <c r="C8">
        <v>7.22</v>
      </c>
    </row>
    <row r="9" spans="1:3">
      <c r="A9" s="4">
        <v>0.4</v>
      </c>
      <c r="B9" s="6">
        <f>A9-Sheet1!$D$21</f>
        <v>0.315</v>
      </c>
      <c r="C9">
        <v>9.3000000000000007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4054-52D0-4C7D-AA3B-02878F13B786}">
  <dimension ref="A1:C9"/>
  <sheetViews>
    <sheetView workbookViewId="0">
      <selection sqref="A1:C9"/>
    </sheetView>
  </sheetViews>
  <sheetFormatPr defaultRowHeight="12.75"/>
  <cols>
    <col min="1" max="256" width="11.42578125" customWidth="1"/>
  </cols>
  <sheetData>
    <row r="1" spans="1:3">
      <c r="A1" s="3" t="s">
        <v>41</v>
      </c>
      <c r="B1" s="3" t="s">
        <v>42</v>
      </c>
      <c r="C1" s="3" t="s">
        <v>43</v>
      </c>
    </row>
    <row r="2" spans="1:3">
      <c r="A2" s="7">
        <v>2.5000000000000001E-2</v>
      </c>
      <c r="B2" s="2">
        <v>0.24</v>
      </c>
      <c r="C2" s="2">
        <v>0.25</v>
      </c>
    </row>
    <row r="3" spans="1:3">
      <c r="A3" s="7">
        <f>A2+0.025</f>
        <v>0.05</v>
      </c>
      <c r="B3" s="2">
        <v>0.56999999999999995</v>
      </c>
      <c r="C3" s="2">
        <v>0.63</v>
      </c>
    </row>
    <row r="4" spans="1:3">
      <c r="A4" s="7">
        <f t="shared" ref="A4:A9" si="0">A3+0.025</f>
        <v>7.5000000000000011E-2</v>
      </c>
      <c r="B4" s="2">
        <v>1.02</v>
      </c>
      <c r="C4" s="2">
        <v>1.17</v>
      </c>
    </row>
    <row r="5" spans="1:3">
      <c r="A5" s="7">
        <f t="shared" si="0"/>
        <v>0.1</v>
      </c>
      <c r="B5" s="2">
        <v>1.61</v>
      </c>
      <c r="C5" s="2">
        <v>1.93</v>
      </c>
    </row>
    <row r="6" spans="1:3">
      <c r="A6" s="7">
        <f t="shared" si="0"/>
        <v>0.125</v>
      </c>
      <c r="B6" s="2">
        <v>2.35</v>
      </c>
      <c r="C6" s="2">
        <v>2.94</v>
      </c>
    </row>
    <row r="7" spans="1:3">
      <c r="A7" s="7">
        <f t="shared" si="0"/>
        <v>0.15</v>
      </c>
      <c r="B7" s="2">
        <v>3.29</v>
      </c>
      <c r="C7" s="2">
        <v>4.2699999999999996</v>
      </c>
    </row>
    <row r="8" spans="1:3">
      <c r="A8" s="7">
        <f t="shared" si="0"/>
        <v>0.17499999999999999</v>
      </c>
      <c r="B8" s="2">
        <v>4.4400000000000004</v>
      </c>
      <c r="C8" s="2">
        <v>6</v>
      </c>
    </row>
    <row r="9" spans="1:3">
      <c r="A9" s="7">
        <f t="shared" si="0"/>
        <v>0.19999999999999998</v>
      </c>
      <c r="B9" s="2">
        <v>5.85</v>
      </c>
      <c r="C9" s="2">
        <v>8.1999999999999993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512E-83EE-4307-98CD-2BBBA7FDD696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ADE-D654-48CD-9912-AFC2FCA06EE5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EA26-0EAB-4A05-879C-2A54D2B18F35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439-F10A-4B2D-B954-825FCCD1E6C0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B6F-67D6-4018-B019-EF17446D9A0A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48E8-D966-4589-81E5-DF7AA67F1240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F73C-E639-4C45-9DA4-B22F56786F43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66FF-4376-435B-B16D-CBD96523E59D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7524-D6F4-4560-A841-8C56603FB77C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00A4-B575-4D63-BFDB-B4CD394D5549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9B0C-5DAC-431C-AC10-DE257A4E0CA3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404B-617C-4945-A532-8BB7DCA14763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D08E-8FE4-430A-B092-DDFE080A9656}">
  <dimension ref="A1"/>
  <sheetViews>
    <sheetView workbookViewId="0"/>
  </sheetViews>
  <sheetFormatPr defaultRowHeight="12.75"/>
  <cols>
    <col min="1" max="256" width="11.42578125" customWidth="1"/>
  </cols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1998-07-02T04:56:09Z</dcterms:created>
  <dcterms:modified xsi:type="dcterms:W3CDTF">2025-03-11T02:14:12Z</dcterms:modified>
  <cp:category/>
  <cp:contentStatus/>
</cp:coreProperties>
</file>