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wchae23\QuantifyPro\workplace\KPD\"/>
    </mc:Choice>
  </mc:AlternateContent>
  <bookViews>
    <workbookView xWindow="0" yWindow="0" windowWidth="28800" windowHeight="12255"/>
  </bookViews>
  <sheets>
    <sheet name="BS" sheetId="4" r:id="rId1"/>
    <sheet name="INVESTMENT" sheetId="3" r:id="rId2"/>
    <sheet name="BS(SAMPLE)" sheetId="1" r:id="rId3"/>
    <sheet name="INVESTMENT(SAMPLE)" sheetId="2" r:id="rId4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4" l="1"/>
  <c r="Q6" i="4" s="1"/>
  <c r="T6" i="4" s="1"/>
  <c r="T4" i="4"/>
  <c r="T3" i="4"/>
  <c r="Q5" i="4"/>
  <c r="T5" i="4" s="1"/>
  <c r="Q4" i="4"/>
  <c r="Q3" i="4"/>
  <c r="O5" i="4"/>
  <c r="O4" i="4"/>
  <c r="O3" i="4"/>
  <c r="N6" i="4"/>
  <c r="N5" i="4"/>
  <c r="N4" i="4"/>
  <c r="N3" i="4"/>
  <c r="K6" i="4"/>
  <c r="J6" i="4"/>
  <c r="L6" i="4" s="1"/>
  <c r="K5" i="4"/>
  <c r="J5" i="4"/>
  <c r="L5" i="4" s="1"/>
  <c r="K4" i="4"/>
  <c r="J4" i="4"/>
  <c r="L4" i="4" s="1"/>
  <c r="K3" i="4"/>
  <c r="J3" i="4"/>
  <c r="L3" i="4" s="1"/>
  <c r="M2" i="1" l="1"/>
  <c r="K2" i="4"/>
  <c r="D2" i="4"/>
  <c r="J2" i="4" s="1"/>
  <c r="L2" i="4" s="1"/>
  <c r="K2" i="1"/>
  <c r="D2" i="1"/>
  <c r="J2" i="1" s="1"/>
  <c r="L2" i="1" s="1"/>
  <c r="H42" i="3"/>
  <c r="T42" i="3" s="1"/>
  <c r="H41" i="3"/>
  <c r="T41" i="3" s="1"/>
  <c r="H40" i="3"/>
  <c r="T40" i="3" s="1"/>
  <c r="H39" i="3"/>
  <c r="T39" i="3" s="1"/>
  <c r="H38" i="3"/>
  <c r="R38" i="3" s="1"/>
  <c r="H37" i="3"/>
  <c r="H36" i="3"/>
  <c r="H35" i="3"/>
  <c r="H34" i="3"/>
  <c r="T34" i="3" s="1"/>
  <c r="H33" i="3"/>
  <c r="T33" i="3" s="1"/>
  <c r="H32" i="3"/>
  <c r="T32" i="3" s="1"/>
  <c r="H31" i="3"/>
  <c r="T31" i="3" s="1"/>
  <c r="H30" i="3"/>
  <c r="T30" i="3" s="1"/>
  <c r="H29" i="3"/>
  <c r="R29" i="3" s="1"/>
  <c r="H28" i="3"/>
  <c r="T28" i="3" s="1"/>
  <c r="H27" i="3"/>
  <c r="T27" i="3" s="1"/>
  <c r="H26" i="3"/>
  <c r="H25" i="3"/>
  <c r="T25" i="3" s="1"/>
  <c r="H24" i="3"/>
  <c r="R24" i="3" s="1"/>
  <c r="H23" i="3"/>
  <c r="T23" i="3" s="1"/>
  <c r="H22" i="3"/>
  <c r="T22" i="3" s="1"/>
  <c r="H21" i="3"/>
  <c r="R21" i="3" s="1"/>
  <c r="H20" i="3"/>
  <c r="T20" i="3" s="1"/>
  <c r="H19" i="3"/>
  <c r="T19" i="3" s="1"/>
  <c r="H18" i="3"/>
  <c r="T18" i="3" s="1"/>
  <c r="H17" i="3"/>
  <c r="H16" i="3"/>
  <c r="H15" i="3"/>
  <c r="R15" i="3" s="1"/>
  <c r="H14" i="3"/>
  <c r="H13" i="3"/>
  <c r="H12" i="3"/>
  <c r="R12" i="3" s="1"/>
  <c r="H11" i="3"/>
  <c r="H10" i="3"/>
  <c r="H9" i="3"/>
  <c r="T9" i="3" s="1"/>
  <c r="H8" i="3"/>
  <c r="R8" i="3" s="1"/>
  <c r="H7" i="3"/>
  <c r="H6" i="3"/>
  <c r="T6" i="3" s="1"/>
  <c r="H5" i="3"/>
  <c r="T4" i="3"/>
  <c r="H4" i="3"/>
  <c r="R4" i="3" s="1"/>
  <c r="T3" i="3"/>
  <c r="H3" i="3"/>
  <c r="R3" i="3" s="1"/>
  <c r="H2" i="3"/>
  <c r="T2" i="3" s="1"/>
  <c r="Q41" i="2"/>
  <c r="Q40" i="2"/>
  <c r="Q38" i="2"/>
  <c r="W38" i="2" s="1"/>
  <c r="Q37" i="2"/>
  <c r="W37" i="2" s="1"/>
  <c r="Q35" i="2"/>
  <c r="Q34" i="2"/>
  <c r="Q33" i="2"/>
  <c r="Q32" i="2"/>
  <c r="Q31" i="2"/>
  <c r="Q30" i="2"/>
  <c r="Q26" i="2"/>
  <c r="Q25" i="2"/>
  <c r="Q23" i="2"/>
  <c r="Q22" i="2"/>
  <c r="W22" i="2" s="1"/>
  <c r="Q21" i="2"/>
  <c r="W21" i="2" s="1"/>
  <c r="Q20" i="2"/>
  <c r="W20" i="2" s="1"/>
  <c r="Q19" i="2"/>
  <c r="W19" i="2" s="1"/>
  <c r="Q18" i="2"/>
  <c r="W18" i="2" s="1"/>
  <c r="Q17" i="2"/>
  <c r="W17" i="2" s="1"/>
  <c r="Q16" i="2"/>
  <c r="W16" i="2" s="1"/>
  <c r="Q15" i="2"/>
  <c r="W15" i="2" s="1"/>
  <c r="Q14" i="2"/>
  <c r="Q13" i="2"/>
  <c r="Q12" i="2"/>
  <c r="Q11" i="2"/>
  <c r="Q10" i="2"/>
  <c r="Q9" i="2"/>
  <c r="W8" i="2"/>
  <c r="W7" i="2"/>
  <c r="W6" i="2"/>
  <c r="W5" i="2"/>
  <c r="Q4" i="2"/>
  <c r="W3" i="2"/>
  <c r="P12" i="2"/>
  <c r="P10" i="2"/>
  <c r="S37" i="2"/>
  <c r="S36" i="2"/>
  <c r="S35" i="2"/>
  <c r="V35" i="2" s="1"/>
  <c r="V34" i="2"/>
  <c r="V33" i="2"/>
  <c r="V21" i="2"/>
  <c r="V20" i="2"/>
  <c r="S17" i="2"/>
  <c r="S16" i="2"/>
  <c r="S13" i="2"/>
  <c r="S12" i="2"/>
  <c r="S11" i="2"/>
  <c r="S10" i="2"/>
  <c r="S7" i="2"/>
  <c r="S5" i="2"/>
  <c r="V5" i="2" s="1"/>
  <c r="V4" i="2"/>
  <c r="S2" i="2"/>
  <c r="P42" i="2"/>
  <c r="P37" i="2"/>
  <c r="P36" i="2"/>
  <c r="P35" i="2"/>
  <c r="P34" i="2"/>
  <c r="P33" i="2"/>
  <c r="P32" i="2"/>
  <c r="P31" i="2"/>
  <c r="V31" i="2" s="1"/>
  <c r="P30" i="2"/>
  <c r="V30" i="2" s="1"/>
  <c r="P29" i="2"/>
  <c r="V29" i="2" s="1"/>
  <c r="P28" i="2"/>
  <c r="V28" i="2" s="1"/>
  <c r="P27" i="2"/>
  <c r="V27" i="2" s="1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V14" i="2" s="1"/>
  <c r="P13" i="2"/>
  <c r="P11" i="2"/>
  <c r="P9" i="2"/>
  <c r="P8" i="2"/>
  <c r="P7" i="2"/>
  <c r="V7" i="2" s="1"/>
  <c r="P6" i="2"/>
  <c r="V6" i="2" s="1"/>
  <c r="P5" i="2"/>
  <c r="P4" i="2"/>
  <c r="P3" i="2"/>
  <c r="P2" i="2"/>
  <c r="P40" i="2"/>
  <c r="V40" i="2" s="1"/>
  <c r="R41" i="2"/>
  <c r="R40" i="2"/>
  <c r="R39" i="2"/>
  <c r="U39" i="2" s="1"/>
  <c r="R38" i="2"/>
  <c r="U38" i="2" s="1"/>
  <c r="R37" i="2"/>
  <c r="U37" i="2" s="1"/>
  <c r="R36" i="2"/>
  <c r="U36" i="2" s="1"/>
  <c r="R35" i="2"/>
  <c r="R34" i="2"/>
  <c r="R33" i="2"/>
  <c r="R32" i="2"/>
  <c r="R31" i="2"/>
  <c r="R30" i="2"/>
  <c r="R29" i="2"/>
  <c r="Q29" i="2" s="1"/>
  <c r="W29" i="2" s="1"/>
  <c r="R28" i="2"/>
  <c r="U28" i="2" s="1"/>
  <c r="R27" i="2"/>
  <c r="U27" i="2" s="1"/>
  <c r="R26" i="2"/>
  <c r="U26" i="2" s="1"/>
  <c r="R24" i="2"/>
  <c r="U24" i="2" s="1"/>
  <c r="R23" i="2"/>
  <c r="U23" i="2" s="1"/>
  <c r="R22" i="2"/>
  <c r="U22" i="2" s="1"/>
  <c r="R21" i="2"/>
  <c r="R20" i="2"/>
  <c r="R19" i="2"/>
  <c r="U19" i="2" s="1"/>
  <c r="R18" i="2"/>
  <c r="U18" i="2" s="1"/>
  <c r="R17" i="2"/>
  <c r="U17" i="2" s="1"/>
  <c r="R16" i="2"/>
  <c r="U16" i="2" s="1"/>
  <c r="R15" i="2"/>
  <c r="U15" i="2" s="1"/>
  <c r="R14" i="2"/>
  <c r="R13" i="2"/>
  <c r="R12" i="2"/>
  <c r="R11" i="2"/>
  <c r="R10" i="2"/>
  <c r="U10" i="2" s="1"/>
  <c r="R9" i="2"/>
  <c r="U9" i="2" s="1"/>
  <c r="R8" i="2"/>
  <c r="U8" i="2" s="1"/>
  <c r="R7" i="2"/>
  <c r="U7" i="2" s="1"/>
  <c r="R6" i="2"/>
  <c r="U6" i="2" s="1"/>
  <c r="R5" i="2"/>
  <c r="U5" i="2" s="1"/>
  <c r="R4" i="2"/>
  <c r="R3" i="2"/>
  <c r="R2" i="2"/>
  <c r="U2" i="2" s="1"/>
  <c r="W41" i="2"/>
  <c r="U41" i="2"/>
  <c r="W40" i="2"/>
  <c r="U40" i="2"/>
  <c r="V37" i="2"/>
  <c r="V36" i="2"/>
  <c r="W35" i="2"/>
  <c r="U35" i="2"/>
  <c r="W34" i="2"/>
  <c r="U34" i="2"/>
  <c r="W33" i="2"/>
  <c r="U33" i="2"/>
  <c r="W32" i="2"/>
  <c r="V32" i="2"/>
  <c r="U32" i="2"/>
  <c r="Y32" i="2" s="1"/>
  <c r="Z32" i="2" s="1"/>
  <c r="W31" i="2"/>
  <c r="U31" i="2"/>
  <c r="W30" i="2"/>
  <c r="U30" i="2"/>
  <c r="W26" i="2"/>
  <c r="W25" i="2"/>
  <c r="V24" i="2"/>
  <c r="W23" i="2"/>
  <c r="V23" i="2"/>
  <c r="V22" i="2"/>
  <c r="U21" i="2"/>
  <c r="U20" i="2"/>
  <c r="W14" i="2"/>
  <c r="U14" i="2"/>
  <c r="W13" i="2"/>
  <c r="V13" i="2"/>
  <c r="U13" i="2"/>
  <c r="W12" i="2"/>
  <c r="V12" i="2"/>
  <c r="U12" i="2"/>
  <c r="Y12" i="2" s="1"/>
  <c r="Z12" i="2" s="1"/>
  <c r="W11" i="2"/>
  <c r="V11" i="2"/>
  <c r="U11" i="2"/>
  <c r="Y11" i="2" s="1"/>
  <c r="Z11" i="2" s="1"/>
  <c r="W10" i="2"/>
  <c r="V10" i="2"/>
  <c r="W9" i="2"/>
  <c r="V9" i="2"/>
  <c r="V8" i="2"/>
  <c r="W4" i="2"/>
  <c r="U4" i="2"/>
  <c r="V3" i="2"/>
  <c r="U3" i="2"/>
  <c r="W2" i="2"/>
  <c r="V2" i="2"/>
  <c r="F42" i="2"/>
  <c r="R42" i="2" s="1"/>
  <c r="Q42" i="2" s="1"/>
  <c r="W42" i="2" s="1"/>
  <c r="F41" i="2"/>
  <c r="P41" i="2" s="1"/>
  <c r="F40" i="2"/>
  <c r="F39" i="2"/>
  <c r="P39" i="2" s="1"/>
  <c r="F38" i="2"/>
  <c r="P38" i="2" s="1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R25" i="2" s="1"/>
  <c r="U25" i="2" s="1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U5" i="3" l="1"/>
  <c r="R19" i="3"/>
  <c r="S19" i="3"/>
  <c r="S35" i="3"/>
  <c r="S28" i="3"/>
  <c r="R13" i="3"/>
  <c r="S13" i="3"/>
  <c r="R37" i="3"/>
  <c r="S37" i="3"/>
  <c r="T37" i="3"/>
  <c r="R22" i="3"/>
  <c r="S22" i="3"/>
  <c r="R16" i="3"/>
  <c r="R28" i="3"/>
  <c r="T13" i="3"/>
  <c r="R7" i="3"/>
  <c r="T7" i="3"/>
  <c r="R31" i="3"/>
  <c r="S31" i="3"/>
  <c r="R40" i="3"/>
  <c r="T16" i="3"/>
  <c r="S40" i="3"/>
  <c r="R10" i="3"/>
  <c r="U17" i="3"/>
  <c r="R25" i="3"/>
  <c r="T10" i="3"/>
  <c r="S25" i="3"/>
  <c r="R34" i="3"/>
  <c r="S34" i="3"/>
  <c r="S4" i="3"/>
  <c r="R32" i="3"/>
  <c r="R41" i="3"/>
  <c r="S32" i="3"/>
  <c r="S41" i="3"/>
  <c r="U35" i="3"/>
  <c r="R23" i="3"/>
  <c r="T8" i="3"/>
  <c r="R17" i="3"/>
  <c r="S23" i="3"/>
  <c r="R5" i="3"/>
  <c r="U11" i="3"/>
  <c r="S20" i="3"/>
  <c r="T17" i="3"/>
  <c r="R2" i="3"/>
  <c r="U2" i="3"/>
  <c r="R33" i="3"/>
  <c r="R36" i="3"/>
  <c r="U36" i="3" s="1"/>
  <c r="R27" i="3"/>
  <c r="T36" i="3"/>
  <c r="S27" i="3"/>
  <c r="R6" i="3"/>
  <c r="T12" i="3"/>
  <c r="R18" i="3"/>
  <c r="S21" i="3"/>
  <c r="T24" i="3"/>
  <c r="T35" i="3"/>
  <c r="R11" i="3"/>
  <c r="T29" i="3"/>
  <c r="T38" i="3"/>
  <c r="T11" i="3"/>
  <c r="T26" i="3"/>
  <c r="T5" i="3"/>
  <c r="T14" i="3"/>
  <c r="R42" i="3"/>
  <c r="S33" i="3"/>
  <c r="R39" i="3"/>
  <c r="S30" i="3"/>
  <c r="S39" i="3"/>
  <c r="S12" i="3"/>
  <c r="S24" i="3"/>
  <c r="U12" i="3"/>
  <c r="T15" i="3"/>
  <c r="S18" i="3"/>
  <c r="T21" i="3"/>
  <c r="R35" i="3"/>
  <c r="R26" i="3"/>
  <c r="R14" i="3"/>
  <c r="R20" i="3"/>
  <c r="R30" i="3"/>
  <c r="S42" i="3"/>
  <c r="R9" i="3"/>
  <c r="S9" i="3"/>
  <c r="Q39" i="2"/>
  <c r="W39" i="2" s="1"/>
  <c r="Q36" i="2"/>
  <c r="W36" i="2" s="1"/>
  <c r="Y36" i="2" s="1"/>
  <c r="Z36" i="2" s="1"/>
  <c r="Q24" i="2"/>
  <c r="W24" i="2" s="1"/>
  <c r="Y24" i="2" s="1"/>
  <c r="Z24" i="2" s="1"/>
  <c r="Q27" i="2"/>
  <c r="W27" i="2" s="1"/>
  <c r="Y27" i="2" s="1"/>
  <c r="Z27" i="2" s="1"/>
  <c r="Q28" i="2"/>
  <c r="W28" i="2" s="1"/>
  <c r="U29" i="2"/>
  <c r="Y29" i="2" s="1"/>
  <c r="Z29" i="2" s="1"/>
  <c r="V42" i="2"/>
  <c r="V41" i="2"/>
  <c r="V39" i="2"/>
  <c r="V38" i="2"/>
  <c r="Y38" i="2" s="1"/>
  <c r="Z38" i="2" s="1"/>
  <c r="U42" i="2"/>
  <c r="Y13" i="2"/>
  <c r="Z13" i="2" s="1"/>
  <c r="V15" i="2"/>
  <c r="Y4" i="2"/>
  <c r="Z4" i="2" s="1"/>
  <c r="V16" i="2"/>
  <c r="Y16" i="2" s="1"/>
  <c r="Z16" i="2" s="1"/>
  <c r="V17" i="2"/>
  <c r="Y17" i="2" s="1"/>
  <c r="Z17" i="2" s="1"/>
  <c r="Y33" i="2"/>
  <c r="Z33" i="2" s="1"/>
  <c r="V18" i="2"/>
  <c r="Y18" i="2" s="1"/>
  <c r="Z18" i="2" s="1"/>
  <c r="Y5" i="2"/>
  <c r="Z5" i="2" s="1"/>
  <c r="V19" i="2"/>
  <c r="Y20" i="2"/>
  <c r="Z20" i="2" s="1"/>
  <c r="Y34" i="2"/>
  <c r="Z34" i="2" s="1"/>
  <c r="Y21" i="2"/>
  <c r="Z21" i="2" s="1"/>
  <c r="Y35" i="2"/>
  <c r="Z35" i="2" s="1"/>
  <c r="V25" i="2"/>
  <c r="Y25" i="2" s="1"/>
  <c r="Z25" i="2" s="1"/>
  <c r="V26" i="2"/>
  <c r="Y26" i="2" s="1"/>
  <c r="Z26" i="2" s="1"/>
  <c r="Y2" i="2"/>
  <c r="Z2" i="2" s="1"/>
  <c r="Y28" i="2"/>
  <c r="Z28" i="2" s="1"/>
  <c r="Y10" i="2"/>
  <c r="Z10" i="2" s="1"/>
  <c r="Y3" i="2"/>
  <c r="Z3" i="2" s="1"/>
  <c r="Y14" i="2"/>
  <c r="Z14" i="2" s="1"/>
  <c r="Y15" i="2"/>
  <c r="Z15" i="2" s="1"/>
  <c r="Y19" i="2"/>
  <c r="Z19" i="2" s="1"/>
  <c r="Y30" i="2"/>
  <c r="Z30" i="2" s="1"/>
  <c r="Y22" i="2"/>
  <c r="Z22" i="2" s="1"/>
  <c r="Y7" i="2"/>
  <c r="Z7" i="2" s="1"/>
  <c r="Y23" i="2"/>
  <c r="Z23" i="2" s="1"/>
  <c r="Y41" i="2"/>
  <c r="Z41" i="2" s="1"/>
  <c r="Y6" i="2"/>
  <c r="Z6" i="2" s="1"/>
  <c r="Y31" i="2"/>
  <c r="Z31" i="2" s="1"/>
  <c r="Y8" i="2"/>
  <c r="Z8" i="2" s="1"/>
  <c r="Y40" i="2"/>
  <c r="Z40" i="2" s="1"/>
  <c r="Y9" i="2"/>
  <c r="Z9" i="2" s="1"/>
  <c r="Y37" i="2"/>
  <c r="Z37" i="2" s="1"/>
  <c r="S10" i="3" l="1"/>
  <c r="S17" i="3"/>
  <c r="U10" i="3"/>
  <c r="U13" i="3"/>
  <c r="S38" i="3"/>
  <c r="S16" i="3"/>
  <c r="S15" i="3"/>
  <c r="S36" i="3"/>
  <c r="U7" i="3"/>
  <c r="S29" i="3"/>
  <c r="S26" i="3"/>
  <c r="S14" i="3"/>
  <c r="U37" i="3"/>
  <c r="S11" i="3"/>
  <c r="U16" i="3"/>
  <c r="Y39" i="2"/>
  <c r="Z39" i="2" s="1"/>
  <c r="Y42" i="2"/>
  <c r="Z42" i="2" s="1"/>
  <c r="N2" i="1" l="1"/>
  <c r="O2" i="1" s="1"/>
  <c r="Q2" i="1" s="1"/>
</calcChain>
</file>

<file path=xl/sharedStrings.xml><?xml version="1.0" encoding="utf-8"?>
<sst xmlns="http://schemas.openxmlformats.org/spreadsheetml/2006/main" count="590" uniqueCount="117">
  <si>
    <t>종목명</t>
    <phoneticPr fontId="1" type="noConversion"/>
  </si>
  <si>
    <t>법인번호</t>
    <phoneticPr fontId="1" type="noConversion"/>
  </si>
  <si>
    <t>표준산업분류(세분류)</t>
    <phoneticPr fontId="1" type="noConversion"/>
  </si>
  <si>
    <t>투자형태</t>
    <phoneticPr fontId="1" type="noConversion"/>
  </si>
  <si>
    <t>주식수</t>
    <phoneticPr fontId="1" type="noConversion"/>
  </si>
  <si>
    <t>취득단가</t>
    <phoneticPr fontId="1" type="noConversion"/>
  </si>
  <si>
    <t>취득가액</t>
    <phoneticPr fontId="1" type="noConversion"/>
  </si>
  <si>
    <t>장부가액</t>
    <phoneticPr fontId="1" type="noConversion"/>
  </si>
  <si>
    <t>공모</t>
    <phoneticPr fontId="1" type="noConversion"/>
  </si>
  <si>
    <t>등급</t>
    <phoneticPr fontId="1" type="noConversion"/>
  </si>
  <si>
    <t>시장</t>
    <phoneticPr fontId="1" type="noConversion"/>
  </si>
  <si>
    <t>업종</t>
    <phoneticPr fontId="1" type="noConversion"/>
  </si>
  <si>
    <t>배당금</t>
    <phoneticPr fontId="1" type="noConversion"/>
  </si>
  <si>
    <t>전환가정여부</t>
    <phoneticPr fontId="1" type="noConversion"/>
  </si>
  <si>
    <t xml:space="preserve">당근마켓                                          </t>
  </si>
  <si>
    <t xml:space="preserve">루나소프트                                        </t>
  </si>
  <si>
    <t xml:space="preserve">머스트잇                                          </t>
  </si>
  <si>
    <t xml:space="preserve">세미파이브                                        </t>
  </si>
  <si>
    <t xml:space="preserve">스탠다드에너지                                    </t>
  </si>
  <si>
    <t xml:space="preserve">알스퀘어                                          </t>
  </si>
  <si>
    <t>지오인터넷</t>
  </si>
  <si>
    <t xml:space="preserve">토스랩                                            </t>
  </si>
  <si>
    <t>트레바리</t>
  </si>
  <si>
    <t xml:space="preserve">프레시지                                          </t>
  </si>
  <si>
    <t>㈜젤라또랩</t>
  </si>
  <si>
    <t>㈜프레이저테라퓨틱스</t>
  </si>
  <si>
    <t>㈜팜캐드</t>
  </si>
  <si>
    <t>㈜하이센스바이오</t>
  </si>
  <si>
    <t>㈜휴럼</t>
  </si>
  <si>
    <t>㈜생활연구소</t>
  </si>
  <si>
    <t>㈜리턴제로</t>
  </si>
  <si>
    <t>㈜와탭랩스</t>
  </si>
  <si>
    <t>㈜비바리퍼블리카</t>
  </si>
  <si>
    <t>노보렉스㈜</t>
  </si>
  <si>
    <t>㈜테크랩스</t>
  </si>
  <si>
    <t>㈜아이겐코리아</t>
  </si>
  <si>
    <t>설로인㈜</t>
  </si>
  <si>
    <t>㈜에이프릴바이오</t>
  </si>
  <si>
    <t>㈜핏펫</t>
  </si>
  <si>
    <t>㈜휴이노</t>
  </si>
  <si>
    <t>㈜버넥트</t>
  </si>
  <si>
    <t xml:space="preserve">이뮤노바이옴㈜ </t>
  </si>
  <si>
    <t>일리미스테라퓨틱스㈜</t>
  </si>
  <si>
    <t xml:space="preserve">업라이즈㈜ </t>
  </si>
  <si>
    <t>㈜오럼머티리얼</t>
  </si>
  <si>
    <t>㈜앤유</t>
  </si>
  <si>
    <t>㈜와드</t>
  </si>
  <si>
    <t>㈜마이프랜차이즈</t>
  </si>
  <si>
    <t>㈜엔알비</t>
  </si>
  <si>
    <t>㈜엘박스</t>
  </si>
  <si>
    <t>㈜레신저스</t>
  </si>
  <si>
    <t>㈜메디웨일</t>
  </si>
  <si>
    <t>㈜에이엘로봇</t>
  </si>
  <si>
    <t>㈜뉴냅스</t>
  </si>
  <si>
    <t>㈜온힐</t>
  </si>
  <si>
    <t>EPS</t>
    <phoneticPr fontId="1" type="noConversion"/>
  </si>
  <si>
    <t>BPS</t>
    <phoneticPr fontId="1" type="noConversion"/>
  </si>
  <si>
    <t>SPS</t>
    <phoneticPr fontId="1" type="noConversion"/>
  </si>
  <si>
    <t>보통주</t>
    <phoneticPr fontId="1" type="noConversion"/>
  </si>
  <si>
    <t>통신 및 방송 장비 제조업</t>
  </si>
  <si>
    <t>일차전지 및 축전지 제조업</t>
  </si>
  <si>
    <t>다이오드, 트랜지스터 및 유사 반도체소자 제조업</t>
  </si>
  <si>
    <t>기초 의약물질 및 생물학적 제제 제조업</t>
  </si>
  <si>
    <t>제철, 제강 및 합금철 제조업</t>
  </si>
  <si>
    <t>자동차 제조업</t>
  </si>
  <si>
    <t>기초 유기 화학물질 제조업</t>
  </si>
  <si>
    <t>포털 및 기타 인터넷 정보매개 서비스업</t>
  </si>
  <si>
    <t>그 외 기타 금융업</t>
  </si>
  <si>
    <t>자동차 신품 부품 제조업</t>
  </si>
  <si>
    <t>기타 전문 도매업</t>
  </si>
  <si>
    <t>회사 본부</t>
  </si>
  <si>
    <t>생명 보험업</t>
  </si>
  <si>
    <t>석유 정제품 제조업</t>
  </si>
  <si>
    <t>담배 제조업</t>
  </si>
  <si>
    <t>컴퓨터시스템 통합 자문, 구축 및 관리업</t>
  </si>
  <si>
    <t>비철금속 제련, 정련 및 합금 제조업</t>
  </si>
  <si>
    <t>게임 소프트웨어 개발 및 공급업</t>
  </si>
  <si>
    <t>완제 의약품 제조업</t>
  </si>
  <si>
    <t>B</t>
    <phoneticPr fontId="1" type="noConversion"/>
  </si>
  <si>
    <t>O</t>
    <phoneticPr fontId="1" type="noConversion"/>
  </si>
  <si>
    <t>PER적용주가</t>
    <phoneticPr fontId="1" type="noConversion"/>
  </si>
  <si>
    <t>PBR적용주가</t>
    <phoneticPr fontId="1" type="noConversion"/>
  </si>
  <si>
    <t>PSR적용주가</t>
    <phoneticPr fontId="1" type="noConversion"/>
  </si>
  <si>
    <t>할인율</t>
    <phoneticPr fontId="1" type="noConversion"/>
  </si>
  <si>
    <t>적용주가</t>
    <phoneticPr fontId="1" type="noConversion"/>
  </si>
  <si>
    <t>지분가치</t>
    <phoneticPr fontId="1" type="noConversion"/>
  </si>
  <si>
    <t>PER</t>
    <phoneticPr fontId="1" type="noConversion"/>
  </si>
  <si>
    <t>PBR</t>
    <phoneticPr fontId="1" type="noConversion"/>
  </si>
  <si>
    <t>PSR</t>
    <phoneticPr fontId="1" type="noConversion"/>
  </si>
  <si>
    <t>펀드명</t>
    <phoneticPr fontId="1" type="noConversion"/>
  </si>
  <si>
    <t>그로스엑셀러레이션펀드</t>
    <phoneticPr fontId="1" type="noConversion"/>
  </si>
  <si>
    <t>현금및현금성자산</t>
    <phoneticPr fontId="1" type="noConversion"/>
  </si>
  <si>
    <t>기타자산</t>
    <phoneticPr fontId="1" type="noConversion"/>
  </si>
  <si>
    <t>투자자산(장부가)</t>
    <phoneticPr fontId="1" type="noConversion"/>
  </si>
  <si>
    <t>미지급보수</t>
    <phoneticPr fontId="1" type="noConversion"/>
  </si>
  <si>
    <t>예수금</t>
    <phoneticPr fontId="1" type="noConversion"/>
  </si>
  <si>
    <t>미지급배당금</t>
    <phoneticPr fontId="1" type="noConversion"/>
  </si>
  <si>
    <t>운용부채</t>
    <phoneticPr fontId="1" type="noConversion"/>
  </si>
  <si>
    <t>기타유동부채</t>
    <phoneticPr fontId="1" type="noConversion"/>
  </si>
  <si>
    <t>부채총계</t>
    <phoneticPr fontId="1" type="noConversion"/>
  </si>
  <si>
    <t>자산총계(장부가)</t>
    <phoneticPr fontId="1" type="noConversion"/>
  </si>
  <si>
    <t>순자산가치(장부가)</t>
    <phoneticPr fontId="1" type="noConversion"/>
  </si>
  <si>
    <t>투자자산(공정가치)</t>
    <phoneticPr fontId="1" type="noConversion"/>
  </si>
  <si>
    <t>자산총계(공정가치)</t>
    <phoneticPr fontId="1" type="noConversion"/>
  </si>
  <si>
    <t>순자산가치(공정가치)</t>
    <phoneticPr fontId="1" type="noConversion"/>
  </si>
  <si>
    <t>출자좌수</t>
    <phoneticPr fontId="1" type="noConversion"/>
  </si>
  <si>
    <t>좌당가치</t>
    <phoneticPr fontId="1" type="noConversion"/>
  </si>
  <si>
    <t>해시드벤처투자조합2호</t>
    <phoneticPr fontId="1" type="noConversion"/>
  </si>
  <si>
    <t>스틱이노베이션펀드</t>
    <phoneticPr fontId="1" type="noConversion"/>
  </si>
  <si>
    <t>아주좋은벤처펀드2.0</t>
    <phoneticPr fontId="1" type="noConversion"/>
  </si>
  <si>
    <t>에스비아이성장전략M&amp;A펀드</t>
    <phoneticPr fontId="1" type="noConversion"/>
  </si>
  <si>
    <t>좌당</t>
    <phoneticPr fontId="1" type="noConversion"/>
  </si>
  <si>
    <t>성과(액면가대비)</t>
    <phoneticPr fontId="1" type="noConversion"/>
  </si>
  <si>
    <t>전기좌당가치</t>
    <phoneticPr fontId="1" type="noConversion"/>
  </si>
  <si>
    <t>성과(전기대비)</t>
    <phoneticPr fontId="1" type="noConversion"/>
  </si>
  <si>
    <t>펀드명1</t>
    <phoneticPr fontId="1" type="noConversion"/>
  </si>
  <si>
    <t>펀드명2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</si>
</sst>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[Red]_)\(#,##0\);\-_)"/>
    <numFmt numFmtId="177" formatCode="#,##0.00;[Red]_)\(#,##0.00\);\-_)"/>
    <numFmt numFmtId="178" formatCode="0.0%"/>
    <numFmt numFmtId="180" formatCode="#,##0.000;[Red]_)\(#,##0.000\);\-_)"/>
  </numFmts>
  <fonts count="3" x14ac:knownFonts="1">
    <font>
      <sz val="9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9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180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showGridLines="0" tabSelected="1" topLeftCell="D1" workbookViewId="0">
      <selection activeCell="O6" sqref="O6"/>
    </sheetView>
  </sheetViews>
  <sheetFormatPr defaultRowHeight="12" x14ac:dyDescent="0.2"/>
  <cols>
    <col min="1" max="1" width="21.85546875" bestFit="1" customWidth="1"/>
    <col min="2" max="2" width="16.28515625" bestFit="1" customWidth="1"/>
    <col min="3" max="3" width="8.7109375" bestFit="1" customWidth="1"/>
    <col min="4" max="4" width="15.5703125" bestFit="1" customWidth="1"/>
    <col min="5" max="5" width="10.42578125" bestFit="1" customWidth="1"/>
    <col min="6" max="6" width="6.85546875" customWidth="1"/>
    <col min="7" max="7" width="12.42578125" bestFit="1" customWidth="1"/>
    <col min="8" max="8" width="14.42578125" bestFit="1" customWidth="1"/>
    <col min="9" max="9" width="8.5703125" customWidth="1"/>
    <col min="10" max="10" width="15.5703125" bestFit="1" customWidth="1"/>
    <col min="11" max="11" width="13.28515625" bestFit="1" customWidth="1"/>
    <col min="12" max="12" width="17.5703125" bestFit="1" customWidth="1"/>
    <col min="13" max="13" width="19.5703125" customWidth="1"/>
    <col min="14" max="14" width="17.5703125" bestFit="1" customWidth="1"/>
    <col min="15" max="15" width="19.42578125" bestFit="1" customWidth="1"/>
    <col min="16" max="16" width="14.42578125" bestFit="1" customWidth="1"/>
    <col min="17" max="17" width="13.28515625" bestFit="1" customWidth="1"/>
    <col min="18" max="18" width="9.5703125" bestFit="1" customWidth="1"/>
    <col min="19" max="19" width="15.42578125" bestFit="1" customWidth="1"/>
    <col min="20" max="20" width="12.28515625" bestFit="1" customWidth="1"/>
    <col min="21" max="21" width="13.5703125" bestFit="1" customWidth="1"/>
  </cols>
  <sheetData>
    <row r="1" spans="1:21" x14ac:dyDescent="0.2">
      <c r="A1" t="s">
        <v>89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98</v>
      </c>
      <c r="I1" t="s">
        <v>97</v>
      </c>
      <c r="J1" t="s">
        <v>100</v>
      </c>
      <c r="K1" t="s">
        <v>99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111</v>
      </c>
      <c r="S1" t="s">
        <v>112</v>
      </c>
      <c r="T1" t="s">
        <v>113</v>
      </c>
      <c r="U1" t="s">
        <v>114</v>
      </c>
    </row>
    <row r="2" spans="1:21" x14ac:dyDescent="0.2">
      <c r="A2" t="s">
        <v>90</v>
      </c>
      <c r="B2" s="6">
        <v>262523061</v>
      </c>
      <c r="C2" s="6">
        <v>0</v>
      </c>
      <c r="D2" s="6">
        <f>SUM(INVESTMENT!J2:J42)</f>
        <v>21300000000</v>
      </c>
      <c r="E2" s="6">
        <v>0</v>
      </c>
      <c r="F2" s="6">
        <v>0</v>
      </c>
      <c r="G2" s="6">
        <v>0</v>
      </c>
      <c r="H2" s="6">
        <v>5449843398</v>
      </c>
      <c r="I2" s="6">
        <v>0</v>
      </c>
      <c r="J2" s="6">
        <f>SUM(B2:D2)</f>
        <v>21562523061</v>
      </c>
      <c r="K2" s="6">
        <f>SUM(E2:I2)</f>
        <v>5449843398</v>
      </c>
      <c r="L2" s="6">
        <f>J2-K2</f>
        <v>16112679663</v>
      </c>
      <c r="M2" s="6">
        <v>0</v>
      </c>
      <c r="N2" s="6">
        <v>0</v>
      </c>
      <c r="O2" s="6">
        <v>0</v>
      </c>
      <c r="P2" s="6">
        <v>25343</v>
      </c>
      <c r="Q2" s="9">
        <v>0</v>
      </c>
      <c r="R2" s="6">
        <v>1000000</v>
      </c>
      <c r="S2" s="7"/>
      <c r="T2" s="9"/>
      <c r="U2" s="8"/>
    </row>
    <row r="3" spans="1:21" x14ac:dyDescent="0.2">
      <c r="A3" t="s">
        <v>107</v>
      </c>
      <c r="B3" s="6">
        <v>15208230</v>
      </c>
      <c r="C3" s="6">
        <v>0</v>
      </c>
      <c r="D3" s="6">
        <v>25012310030</v>
      </c>
      <c r="E3" s="6">
        <v>0</v>
      </c>
      <c r="F3" s="6">
        <v>0</v>
      </c>
      <c r="G3" s="6">
        <v>0</v>
      </c>
      <c r="H3" s="6">
        <v>5500000000</v>
      </c>
      <c r="I3" s="6">
        <v>0</v>
      </c>
      <c r="J3" s="6">
        <f t="shared" ref="J3:J6" si="0">SUM(B3:D3)</f>
        <v>25027518260</v>
      </c>
      <c r="K3" s="6">
        <f t="shared" ref="K3:K6" si="1">SUM(E3:I3)</f>
        <v>5500000000</v>
      </c>
      <c r="L3" s="6">
        <f t="shared" ref="L3:L6" si="2">J3-K3</f>
        <v>19527518260</v>
      </c>
      <c r="M3" s="6">
        <v>0</v>
      </c>
      <c r="N3" s="6">
        <f>D3*0.85</f>
        <v>21260463525.5</v>
      </c>
      <c r="O3" s="6">
        <f>N3-K3</f>
        <v>15760463525.5</v>
      </c>
      <c r="P3" s="6">
        <v>16802100</v>
      </c>
      <c r="Q3" s="9">
        <f>O3/P3</f>
        <v>938.00557820153438</v>
      </c>
      <c r="R3" s="6">
        <v>1000</v>
      </c>
      <c r="S3" s="7"/>
      <c r="T3" s="9">
        <f>Q3*0.986765</f>
        <v>925.59107437403702</v>
      </c>
      <c r="U3" s="8"/>
    </row>
    <row r="4" spans="1:21" x14ac:dyDescent="0.2">
      <c r="A4" t="s">
        <v>108</v>
      </c>
      <c r="B4" s="6">
        <v>187984231</v>
      </c>
      <c r="C4" s="6">
        <v>0</v>
      </c>
      <c r="D4" s="6">
        <v>15123042130</v>
      </c>
      <c r="E4" s="6">
        <v>0</v>
      </c>
      <c r="F4" s="6">
        <v>0</v>
      </c>
      <c r="G4" s="6">
        <v>0</v>
      </c>
      <c r="H4" s="6">
        <v>1873210</v>
      </c>
      <c r="I4" s="6">
        <v>0</v>
      </c>
      <c r="J4" s="6">
        <f t="shared" si="0"/>
        <v>15311026361</v>
      </c>
      <c r="K4" s="6">
        <f t="shared" si="1"/>
        <v>1873210</v>
      </c>
      <c r="L4" s="6">
        <f t="shared" si="2"/>
        <v>15309153151</v>
      </c>
      <c r="M4" s="6">
        <v>0</v>
      </c>
      <c r="N4" s="6">
        <f>D4*1.12</f>
        <v>16937807185.600002</v>
      </c>
      <c r="O4" s="6">
        <f t="shared" ref="O4:O6" si="3">N4-K4</f>
        <v>16935933975.600002</v>
      </c>
      <c r="P4" s="6">
        <v>149430000</v>
      </c>
      <c r="Q4" s="9">
        <f t="shared" ref="Q4:Q6" si="4">O4/P4</f>
        <v>113.33690674964868</v>
      </c>
      <c r="R4" s="6">
        <v>100</v>
      </c>
      <c r="S4" s="7"/>
      <c r="T4" s="9">
        <f>Q4*0.934</f>
        <v>105.85667090417186</v>
      </c>
      <c r="U4" s="8"/>
    </row>
    <row r="5" spans="1:21" x14ac:dyDescent="0.2">
      <c r="A5" t="s">
        <v>109</v>
      </c>
      <c r="B5" s="6">
        <v>1152315412</v>
      </c>
      <c r="C5" s="6">
        <v>0</v>
      </c>
      <c r="D5" s="6">
        <v>20000000000</v>
      </c>
      <c r="E5" s="6">
        <v>0</v>
      </c>
      <c r="F5" s="6">
        <v>0</v>
      </c>
      <c r="G5" s="6">
        <v>0</v>
      </c>
      <c r="H5" s="6">
        <v>1561561230</v>
      </c>
      <c r="I5" s="6">
        <v>0</v>
      </c>
      <c r="J5" s="6">
        <f t="shared" si="0"/>
        <v>21152315412</v>
      </c>
      <c r="K5" s="6">
        <f t="shared" si="1"/>
        <v>1561561230</v>
      </c>
      <c r="L5" s="6">
        <f t="shared" si="2"/>
        <v>19590754182</v>
      </c>
      <c r="M5" s="6">
        <v>0</v>
      </c>
      <c r="N5" s="6">
        <f>D5*0.89313</f>
        <v>17862600000</v>
      </c>
      <c r="O5" s="6">
        <f t="shared" si="3"/>
        <v>16301038770</v>
      </c>
      <c r="P5" s="6">
        <v>18343080900</v>
      </c>
      <c r="Q5" s="9">
        <f t="shared" si="4"/>
        <v>0.88867507366224396</v>
      </c>
      <c r="R5" s="6">
        <v>1</v>
      </c>
      <c r="S5" s="7"/>
      <c r="T5" s="9">
        <f>Q5*1.05042</f>
        <v>0.9334820708762942</v>
      </c>
      <c r="U5" s="8"/>
    </row>
    <row r="6" spans="1:21" x14ac:dyDescent="0.2">
      <c r="A6" t="s">
        <v>110</v>
      </c>
      <c r="B6" s="6">
        <v>489405</v>
      </c>
      <c r="C6" s="6">
        <v>0</v>
      </c>
      <c r="D6" s="6">
        <v>19800000000</v>
      </c>
      <c r="E6" s="6">
        <v>0</v>
      </c>
      <c r="F6" s="6">
        <v>0</v>
      </c>
      <c r="G6" s="6">
        <v>0</v>
      </c>
      <c r="H6" s="6">
        <v>887560123</v>
      </c>
      <c r="I6" s="6">
        <v>0</v>
      </c>
      <c r="J6" s="6">
        <f t="shared" si="0"/>
        <v>19800489405</v>
      </c>
      <c r="K6" s="6">
        <f t="shared" si="1"/>
        <v>887560123</v>
      </c>
      <c r="L6" s="6">
        <f t="shared" si="2"/>
        <v>18912929282</v>
      </c>
      <c r="M6" s="6">
        <v>0</v>
      </c>
      <c r="N6" s="6">
        <f>D6*1.8</f>
        <v>35640000000</v>
      </c>
      <c r="O6" s="6">
        <f t="shared" si="3"/>
        <v>34752439877</v>
      </c>
      <c r="P6" s="6">
        <v>25343801284</v>
      </c>
      <c r="Q6" s="9">
        <f t="shared" si="4"/>
        <v>1.3712402290235697</v>
      </c>
      <c r="R6" s="6">
        <v>1</v>
      </c>
      <c r="S6" s="7"/>
      <c r="T6" s="9">
        <f>Q6*0.96765</f>
        <v>1.3268806076146573</v>
      </c>
      <c r="U6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workbookViewId="0">
      <selection activeCell="F31" sqref="F31"/>
    </sheetView>
  </sheetViews>
  <sheetFormatPr defaultRowHeight="12" x14ac:dyDescent="0.2"/>
  <cols>
    <col min="1" max="1" width="20.85546875" style="1" customWidth="1"/>
    <col min="2" max="4" width="11.7109375" style="1" customWidth="1"/>
    <col min="5" max="5" width="43" style="1" customWidth="1"/>
    <col min="6" max="6" width="9.140625" style="1"/>
    <col min="7" max="7" width="10.5703125" style="1" bestFit="1" customWidth="1"/>
    <col min="8" max="8" width="9.28515625" style="1" bestFit="1" customWidth="1"/>
    <col min="9" max="9" width="13.42578125" style="1" bestFit="1" customWidth="1"/>
    <col min="10" max="10" width="12.140625" style="1" customWidth="1"/>
    <col min="11" max="15" width="9.140625" style="1"/>
    <col min="16" max="16" width="25.85546875" style="1" customWidth="1"/>
    <col min="17" max="22" width="9.140625" style="1"/>
    <col min="23" max="23" width="11.5703125" style="1" bestFit="1" customWidth="1"/>
    <col min="24" max="25" width="11.7109375" style="1" bestFit="1" customWidth="1"/>
    <col min="26" max="27" width="9.140625" style="1"/>
    <col min="28" max="28" width="15.5703125" style="1" bestFit="1" customWidth="1"/>
    <col min="29" max="16384" width="9.140625" style="1"/>
  </cols>
  <sheetData>
    <row r="1" spans="1:28" x14ac:dyDescent="0.2">
      <c r="A1" s="1" t="s">
        <v>0</v>
      </c>
      <c r="B1" s="1" t="s">
        <v>1</v>
      </c>
      <c r="C1" s="1" t="s">
        <v>115</v>
      </c>
      <c r="D1" s="1" t="s">
        <v>116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55</v>
      </c>
      <c r="R1" s="1" t="s">
        <v>56</v>
      </c>
      <c r="S1" s="1" t="s">
        <v>57</v>
      </c>
      <c r="T1" s="1" t="s">
        <v>86</v>
      </c>
      <c r="U1" s="1" t="s">
        <v>87</v>
      </c>
      <c r="V1" s="1" t="s">
        <v>88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</row>
    <row r="2" spans="1:28" x14ac:dyDescent="0.2">
      <c r="A2" s="1" t="s">
        <v>14</v>
      </c>
      <c r="B2" s="1">
        <v>1101115782150</v>
      </c>
      <c r="C2" t="s">
        <v>90</v>
      </c>
      <c r="D2" t="s">
        <v>107</v>
      </c>
      <c r="E2" s="1" t="s">
        <v>59</v>
      </c>
      <c r="F2" s="1" t="s">
        <v>58</v>
      </c>
      <c r="G2" s="2">
        <v>4864</v>
      </c>
      <c r="H2" s="2">
        <f>I2/G2</f>
        <v>102796.05263157895</v>
      </c>
      <c r="I2" s="2">
        <v>500000000</v>
      </c>
      <c r="J2" s="2">
        <v>500000000</v>
      </c>
      <c r="K2" s="1">
        <v>3</v>
      </c>
      <c r="L2" s="1" t="s">
        <v>78</v>
      </c>
      <c r="M2" s="1">
        <v>2</v>
      </c>
      <c r="N2" s="1">
        <v>12</v>
      </c>
      <c r="O2" s="1">
        <v>0</v>
      </c>
      <c r="P2" s="1" t="s">
        <v>79</v>
      </c>
      <c r="Q2" s="3">
        <v>16872</v>
      </c>
      <c r="R2" s="3">
        <f t="shared" ref="R2:R39" si="0">H2/1.2</f>
        <v>85663.377192982458</v>
      </c>
      <c r="S2" s="3">
        <v>74620</v>
      </c>
      <c r="T2" s="4">
        <f>H2/Q2</f>
        <v>6.0927010805819668</v>
      </c>
      <c r="U2" s="4">
        <f>H2/R2</f>
        <v>1.2</v>
      </c>
      <c r="V2" s="4">
        <v>1.2354000000000001</v>
      </c>
      <c r="W2" s="3">
        <v>0</v>
      </c>
      <c r="X2" s="3">
        <v>0</v>
      </c>
      <c r="Y2" s="3">
        <v>0</v>
      </c>
      <c r="Z2" s="5">
        <v>0.1</v>
      </c>
      <c r="AA2" s="3">
        <v>0</v>
      </c>
      <c r="AB2" s="3">
        <v>0</v>
      </c>
    </row>
    <row r="3" spans="1:28" x14ac:dyDescent="0.2">
      <c r="A3" s="1" t="s">
        <v>15</v>
      </c>
      <c r="B3" s="1">
        <v>1101116017366</v>
      </c>
      <c r="C3" t="s">
        <v>90</v>
      </c>
      <c r="D3" t="s">
        <v>108</v>
      </c>
      <c r="E3" s="1" t="s">
        <v>60</v>
      </c>
      <c r="F3" s="1" t="s">
        <v>58</v>
      </c>
      <c r="G3" s="2">
        <v>78472</v>
      </c>
      <c r="H3" s="2">
        <f t="shared" ref="H3:H42" si="1">I3/G3</f>
        <v>19115.098379039657</v>
      </c>
      <c r="I3" s="2">
        <v>1500000000</v>
      </c>
      <c r="J3" s="2">
        <v>1500000000</v>
      </c>
      <c r="K3" s="1">
        <v>3</v>
      </c>
      <c r="L3" s="1" t="s">
        <v>78</v>
      </c>
      <c r="M3" s="1">
        <v>2</v>
      </c>
      <c r="N3" s="1">
        <v>14</v>
      </c>
      <c r="O3" s="1">
        <v>0</v>
      </c>
      <c r="P3" s="1" t="s">
        <v>79</v>
      </c>
      <c r="Q3" s="3">
        <v>3500</v>
      </c>
      <c r="R3" s="3">
        <f t="shared" si="0"/>
        <v>15929.248649199715</v>
      </c>
      <c r="S3" s="3">
        <v>18520</v>
      </c>
      <c r="T3" s="4">
        <f t="shared" ref="T3:T42" si="2">H3/Q3</f>
        <v>5.4614566797256163</v>
      </c>
      <c r="U3" s="4">
        <v>1.0309999999999999</v>
      </c>
      <c r="V3" s="4">
        <v>3.6539999999999999</v>
      </c>
      <c r="W3" s="3">
        <v>0</v>
      </c>
      <c r="X3" s="3">
        <v>0</v>
      </c>
      <c r="Y3" s="3">
        <v>0</v>
      </c>
      <c r="Z3" s="5">
        <v>0.2</v>
      </c>
      <c r="AA3" s="3">
        <v>0</v>
      </c>
      <c r="AB3" s="3">
        <v>0</v>
      </c>
    </row>
    <row r="4" spans="1:28" x14ac:dyDescent="0.2">
      <c r="A4" s="1" t="s">
        <v>16</v>
      </c>
      <c r="B4" s="1">
        <v>1101114963587</v>
      </c>
      <c r="C4" t="s">
        <v>90</v>
      </c>
      <c r="D4" t="s">
        <v>109</v>
      </c>
      <c r="E4" s="1" t="s">
        <v>61</v>
      </c>
      <c r="F4" s="1" t="s">
        <v>58</v>
      </c>
      <c r="G4" s="2">
        <v>23412</v>
      </c>
      <c r="H4" s="2">
        <f t="shared" si="1"/>
        <v>12813.941568426448</v>
      </c>
      <c r="I4" s="2">
        <v>300000000</v>
      </c>
      <c r="J4" s="2">
        <v>300000000</v>
      </c>
      <c r="K4" s="1">
        <v>3</v>
      </c>
      <c r="L4" s="1" t="s">
        <v>78</v>
      </c>
      <c r="M4" s="1">
        <v>2</v>
      </c>
      <c r="N4" s="1">
        <v>24</v>
      </c>
      <c r="O4" s="1">
        <v>0</v>
      </c>
      <c r="P4" s="1" t="s">
        <v>79</v>
      </c>
      <c r="Q4" s="3">
        <v>3500</v>
      </c>
      <c r="R4" s="3">
        <f t="shared" si="0"/>
        <v>10678.284640355374</v>
      </c>
      <c r="S4" s="3">
        <f t="shared" ref="S4:S42" si="3">H4/T4</f>
        <v>3500</v>
      </c>
      <c r="T4" s="4">
        <f t="shared" si="2"/>
        <v>3.6611261624075566</v>
      </c>
      <c r="U4" s="4">
        <v>0.6</v>
      </c>
      <c r="V4" s="4">
        <v>3.1230000000000002</v>
      </c>
      <c r="W4" s="3">
        <v>0</v>
      </c>
      <c r="X4" s="3">
        <v>0</v>
      </c>
      <c r="Y4" s="3">
        <v>0</v>
      </c>
      <c r="Z4" s="5">
        <v>0.1</v>
      </c>
      <c r="AA4" s="3">
        <v>0</v>
      </c>
      <c r="AB4" s="3">
        <v>0</v>
      </c>
    </row>
    <row r="5" spans="1:28" x14ac:dyDescent="0.2">
      <c r="A5" s="1" t="s">
        <v>17</v>
      </c>
      <c r="B5" s="1">
        <v>1101117124574</v>
      </c>
      <c r="C5" t="s">
        <v>90</v>
      </c>
      <c r="D5" t="s">
        <v>110</v>
      </c>
      <c r="E5" s="1" t="s">
        <v>62</v>
      </c>
      <c r="F5" s="1" t="s">
        <v>58</v>
      </c>
      <c r="G5" s="2">
        <v>6000</v>
      </c>
      <c r="H5" s="2">
        <f t="shared" si="1"/>
        <v>83333.333333333328</v>
      </c>
      <c r="I5" s="2">
        <v>500000000</v>
      </c>
      <c r="J5" s="2">
        <v>500000000</v>
      </c>
      <c r="K5" s="1">
        <v>3</v>
      </c>
      <c r="L5" s="1" t="s">
        <v>78</v>
      </c>
      <c r="M5" s="1">
        <v>2</v>
      </c>
      <c r="N5" s="1">
        <v>12</v>
      </c>
      <c r="O5" s="1">
        <v>0</v>
      </c>
      <c r="P5" s="1" t="s">
        <v>79</v>
      </c>
      <c r="Q5" s="3">
        <v>15613</v>
      </c>
      <c r="R5" s="3">
        <f t="shared" si="0"/>
        <v>69444.444444444438</v>
      </c>
      <c r="S5" s="3">
        <v>53830</v>
      </c>
      <c r="T5" s="4">
        <f t="shared" si="2"/>
        <v>5.3374324814791088</v>
      </c>
      <c r="U5" s="4">
        <f t="shared" ref="U5:U37" si="4">H5/R5</f>
        <v>1.2</v>
      </c>
      <c r="V5" s="4">
        <v>0.84</v>
      </c>
      <c r="W5" s="3">
        <v>0</v>
      </c>
      <c r="X5" s="3">
        <v>0</v>
      </c>
      <c r="Y5" s="3">
        <v>0</v>
      </c>
      <c r="Z5" s="5">
        <v>0.3</v>
      </c>
      <c r="AA5" s="3">
        <v>0</v>
      </c>
      <c r="AB5" s="3">
        <v>0</v>
      </c>
    </row>
    <row r="6" spans="1:28" x14ac:dyDescent="0.2">
      <c r="A6" s="1" t="s">
        <v>18</v>
      </c>
      <c r="B6" s="1">
        <v>1601110352510</v>
      </c>
      <c r="C6" t="s">
        <v>90</v>
      </c>
      <c r="D6" t="s">
        <v>109</v>
      </c>
      <c r="E6" s="1" t="s">
        <v>63</v>
      </c>
      <c r="F6" s="1" t="s">
        <v>58</v>
      </c>
      <c r="G6" s="2">
        <v>5900</v>
      </c>
      <c r="H6" s="2">
        <f t="shared" si="1"/>
        <v>84745.762711864401</v>
      </c>
      <c r="I6" s="2">
        <v>500000000</v>
      </c>
      <c r="J6" s="2">
        <v>500000000</v>
      </c>
      <c r="K6" s="1">
        <v>3</v>
      </c>
      <c r="L6" s="1" t="s">
        <v>78</v>
      </c>
      <c r="M6" s="1">
        <v>2</v>
      </c>
      <c r="N6" s="1">
        <v>42</v>
      </c>
      <c r="O6" s="1">
        <v>0</v>
      </c>
      <c r="P6" s="1" t="s">
        <v>79</v>
      </c>
      <c r="Q6" s="3">
        <v>15432</v>
      </c>
      <c r="R6" s="3">
        <f t="shared" si="0"/>
        <v>70621.468926553673</v>
      </c>
      <c r="S6" s="3">
        <v>38410</v>
      </c>
      <c r="T6" s="4">
        <f t="shared" si="2"/>
        <v>5.4915605697164596</v>
      </c>
      <c r="U6" s="4">
        <v>0.45</v>
      </c>
      <c r="V6" s="4">
        <v>1.0960000000000001</v>
      </c>
      <c r="W6" s="3">
        <v>0</v>
      </c>
      <c r="X6" s="3">
        <v>0</v>
      </c>
      <c r="Y6" s="3">
        <v>0</v>
      </c>
      <c r="Z6" s="5">
        <v>0.2</v>
      </c>
      <c r="AA6" s="3">
        <v>0</v>
      </c>
      <c r="AB6" s="3">
        <v>0</v>
      </c>
    </row>
    <row r="7" spans="1:28" x14ac:dyDescent="0.2">
      <c r="A7" s="1" t="s">
        <v>19</v>
      </c>
      <c r="B7" s="1">
        <v>1101114211209</v>
      </c>
      <c r="C7" t="s">
        <v>90</v>
      </c>
      <c r="D7" t="s">
        <v>109</v>
      </c>
      <c r="E7" s="1" t="s">
        <v>64</v>
      </c>
      <c r="F7" s="1" t="s">
        <v>58</v>
      </c>
      <c r="G7" s="2">
        <v>97000</v>
      </c>
      <c r="H7" s="2">
        <f t="shared" si="1"/>
        <v>5154.6391752577319</v>
      </c>
      <c r="I7" s="2">
        <v>500000000</v>
      </c>
      <c r="J7" s="2">
        <v>500000000</v>
      </c>
      <c r="K7" s="1">
        <v>3</v>
      </c>
      <c r="L7" s="1" t="s">
        <v>78</v>
      </c>
      <c r="M7" s="1">
        <v>2</v>
      </c>
      <c r="N7" s="1">
        <v>17</v>
      </c>
      <c r="O7" s="1">
        <v>0</v>
      </c>
      <c r="P7" s="1" t="s">
        <v>79</v>
      </c>
      <c r="Q7" s="3">
        <v>8031</v>
      </c>
      <c r="R7" s="3">
        <f t="shared" si="0"/>
        <v>4295.5326460481101</v>
      </c>
      <c r="S7" s="3">
        <v>100000</v>
      </c>
      <c r="T7" s="4">
        <f t="shared" si="2"/>
        <v>0.64184275622683751</v>
      </c>
      <c r="U7" s="4">
        <f t="shared" si="4"/>
        <v>1.2</v>
      </c>
      <c r="V7" s="4">
        <v>3.51</v>
      </c>
      <c r="W7" s="3">
        <v>0</v>
      </c>
      <c r="X7" s="3">
        <v>0</v>
      </c>
      <c r="Y7" s="3">
        <v>0</v>
      </c>
      <c r="Z7" s="5">
        <v>0.1</v>
      </c>
      <c r="AA7" s="3">
        <v>0</v>
      </c>
      <c r="AB7" s="3">
        <v>0</v>
      </c>
    </row>
    <row r="8" spans="1:28" x14ac:dyDescent="0.2">
      <c r="A8" s="1" t="s">
        <v>20</v>
      </c>
      <c r="B8" s="1">
        <v>1101116431730</v>
      </c>
      <c r="C8" t="s">
        <v>90</v>
      </c>
      <c r="D8" t="s">
        <v>109</v>
      </c>
      <c r="E8" s="1" t="s">
        <v>65</v>
      </c>
      <c r="F8" s="1" t="s">
        <v>58</v>
      </c>
      <c r="G8" s="2">
        <v>77600</v>
      </c>
      <c r="H8" s="2">
        <f t="shared" si="1"/>
        <v>6443.2989690721652</v>
      </c>
      <c r="I8" s="2">
        <v>500000000</v>
      </c>
      <c r="J8" s="2">
        <v>500000000</v>
      </c>
      <c r="K8" s="1">
        <v>3</v>
      </c>
      <c r="L8" s="1" t="s">
        <v>78</v>
      </c>
      <c r="M8" s="1">
        <v>2</v>
      </c>
      <c r="N8" s="1">
        <v>20</v>
      </c>
      <c r="O8" s="1">
        <v>0</v>
      </c>
      <c r="P8" s="1" t="s">
        <v>79</v>
      </c>
      <c r="Q8" s="3">
        <v>1234</v>
      </c>
      <c r="R8" s="3">
        <f t="shared" si="0"/>
        <v>5369.4158075601381</v>
      </c>
      <c r="S8" s="3">
        <v>6753</v>
      </c>
      <c r="T8" s="4">
        <f t="shared" si="2"/>
        <v>5.2214740430082376</v>
      </c>
      <c r="U8" s="4">
        <v>0.4</v>
      </c>
      <c r="V8" s="4">
        <v>4.3099999999999996</v>
      </c>
      <c r="W8" s="3">
        <v>0</v>
      </c>
      <c r="X8" s="3">
        <v>0</v>
      </c>
      <c r="Y8" s="3">
        <v>0</v>
      </c>
      <c r="Z8" s="5">
        <v>0.2</v>
      </c>
      <c r="AA8" s="3">
        <v>0</v>
      </c>
      <c r="AB8" s="3">
        <v>0</v>
      </c>
    </row>
    <row r="9" spans="1:28" x14ac:dyDescent="0.2">
      <c r="A9" s="1" t="s">
        <v>21</v>
      </c>
      <c r="B9" s="1">
        <v>1101115440104</v>
      </c>
      <c r="C9" t="s">
        <v>90</v>
      </c>
      <c r="D9" t="s">
        <v>109</v>
      </c>
      <c r="E9" s="1" t="s">
        <v>64</v>
      </c>
      <c r="F9" s="1" t="s">
        <v>58</v>
      </c>
      <c r="G9" s="2">
        <v>233248</v>
      </c>
      <c r="H9" s="2">
        <f t="shared" si="1"/>
        <v>2143.6411030319659</v>
      </c>
      <c r="I9" s="2">
        <v>500000000</v>
      </c>
      <c r="J9" s="2">
        <v>500000000</v>
      </c>
      <c r="K9" s="1">
        <v>3</v>
      </c>
      <c r="L9" s="1" t="s">
        <v>78</v>
      </c>
      <c r="M9" s="1">
        <v>2</v>
      </c>
      <c r="N9" s="1">
        <v>19</v>
      </c>
      <c r="O9" s="1">
        <v>0</v>
      </c>
      <c r="P9" s="1" t="s">
        <v>79</v>
      </c>
      <c r="Q9" s="3">
        <v>3500</v>
      </c>
      <c r="R9" s="3">
        <f t="shared" si="0"/>
        <v>1786.3675858599718</v>
      </c>
      <c r="S9" s="3">
        <f t="shared" si="3"/>
        <v>3500.0000000000005</v>
      </c>
      <c r="T9" s="4">
        <f t="shared" si="2"/>
        <v>0.61246888658056164</v>
      </c>
      <c r="U9" s="4">
        <v>2.1</v>
      </c>
      <c r="V9" s="4">
        <v>8.51</v>
      </c>
      <c r="W9" s="3">
        <v>0</v>
      </c>
      <c r="X9" s="3">
        <v>0</v>
      </c>
      <c r="Y9" s="3">
        <v>0</v>
      </c>
      <c r="Z9" s="5">
        <v>0.1</v>
      </c>
      <c r="AA9" s="3">
        <v>0</v>
      </c>
      <c r="AB9" s="3">
        <v>0</v>
      </c>
    </row>
    <row r="10" spans="1:28" x14ac:dyDescent="0.2">
      <c r="A10" s="1" t="s">
        <v>22</v>
      </c>
      <c r="B10" s="1">
        <v>1101116958875</v>
      </c>
      <c r="C10" t="s">
        <v>90</v>
      </c>
      <c r="D10" t="s">
        <v>109</v>
      </c>
      <c r="E10" s="1" t="s">
        <v>60</v>
      </c>
      <c r="F10" s="1" t="s">
        <v>58</v>
      </c>
      <c r="G10" s="2">
        <v>604600</v>
      </c>
      <c r="H10" s="2">
        <f t="shared" si="1"/>
        <v>826.99305325835257</v>
      </c>
      <c r="I10" s="2">
        <v>500000000</v>
      </c>
      <c r="J10" s="2">
        <v>500000000</v>
      </c>
      <c r="K10" s="1">
        <v>3</v>
      </c>
      <c r="L10" s="1" t="s">
        <v>78</v>
      </c>
      <c r="M10" s="1">
        <v>2</v>
      </c>
      <c r="N10" s="1">
        <v>18</v>
      </c>
      <c r="O10" s="1">
        <v>0</v>
      </c>
      <c r="P10" s="1" t="s">
        <v>79</v>
      </c>
      <c r="Q10" s="3">
        <v>3500</v>
      </c>
      <c r="R10" s="3">
        <f>H10/1.3</f>
        <v>636.14850250642507</v>
      </c>
      <c r="S10" s="3">
        <f t="shared" si="3"/>
        <v>3500</v>
      </c>
      <c r="T10" s="4">
        <f t="shared" si="2"/>
        <v>0.23628372950238646</v>
      </c>
      <c r="U10" s="4">
        <f t="shared" si="4"/>
        <v>1.3</v>
      </c>
      <c r="V10" s="4">
        <v>0.13</v>
      </c>
      <c r="W10" s="3">
        <v>0</v>
      </c>
      <c r="X10" s="3">
        <v>0</v>
      </c>
      <c r="Y10" s="3">
        <v>0</v>
      </c>
      <c r="Z10" s="5">
        <v>0.1</v>
      </c>
      <c r="AA10" s="3">
        <v>0</v>
      </c>
      <c r="AB10" s="3">
        <v>0</v>
      </c>
    </row>
    <row r="11" spans="1:28" x14ac:dyDescent="0.2">
      <c r="A11" s="1" t="s">
        <v>23</v>
      </c>
      <c r="B11" s="1">
        <v>1101115957670</v>
      </c>
      <c r="C11" t="s">
        <v>90</v>
      </c>
      <c r="D11" t="s">
        <v>109</v>
      </c>
      <c r="E11" s="1" t="s">
        <v>66</v>
      </c>
      <c r="F11" s="1" t="s">
        <v>58</v>
      </c>
      <c r="G11" s="2">
        <v>29793</v>
      </c>
      <c r="H11" s="2">
        <f t="shared" si="1"/>
        <v>16782.465679857683</v>
      </c>
      <c r="I11" s="2">
        <v>500000000</v>
      </c>
      <c r="J11" s="2">
        <v>500000000</v>
      </c>
      <c r="K11" s="1">
        <v>3</v>
      </c>
      <c r="L11" s="1" t="s">
        <v>78</v>
      </c>
      <c r="M11" s="1">
        <v>2</v>
      </c>
      <c r="N11" s="1">
        <v>12</v>
      </c>
      <c r="O11" s="1">
        <v>0</v>
      </c>
      <c r="P11" s="1" t="s">
        <v>79</v>
      </c>
      <c r="Q11" s="3">
        <v>3500</v>
      </c>
      <c r="R11" s="3">
        <f t="shared" si="0"/>
        <v>13985.38806654807</v>
      </c>
      <c r="S11" s="3">
        <f t="shared" si="3"/>
        <v>3500</v>
      </c>
      <c r="T11" s="4">
        <f t="shared" si="2"/>
        <v>4.7949901942450524</v>
      </c>
      <c r="U11" s="4">
        <f t="shared" si="4"/>
        <v>1.2</v>
      </c>
      <c r="V11" s="4">
        <v>0.68130000000000002</v>
      </c>
      <c r="W11" s="3">
        <v>0</v>
      </c>
      <c r="X11" s="3">
        <v>0</v>
      </c>
      <c r="Y11" s="3">
        <v>0</v>
      </c>
      <c r="Z11" s="5">
        <v>0.3</v>
      </c>
      <c r="AA11" s="3">
        <v>0</v>
      </c>
      <c r="AB11" s="3">
        <v>0</v>
      </c>
    </row>
    <row r="12" spans="1:28" x14ac:dyDescent="0.2">
      <c r="A12" s="1" t="s">
        <v>24</v>
      </c>
      <c r="B12" s="1">
        <v>1101116450178</v>
      </c>
      <c r="C12" t="s">
        <v>90</v>
      </c>
      <c r="D12" t="s">
        <v>109</v>
      </c>
      <c r="E12" s="1" t="s">
        <v>62</v>
      </c>
      <c r="F12" s="1" t="s">
        <v>58</v>
      </c>
      <c r="G12" s="2">
        <v>71620</v>
      </c>
      <c r="H12" s="2">
        <f t="shared" si="1"/>
        <v>6981.2901424183192</v>
      </c>
      <c r="I12" s="2">
        <v>500000000</v>
      </c>
      <c r="J12" s="2">
        <v>500000000</v>
      </c>
      <c r="K12" s="1">
        <v>3</v>
      </c>
      <c r="L12" s="1" t="s">
        <v>78</v>
      </c>
      <c r="M12" s="1">
        <v>2</v>
      </c>
      <c r="N12" s="1">
        <v>14</v>
      </c>
      <c r="O12" s="1">
        <v>0</v>
      </c>
      <c r="P12" s="1" t="s">
        <v>79</v>
      </c>
      <c r="Q12" s="3">
        <v>3500</v>
      </c>
      <c r="R12" s="3">
        <f>H12/0.8</f>
        <v>8726.6126780228988</v>
      </c>
      <c r="S12" s="3">
        <f t="shared" si="3"/>
        <v>3500</v>
      </c>
      <c r="T12" s="4">
        <f t="shared" si="2"/>
        <v>1.9946543264052341</v>
      </c>
      <c r="U12" s="4">
        <f t="shared" si="4"/>
        <v>0.8</v>
      </c>
      <c r="V12" s="4">
        <v>0.84519999999999995</v>
      </c>
      <c r="W12" s="3">
        <v>0</v>
      </c>
      <c r="X12" s="3">
        <v>0</v>
      </c>
      <c r="Y12" s="3">
        <v>0</v>
      </c>
      <c r="Z12" s="5">
        <v>0.1</v>
      </c>
      <c r="AA12" s="3">
        <v>0</v>
      </c>
      <c r="AB12" s="3">
        <v>0</v>
      </c>
    </row>
    <row r="13" spans="1:28" x14ac:dyDescent="0.2">
      <c r="A13" s="1" t="s">
        <v>25</v>
      </c>
      <c r="B13" s="1">
        <v>1101117254925</v>
      </c>
      <c r="C13" t="s">
        <v>90</v>
      </c>
      <c r="D13" t="s">
        <v>109</v>
      </c>
      <c r="E13" s="1" t="s">
        <v>60</v>
      </c>
      <c r="F13" s="1" t="s">
        <v>58</v>
      </c>
      <c r="G13" s="2">
        <v>89300</v>
      </c>
      <c r="H13" s="2">
        <f t="shared" si="1"/>
        <v>5599.1041433370665</v>
      </c>
      <c r="I13" s="2">
        <v>500000000</v>
      </c>
      <c r="J13" s="2">
        <v>500000000</v>
      </c>
      <c r="K13" s="1">
        <v>3</v>
      </c>
      <c r="L13" s="1" t="s">
        <v>78</v>
      </c>
      <c r="M13" s="1">
        <v>2</v>
      </c>
      <c r="N13" s="1">
        <v>40</v>
      </c>
      <c r="O13" s="1">
        <v>0</v>
      </c>
      <c r="P13" s="1" t="s">
        <v>79</v>
      </c>
      <c r="Q13" s="3">
        <v>3500</v>
      </c>
      <c r="R13" s="3">
        <f t="shared" si="0"/>
        <v>4665.9201194475554</v>
      </c>
      <c r="S13" s="3">
        <f t="shared" si="3"/>
        <v>3500</v>
      </c>
      <c r="T13" s="4">
        <f t="shared" si="2"/>
        <v>1.5997440409534476</v>
      </c>
      <c r="U13" s="4">
        <f t="shared" si="4"/>
        <v>1.2</v>
      </c>
      <c r="V13" s="4">
        <v>0.312</v>
      </c>
      <c r="W13" s="3">
        <v>0</v>
      </c>
      <c r="X13" s="3">
        <v>0</v>
      </c>
      <c r="Y13" s="3">
        <v>0</v>
      </c>
      <c r="Z13" s="5">
        <v>0.2</v>
      </c>
      <c r="AA13" s="3">
        <v>0</v>
      </c>
      <c r="AB13" s="3">
        <v>0</v>
      </c>
    </row>
    <row r="14" spans="1:28" x14ac:dyDescent="0.2">
      <c r="A14" s="1" t="s">
        <v>26</v>
      </c>
      <c r="B14" s="1">
        <v>1801111204261</v>
      </c>
      <c r="C14" t="s">
        <v>90</v>
      </c>
      <c r="D14" t="s">
        <v>109</v>
      </c>
      <c r="E14" s="1" t="s">
        <v>67</v>
      </c>
      <c r="F14" s="1" t="s">
        <v>58</v>
      </c>
      <c r="G14" s="2">
        <v>28218</v>
      </c>
      <c r="H14" s="2">
        <f t="shared" si="1"/>
        <v>17719.186334963499</v>
      </c>
      <c r="I14" s="2">
        <v>500000000</v>
      </c>
      <c r="J14" s="2">
        <v>500000000</v>
      </c>
      <c r="K14" s="1">
        <v>3</v>
      </c>
      <c r="L14" s="1" t="s">
        <v>78</v>
      </c>
      <c r="M14" s="1">
        <v>2</v>
      </c>
      <c r="N14" s="1">
        <v>25</v>
      </c>
      <c r="O14" s="1">
        <v>0</v>
      </c>
      <c r="P14" s="1" t="s">
        <v>79</v>
      </c>
      <c r="Q14" s="3">
        <v>3500</v>
      </c>
      <c r="R14" s="3">
        <f t="shared" si="0"/>
        <v>14765.988612469582</v>
      </c>
      <c r="S14" s="3">
        <f t="shared" si="3"/>
        <v>3500</v>
      </c>
      <c r="T14" s="4">
        <f t="shared" si="2"/>
        <v>5.062624667132428</v>
      </c>
      <c r="U14" s="4">
        <v>0.81</v>
      </c>
      <c r="V14" s="4">
        <v>0.15229999999999999</v>
      </c>
      <c r="W14" s="3">
        <v>0</v>
      </c>
      <c r="X14" s="3">
        <v>0</v>
      </c>
      <c r="Y14" s="3">
        <v>0</v>
      </c>
      <c r="Z14" s="5">
        <v>0.1</v>
      </c>
      <c r="AA14" s="3">
        <v>0</v>
      </c>
      <c r="AB14" s="3">
        <v>0</v>
      </c>
    </row>
    <row r="15" spans="1:28" x14ac:dyDescent="0.2">
      <c r="A15" s="1" t="s">
        <v>27</v>
      </c>
      <c r="B15" s="1">
        <v>1101116131348</v>
      </c>
      <c r="C15" t="s">
        <v>90</v>
      </c>
      <c r="D15" t="s">
        <v>109</v>
      </c>
      <c r="E15" s="1" t="s">
        <v>68</v>
      </c>
      <c r="F15" s="1" t="s">
        <v>58</v>
      </c>
      <c r="G15" s="2">
        <v>6232</v>
      </c>
      <c r="H15" s="2">
        <f t="shared" si="1"/>
        <v>80231.065468549423</v>
      </c>
      <c r="I15" s="2">
        <v>500000000</v>
      </c>
      <c r="J15" s="2">
        <v>500000000</v>
      </c>
      <c r="K15" s="1">
        <v>3</v>
      </c>
      <c r="L15" s="1" t="s">
        <v>78</v>
      </c>
      <c r="M15" s="1">
        <v>2</v>
      </c>
      <c r="N15" s="1">
        <v>19</v>
      </c>
      <c r="O15" s="1">
        <v>0</v>
      </c>
      <c r="P15" s="1" t="s">
        <v>79</v>
      </c>
      <c r="Q15" s="3">
        <v>445512</v>
      </c>
      <c r="R15" s="3">
        <f t="shared" si="0"/>
        <v>66859.221223791188</v>
      </c>
      <c r="S15" s="3">
        <f t="shared" si="3"/>
        <v>445511.99999999994</v>
      </c>
      <c r="T15" s="4">
        <f t="shared" si="2"/>
        <v>0.18008732754347678</v>
      </c>
      <c r="U15" s="4">
        <v>1.23</v>
      </c>
      <c r="V15" s="4">
        <v>1.63</v>
      </c>
      <c r="W15" s="3">
        <v>0</v>
      </c>
      <c r="X15" s="3">
        <v>0</v>
      </c>
      <c r="Y15" s="3">
        <v>0</v>
      </c>
      <c r="Z15" s="5">
        <v>0.2</v>
      </c>
      <c r="AA15" s="3">
        <v>0</v>
      </c>
      <c r="AB15" s="3">
        <v>0</v>
      </c>
    </row>
    <row r="16" spans="1:28" x14ac:dyDescent="0.2">
      <c r="A16" s="1" t="s">
        <v>28</v>
      </c>
      <c r="B16" s="1">
        <v>1101117442710</v>
      </c>
      <c r="C16" t="s">
        <v>90</v>
      </c>
      <c r="D16" t="s">
        <v>109</v>
      </c>
      <c r="E16" s="1" t="s">
        <v>60</v>
      </c>
      <c r="F16" s="1" t="s">
        <v>58</v>
      </c>
      <c r="G16" s="2">
        <v>4349</v>
      </c>
      <c r="H16" s="2">
        <f t="shared" si="1"/>
        <v>114968.95838123707</v>
      </c>
      <c r="I16" s="2">
        <v>500000000</v>
      </c>
      <c r="J16" s="2">
        <v>500000000</v>
      </c>
      <c r="K16" s="1">
        <v>3</v>
      </c>
      <c r="L16" s="1" t="s">
        <v>78</v>
      </c>
      <c r="M16" s="1">
        <v>2</v>
      </c>
      <c r="N16" s="1">
        <v>36</v>
      </c>
      <c r="O16" s="1">
        <v>0</v>
      </c>
      <c r="P16" s="1" t="s">
        <v>79</v>
      </c>
      <c r="Q16" s="3">
        <v>35461</v>
      </c>
      <c r="R16" s="3">
        <f t="shared" si="0"/>
        <v>95807.465317697555</v>
      </c>
      <c r="S16" s="3">
        <f t="shared" si="3"/>
        <v>35461</v>
      </c>
      <c r="T16" s="4">
        <f t="shared" si="2"/>
        <v>3.2421239779260898</v>
      </c>
      <c r="U16" s="4">
        <f t="shared" si="4"/>
        <v>1.2</v>
      </c>
      <c r="V16" s="4">
        <v>0.84550000000000003</v>
      </c>
      <c r="W16" s="3">
        <v>0</v>
      </c>
      <c r="X16" s="3">
        <v>0</v>
      </c>
      <c r="Y16" s="3">
        <v>0</v>
      </c>
      <c r="Z16" s="5">
        <v>0.1</v>
      </c>
      <c r="AA16" s="3">
        <v>0</v>
      </c>
      <c r="AB16" s="3">
        <v>0</v>
      </c>
    </row>
    <row r="17" spans="1:28" x14ac:dyDescent="0.2">
      <c r="A17" s="1" t="s">
        <v>29</v>
      </c>
      <c r="B17" s="1">
        <v>1101116254041</v>
      </c>
      <c r="C17" t="s">
        <v>90</v>
      </c>
      <c r="D17" t="s">
        <v>109</v>
      </c>
      <c r="E17" s="1" t="s">
        <v>69</v>
      </c>
      <c r="F17" s="1" t="s">
        <v>58</v>
      </c>
      <c r="G17" s="2">
        <v>2763</v>
      </c>
      <c r="H17" s="2">
        <f t="shared" si="1"/>
        <v>180962.72167933406</v>
      </c>
      <c r="I17" s="2">
        <v>500000000</v>
      </c>
      <c r="J17" s="2">
        <v>500000000</v>
      </c>
      <c r="K17" s="1">
        <v>3</v>
      </c>
      <c r="L17" s="1" t="s">
        <v>78</v>
      </c>
      <c r="M17" s="1">
        <v>2</v>
      </c>
      <c r="N17" s="1">
        <v>12</v>
      </c>
      <c r="O17" s="1">
        <v>0</v>
      </c>
      <c r="P17" s="1" t="s">
        <v>79</v>
      </c>
      <c r="Q17" s="3">
        <v>11230</v>
      </c>
      <c r="R17" s="3">
        <f t="shared" si="0"/>
        <v>150802.26806611172</v>
      </c>
      <c r="S17" s="3">
        <f t="shared" si="3"/>
        <v>11230</v>
      </c>
      <c r="T17" s="4">
        <f t="shared" si="2"/>
        <v>16.114222767527522</v>
      </c>
      <c r="U17" s="4">
        <f t="shared" si="4"/>
        <v>1.2</v>
      </c>
      <c r="V17" s="4">
        <v>0.36099999999999999</v>
      </c>
      <c r="W17" s="3">
        <v>0</v>
      </c>
      <c r="X17" s="3">
        <v>0</v>
      </c>
      <c r="Y17" s="3">
        <v>0</v>
      </c>
      <c r="Z17" s="5">
        <v>0.1</v>
      </c>
      <c r="AA17" s="3">
        <v>0</v>
      </c>
      <c r="AB17" s="3">
        <v>0</v>
      </c>
    </row>
    <row r="18" spans="1:28" x14ac:dyDescent="0.2">
      <c r="A18" s="1" t="s">
        <v>30</v>
      </c>
      <c r="B18" s="1">
        <v>1101116702157</v>
      </c>
      <c r="C18" t="s">
        <v>90</v>
      </c>
      <c r="D18" t="s">
        <v>108</v>
      </c>
      <c r="E18" s="1" t="s">
        <v>70</v>
      </c>
      <c r="F18" s="1" t="s">
        <v>58</v>
      </c>
      <c r="G18" s="2">
        <v>46296</v>
      </c>
      <c r="H18" s="2">
        <f t="shared" si="1"/>
        <v>10800.069120442371</v>
      </c>
      <c r="I18" s="2">
        <v>500000000</v>
      </c>
      <c r="J18" s="2">
        <v>500000000</v>
      </c>
      <c r="K18" s="1">
        <v>3</v>
      </c>
      <c r="L18" s="1" t="s">
        <v>78</v>
      </c>
      <c r="M18" s="1">
        <v>2</v>
      </c>
      <c r="N18" s="1">
        <v>20</v>
      </c>
      <c r="O18" s="1">
        <v>0</v>
      </c>
      <c r="P18" s="1" t="s">
        <v>79</v>
      </c>
      <c r="Q18" s="3">
        <v>3500</v>
      </c>
      <c r="R18" s="3">
        <f t="shared" si="0"/>
        <v>9000.0576003686438</v>
      </c>
      <c r="S18" s="3">
        <f t="shared" si="3"/>
        <v>3500</v>
      </c>
      <c r="T18" s="4">
        <f t="shared" si="2"/>
        <v>3.085734034412106</v>
      </c>
      <c r="U18" s="4">
        <v>1.86</v>
      </c>
      <c r="V18" s="4">
        <v>1.53</v>
      </c>
      <c r="W18" s="3">
        <v>0</v>
      </c>
      <c r="X18" s="3">
        <v>0</v>
      </c>
      <c r="Y18" s="3">
        <v>0</v>
      </c>
      <c r="Z18" s="5">
        <v>0.3</v>
      </c>
      <c r="AA18" s="3">
        <v>0</v>
      </c>
      <c r="AB18" s="3">
        <v>0</v>
      </c>
    </row>
    <row r="19" spans="1:28" x14ac:dyDescent="0.2">
      <c r="A19" s="1" t="s">
        <v>31</v>
      </c>
      <c r="B19" s="1">
        <v>1311110414464</v>
      </c>
      <c r="C19" t="s">
        <v>90</v>
      </c>
      <c r="D19" t="s">
        <v>108</v>
      </c>
      <c r="E19" s="1" t="s">
        <v>67</v>
      </c>
      <c r="F19" s="1" t="s">
        <v>58</v>
      </c>
      <c r="G19" s="2">
        <v>375000</v>
      </c>
      <c r="H19" s="2">
        <f t="shared" si="1"/>
        <v>1333.3333333333333</v>
      </c>
      <c r="I19" s="2">
        <v>500000000</v>
      </c>
      <c r="J19" s="2">
        <v>500000000</v>
      </c>
      <c r="K19" s="1">
        <v>3</v>
      </c>
      <c r="L19" s="1" t="s">
        <v>78</v>
      </c>
      <c r="M19" s="1">
        <v>2</v>
      </c>
      <c r="N19" s="1">
        <v>12</v>
      </c>
      <c r="O19" s="1">
        <v>0</v>
      </c>
      <c r="P19" s="1" t="s">
        <v>79</v>
      </c>
      <c r="Q19" s="3">
        <v>3500</v>
      </c>
      <c r="R19" s="3">
        <f t="shared" si="0"/>
        <v>1111.1111111111111</v>
      </c>
      <c r="S19" s="3">
        <f t="shared" si="3"/>
        <v>3500</v>
      </c>
      <c r="T19" s="4">
        <f t="shared" si="2"/>
        <v>0.38095238095238093</v>
      </c>
      <c r="U19" s="4">
        <v>1.32</v>
      </c>
      <c r="V19" s="4">
        <v>2.581</v>
      </c>
      <c r="W19" s="3">
        <v>0</v>
      </c>
      <c r="X19" s="3">
        <v>0</v>
      </c>
      <c r="Y19" s="3">
        <v>0</v>
      </c>
      <c r="Z19" s="5">
        <v>0.1</v>
      </c>
      <c r="AA19" s="3">
        <v>0</v>
      </c>
      <c r="AB19" s="3">
        <v>0</v>
      </c>
    </row>
    <row r="20" spans="1:28" x14ac:dyDescent="0.2">
      <c r="A20" s="1" t="s">
        <v>32</v>
      </c>
      <c r="B20" s="1">
        <v>1101115119080</v>
      </c>
      <c r="C20" t="s">
        <v>90</v>
      </c>
      <c r="D20" t="s">
        <v>108</v>
      </c>
      <c r="E20" s="1" t="s">
        <v>66</v>
      </c>
      <c r="F20" s="1" t="s">
        <v>58</v>
      </c>
      <c r="G20" s="2">
        <v>139971</v>
      </c>
      <c r="H20" s="2">
        <f t="shared" si="1"/>
        <v>3572.1685206221287</v>
      </c>
      <c r="I20" s="2">
        <v>500000000</v>
      </c>
      <c r="J20" s="2">
        <v>500000000</v>
      </c>
      <c r="K20" s="1">
        <v>3</v>
      </c>
      <c r="L20" s="1" t="s">
        <v>78</v>
      </c>
      <c r="M20" s="1">
        <v>2</v>
      </c>
      <c r="N20" s="1">
        <v>24</v>
      </c>
      <c r="O20" s="1">
        <v>0</v>
      </c>
      <c r="P20" s="1" t="s">
        <v>79</v>
      </c>
      <c r="Q20" s="3">
        <v>3500</v>
      </c>
      <c r="R20" s="3">
        <f t="shared" si="0"/>
        <v>2976.8071005184406</v>
      </c>
      <c r="S20" s="3">
        <f t="shared" si="3"/>
        <v>3500</v>
      </c>
      <c r="T20" s="4">
        <f t="shared" si="2"/>
        <v>1.0206195773206082</v>
      </c>
      <c r="U20" s="4">
        <v>1.54</v>
      </c>
      <c r="V20" s="4">
        <v>3.3210000000000002</v>
      </c>
      <c r="W20" s="3">
        <v>0</v>
      </c>
      <c r="X20" s="3">
        <v>0</v>
      </c>
      <c r="Y20" s="3">
        <v>0</v>
      </c>
      <c r="Z20" s="5">
        <v>0.1</v>
      </c>
      <c r="AA20" s="3">
        <v>0</v>
      </c>
      <c r="AB20" s="3">
        <v>0</v>
      </c>
    </row>
    <row r="21" spans="1:28" x14ac:dyDescent="0.2">
      <c r="A21" s="1" t="s">
        <v>33</v>
      </c>
      <c r="B21" s="1">
        <v>1311110583318</v>
      </c>
      <c r="C21" t="s">
        <v>90</v>
      </c>
      <c r="D21" t="s">
        <v>108</v>
      </c>
      <c r="E21" s="1" t="s">
        <v>59</v>
      </c>
      <c r="F21" s="1" t="s">
        <v>58</v>
      </c>
      <c r="G21" s="2">
        <v>137606</v>
      </c>
      <c r="H21" s="2">
        <f t="shared" si="1"/>
        <v>3633.5624900077032</v>
      </c>
      <c r="I21" s="2">
        <v>500000000</v>
      </c>
      <c r="J21" s="2">
        <v>500000000</v>
      </c>
      <c r="K21" s="1">
        <v>3</v>
      </c>
      <c r="L21" s="1" t="s">
        <v>78</v>
      </c>
      <c r="M21" s="1">
        <v>2</v>
      </c>
      <c r="N21" s="1">
        <v>70</v>
      </c>
      <c r="O21" s="1">
        <v>0</v>
      </c>
      <c r="P21" s="1" t="s">
        <v>79</v>
      </c>
      <c r="Q21" s="3">
        <v>3500</v>
      </c>
      <c r="R21" s="3">
        <f t="shared" si="0"/>
        <v>3027.9687416730862</v>
      </c>
      <c r="S21" s="3">
        <f t="shared" si="3"/>
        <v>3500.0000000000005</v>
      </c>
      <c r="T21" s="4">
        <f t="shared" si="2"/>
        <v>1.0381607114307723</v>
      </c>
      <c r="U21" s="4">
        <v>4</v>
      </c>
      <c r="V21" s="4">
        <v>2.0579999999999998</v>
      </c>
      <c r="W21" s="3">
        <v>0</v>
      </c>
      <c r="X21" s="3">
        <v>0</v>
      </c>
      <c r="Y21" s="3">
        <v>0</v>
      </c>
      <c r="Z21" s="5">
        <v>0.1</v>
      </c>
      <c r="AA21" s="3">
        <v>0</v>
      </c>
      <c r="AB21" s="3">
        <v>0</v>
      </c>
    </row>
    <row r="22" spans="1:28" x14ac:dyDescent="0.2">
      <c r="A22" s="1" t="s">
        <v>34</v>
      </c>
      <c r="B22" s="1">
        <v>1311110348580</v>
      </c>
      <c r="C22" t="s">
        <v>90</v>
      </c>
      <c r="D22" t="s">
        <v>108</v>
      </c>
      <c r="E22" s="1" t="s">
        <v>71</v>
      </c>
      <c r="F22" s="1" t="s">
        <v>58</v>
      </c>
      <c r="G22" s="2">
        <v>153735</v>
      </c>
      <c r="H22" s="2">
        <f t="shared" si="1"/>
        <v>3252.3498227469345</v>
      </c>
      <c r="I22" s="2">
        <v>500000000</v>
      </c>
      <c r="J22" s="2">
        <v>500000000</v>
      </c>
      <c r="K22" s="1">
        <v>3</v>
      </c>
      <c r="L22" s="1" t="s">
        <v>78</v>
      </c>
      <c r="M22" s="1">
        <v>2</v>
      </c>
      <c r="N22" s="1">
        <v>42</v>
      </c>
      <c r="O22" s="1">
        <v>0</v>
      </c>
      <c r="P22" s="1" t="s">
        <v>79</v>
      </c>
      <c r="Q22" s="3">
        <v>3500</v>
      </c>
      <c r="R22" s="3">
        <f t="shared" si="0"/>
        <v>2710.2915189557789</v>
      </c>
      <c r="S22" s="3">
        <f t="shared" si="3"/>
        <v>3500</v>
      </c>
      <c r="T22" s="4">
        <f t="shared" si="2"/>
        <v>0.92924280649912416</v>
      </c>
      <c r="U22" s="4">
        <v>1.5629999999999999</v>
      </c>
      <c r="V22" s="4">
        <v>3.65</v>
      </c>
      <c r="W22" s="3">
        <v>0</v>
      </c>
      <c r="X22" s="3">
        <v>0</v>
      </c>
      <c r="Y22" s="3">
        <v>0</v>
      </c>
      <c r="Z22" s="5">
        <v>0.2</v>
      </c>
      <c r="AA22" s="3">
        <v>0</v>
      </c>
      <c r="AB22" s="3">
        <v>0</v>
      </c>
    </row>
    <row r="23" spans="1:28" x14ac:dyDescent="0.2">
      <c r="A23" s="1" t="s">
        <v>35</v>
      </c>
      <c r="B23" s="1">
        <v>1101118994835</v>
      </c>
      <c r="C23" t="s">
        <v>90</v>
      </c>
      <c r="D23" t="s">
        <v>108</v>
      </c>
      <c r="E23" s="1" t="s">
        <v>72</v>
      </c>
      <c r="F23" s="1" t="s">
        <v>58</v>
      </c>
      <c r="G23" s="2">
        <v>67915</v>
      </c>
      <c r="H23" s="2">
        <f t="shared" si="1"/>
        <v>7362.1438562909516</v>
      </c>
      <c r="I23" s="2">
        <v>500000000</v>
      </c>
      <c r="J23" s="2">
        <v>500000000</v>
      </c>
      <c r="K23" s="1">
        <v>3</v>
      </c>
      <c r="L23" s="1" t="s">
        <v>78</v>
      </c>
      <c r="M23" s="1">
        <v>2</v>
      </c>
      <c r="N23" s="1">
        <v>31</v>
      </c>
      <c r="O23" s="1">
        <v>0</v>
      </c>
      <c r="P23" s="1" t="s">
        <v>79</v>
      </c>
      <c r="Q23" s="3">
        <v>3500</v>
      </c>
      <c r="R23" s="3">
        <f t="shared" si="0"/>
        <v>6135.1198802424597</v>
      </c>
      <c r="S23" s="3">
        <f t="shared" si="3"/>
        <v>3500</v>
      </c>
      <c r="T23" s="4">
        <f t="shared" si="2"/>
        <v>2.1034696732259861</v>
      </c>
      <c r="U23" s="4">
        <v>1.1299999999999999</v>
      </c>
      <c r="V23" s="4">
        <v>2.4500000000000002</v>
      </c>
      <c r="W23" s="3">
        <v>0</v>
      </c>
      <c r="X23" s="3">
        <v>0</v>
      </c>
      <c r="Y23" s="3">
        <v>0</v>
      </c>
      <c r="Z23" s="5">
        <v>0.1</v>
      </c>
      <c r="AA23" s="3">
        <v>0</v>
      </c>
      <c r="AB23" s="3">
        <v>0</v>
      </c>
    </row>
    <row r="24" spans="1:28" x14ac:dyDescent="0.2">
      <c r="A24" s="1" t="s">
        <v>36</v>
      </c>
      <c r="B24" s="1">
        <v>1101116504818</v>
      </c>
      <c r="C24" t="s">
        <v>90</v>
      </c>
      <c r="D24" t="s">
        <v>108</v>
      </c>
      <c r="E24" s="1" t="s">
        <v>70</v>
      </c>
      <c r="F24" s="1" t="s">
        <v>58</v>
      </c>
      <c r="G24" s="2">
        <v>3472310</v>
      </c>
      <c r="H24" s="2">
        <f t="shared" si="1"/>
        <v>143.99635977202496</v>
      </c>
      <c r="I24" s="2">
        <v>500000000</v>
      </c>
      <c r="J24" s="2">
        <v>500000000</v>
      </c>
      <c r="K24" s="1">
        <v>3</v>
      </c>
      <c r="L24" s="1" t="s">
        <v>78</v>
      </c>
      <c r="M24" s="1">
        <v>2</v>
      </c>
      <c r="N24" s="1">
        <v>16</v>
      </c>
      <c r="O24" s="1">
        <v>0</v>
      </c>
      <c r="P24" s="1" t="s">
        <v>79</v>
      </c>
      <c r="Q24" s="3">
        <v>72</v>
      </c>
      <c r="R24" s="3">
        <f t="shared" si="0"/>
        <v>119.99696647668748</v>
      </c>
      <c r="S24" s="3">
        <f t="shared" si="3"/>
        <v>72</v>
      </c>
      <c r="T24" s="4">
        <f t="shared" si="2"/>
        <v>1.9999494412781245</v>
      </c>
      <c r="U24" s="4">
        <v>1.4</v>
      </c>
      <c r="V24" s="4">
        <v>2.35</v>
      </c>
      <c r="W24" s="3">
        <v>0</v>
      </c>
      <c r="X24" s="3">
        <v>0</v>
      </c>
      <c r="Y24" s="3">
        <v>0</v>
      </c>
      <c r="Z24" s="5">
        <v>0.3</v>
      </c>
      <c r="AA24" s="3">
        <v>0</v>
      </c>
      <c r="AB24" s="3">
        <v>0</v>
      </c>
    </row>
    <row r="25" spans="1:28" x14ac:dyDescent="0.2">
      <c r="A25" s="1" t="s">
        <v>37</v>
      </c>
      <c r="B25" s="1">
        <v>1401110040944</v>
      </c>
      <c r="C25" t="s">
        <v>90</v>
      </c>
      <c r="D25" t="s">
        <v>108</v>
      </c>
      <c r="E25" s="1" t="s">
        <v>77</v>
      </c>
      <c r="F25" s="1" t="s">
        <v>58</v>
      </c>
      <c r="G25" s="2">
        <v>3472310</v>
      </c>
      <c r="H25" s="2">
        <f t="shared" si="1"/>
        <v>143.99635977202496</v>
      </c>
      <c r="I25" s="2">
        <v>500000000</v>
      </c>
      <c r="J25" s="2">
        <v>500000000</v>
      </c>
      <c r="K25" s="1">
        <v>3</v>
      </c>
      <c r="L25" s="1" t="s">
        <v>78</v>
      </c>
      <c r="M25" s="1">
        <v>2</v>
      </c>
      <c r="N25" s="1">
        <v>4</v>
      </c>
      <c r="O25" s="1">
        <v>0</v>
      </c>
      <c r="P25" s="1" t="s">
        <v>79</v>
      </c>
      <c r="Q25" s="3">
        <v>69</v>
      </c>
      <c r="R25" s="3">
        <f t="shared" si="0"/>
        <v>119.99696647668748</v>
      </c>
      <c r="S25" s="3">
        <f t="shared" si="3"/>
        <v>69</v>
      </c>
      <c r="T25" s="4">
        <f t="shared" si="2"/>
        <v>2.0869037648119559</v>
      </c>
      <c r="U25" s="4">
        <v>1.3</v>
      </c>
      <c r="V25" s="4">
        <v>1.351</v>
      </c>
      <c r="W25" s="3">
        <v>0</v>
      </c>
      <c r="X25" s="3">
        <v>0</v>
      </c>
      <c r="Y25" s="3">
        <v>0</v>
      </c>
      <c r="Z25" s="5">
        <v>0.2</v>
      </c>
      <c r="AA25" s="3">
        <v>0</v>
      </c>
      <c r="AB25" s="3">
        <v>0</v>
      </c>
    </row>
    <row r="26" spans="1:28" x14ac:dyDescent="0.2">
      <c r="A26" s="1" t="s">
        <v>38</v>
      </c>
      <c r="B26" s="1">
        <v>1101116417607</v>
      </c>
      <c r="C26" t="s">
        <v>90</v>
      </c>
      <c r="D26" t="s">
        <v>108</v>
      </c>
      <c r="E26" s="1" t="s">
        <v>67</v>
      </c>
      <c r="F26" s="1" t="s">
        <v>58</v>
      </c>
      <c r="G26" s="2">
        <v>4857</v>
      </c>
      <c r="H26" s="2">
        <f t="shared" si="1"/>
        <v>102944.20424130121</v>
      </c>
      <c r="I26" s="2">
        <v>500000000</v>
      </c>
      <c r="J26" s="2">
        <v>500000000</v>
      </c>
      <c r="K26" s="1">
        <v>3</v>
      </c>
      <c r="L26" s="1" t="s">
        <v>78</v>
      </c>
      <c r="M26" s="1">
        <v>2</v>
      </c>
      <c r="N26" s="1">
        <v>12</v>
      </c>
      <c r="O26" s="1">
        <v>0</v>
      </c>
      <c r="P26" s="1" t="s">
        <v>79</v>
      </c>
      <c r="Q26" s="3">
        <v>3500</v>
      </c>
      <c r="R26" s="3">
        <f t="shared" si="0"/>
        <v>85786.836867751015</v>
      </c>
      <c r="S26" s="3">
        <f t="shared" si="3"/>
        <v>3500</v>
      </c>
      <c r="T26" s="4">
        <f t="shared" si="2"/>
        <v>29.412629783228915</v>
      </c>
      <c r="U26" s="4">
        <v>1.03</v>
      </c>
      <c r="V26" s="4">
        <v>1.06</v>
      </c>
      <c r="W26" s="3">
        <v>0</v>
      </c>
      <c r="X26" s="3">
        <v>0</v>
      </c>
      <c r="Y26" s="3">
        <v>0</v>
      </c>
      <c r="Z26" s="5">
        <v>0.1</v>
      </c>
      <c r="AA26" s="3">
        <v>0</v>
      </c>
      <c r="AB26" s="3">
        <v>0</v>
      </c>
    </row>
    <row r="27" spans="1:28" x14ac:dyDescent="0.2">
      <c r="A27" s="1" t="s">
        <v>39</v>
      </c>
      <c r="B27" s="1">
        <v>1801110925248</v>
      </c>
      <c r="C27" t="s">
        <v>90</v>
      </c>
      <c r="D27" t="s">
        <v>108</v>
      </c>
      <c r="E27" s="1" t="s">
        <v>73</v>
      </c>
      <c r="F27" s="1" t="s">
        <v>58</v>
      </c>
      <c r="G27" s="2">
        <v>1218324</v>
      </c>
      <c r="H27" s="2">
        <f t="shared" si="1"/>
        <v>410.39986079236724</v>
      </c>
      <c r="I27" s="2">
        <v>500000000</v>
      </c>
      <c r="J27" s="2">
        <v>500000000</v>
      </c>
      <c r="K27" s="1">
        <v>3</v>
      </c>
      <c r="L27" s="1" t="s">
        <v>78</v>
      </c>
      <c r="M27" s="1">
        <v>2</v>
      </c>
      <c r="N27" s="1">
        <v>42</v>
      </c>
      <c r="O27" s="1">
        <v>0</v>
      </c>
      <c r="P27" s="1" t="s">
        <v>79</v>
      </c>
      <c r="Q27" s="3">
        <v>150</v>
      </c>
      <c r="R27" s="3">
        <f t="shared" si="0"/>
        <v>341.9998839936394</v>
      </c>
      <c r="S27" s="3">
        <f t="shared" si="3"/>
        <v>150</v>
      </c>
      <c r="T27" s="4">
        <f t="shared" si="2"/>
        <v>2.7359990719491147</v>
      </c>
      <c r="U27" s="4">
        <v>1.06</v>
      </c>
      <c r="V27" s="4">
        <v>12.3</v>
      </c>
      <c r="W27" s="3">
        <v>0</v>
      </c>
      <c r="X27" s="3">
        <v>0</v>
      </c>
      <c r="Y27" s="3">
        <v>0</v>
      </c>
      <c r="Z27" s="5">
        <v>0.2</v>
      </c>
      <c r="AA27" s="3">
        <v>0</v>
      </c>
      <c r="AB27" s="3">
        <v>0</v>
      </c>
    </row>
    <row r="28" spans="1:28" x14ac:dyDescent="0.2">
      <c r="A28" s="1" t="s">
        <v>40</v>
      </c>
      <c r="B28" s="1">
        <v>2055110049363</v>
      </c>
      <c r="C28" t="s">
        <v>90</v>
      </c>
      <c r="D28" t="s">
        <v>108</v>
      </c>
      <c r="E28" s="1" t="s">
        <v>69</v>
      </c>
      <c r="F28" s="1" t="s">
        <v>58</v>
      </c>
      <c r="G28" s="2">
        <v>1175183</v>
      </c>
      <c r="H28" s="2">
        <f t="shared" si="1"/>
        <v>425.46565088160736</v>
      </c>
      <c r="I28" s="2">
        <v>500000000</v>
      </c>
      <c r="J28" s="2">
        <v>500000000</v>
      </c>
      <c r="K28" s="1">
        <v>3</v>
      </c>
      <c r="L28" s="1" t="s">
        <v>78</v>
      </c>
      <c r="M28" s="1">
        <v>2</v>
      </c>
      <c r="N28" s="1">
        <v>14</v>
      </c>
      <c r="O28" s="1">
        <v>0</v>
      </c>
      <c r="P28" s="1" t="s">
        <v>79</v>
      </c>
      <c r="Q28" s="3">
        <v>42</v>
      </c>
      <c r="R28" s="3">
        <f t="shared" si="0"/>
        <v>354.55470906800616</v>
      </c>
      <c r="S28" s="3">
        <f t="shared" si="3"/>
        <v>42</v>
      </c>
      <c r="T28" s="4">
        <f t="shared" si="2"/>
        <v>10.130134544800175</v>
      </c>
      <c r="U28" s="4">
        <v>1.08</v>
      </c>
      <c r="V28" s="4">
        <v>7.03</v>
      </c>
      <c r="W28" s="3">
        <v>0</v>
      </c>
      <c r="X28" s="3">
        <v>0</v>
      </c>
      <c r="Y28" s="3">
        <v>0</v>
      </c>
      <c r="Z28" s="5">
        <v>0.1</v>
      </c>
      <c r="AA28" s="3">
        <v>0</v>
      </c>
      <c r="AB28" s="3">
        <v>0</v>
      </c>
    </row>
    <row r="29" spans="1:28" x14ac:dyDescent="0.2">
      <c r="A29" s="1" t="s">
        <v>41</v>
      </c>
      <c r="B29" s="1">
        <v>1717110147784</v>
      </c>
      <c r="C29" t="s">
        <v>90</v>
      </c>
      <c r="D29" t="s">
        <v>108</v>
      </c>
      <c r="E29" s="1" t="s">
        <v>77</v>
      </c>
      <c r="F29" s="1" t="s">
        <v>58</v>
      </c>
      <c r="G29" s="2">
        <v>1033582</v>
      </c>
      <c r="H29" s="2">
        <f t="shared" si="1"/>
        <v>483.75455454913106</v>
      </c>
      <c r="I29" s="2">
        <v>500000000</v>
      </c>
      <c r="J29" s="2">
        <v>500000000</v>
      </c>
      <c r="K29" s="1">
        <v>3</v>
      </c>
      <c r="L29" s="1" t="s">
        <v>78</v>
      </c>
      <c r="M29" s="1">
        <v>2</v>
      </c>
      <c r="N29" s="1">
        <v>15</v>
      </c>
      <c r="O29" s="1">
        <v>0</v>
      </c>
      <c r="P29" s="1" t="s">
        <v>79</v>
      </c>
      <c r="Q29" s="3">
        <v>123</v>
      </c>
      <c r="R29" s="3">
        <f t="shared" si="0"/>
        <v>403.12879545760921</v>
      </c>
      <c r="S29" s="3">
        <f t="shared" si="3"/>
        <v>123</v>
      </c>
      <c r="T29" s="4">
        <f t="shared" si="2"/>
        <v>3.9329638581230166</v>
      </c>
      <c r="U29" s="4">
        <v>1.36</v>
      </c>
      <c r="V29" s="4">
        <v>6.9160000000000004</v>
      </c>
      <c r="W29" s="3">
        <v>0</v>
      </c>
      <c r="X29" s="3">
        <v>0</v>
      </c>
      <c r="Y29" s="3">
        <v>0</v>
      </c>
      <c r="Z29" s="5">
        <v>0.1</v>
      </c>
      <c r="AA29" s="3">
        <v>0</v>
      </c>
      <c r="AB29" s="3">
        <v>0</v>
      </c>
    </row>
    <row r="30" spans="1:28" x14ac:dyDescent="0.2">
      <c r="A30" s="1" t="s">
        <v>42</v>
      </c>
      <c r="B30" s="1">
        <v>1311110641645</v>
      </c>
      <c r="C30" t="s">
        <v>90</v>
      </c>
      <c r="D30" t="s">
        <v>108</v>
      </c>
      <c r="E30" s="1" t="s">
        <v>77</v>
      </c>
      <c r="F30" s="1" t="s">
        <v>58</v>
      </c>
      <c r="G30" s="2">
        <v>689599</v>
      </c>
      <c r="H30" s="2">
        <f t="shared" si="1"/>
        <v>725.05905606011606</v>
      </c>
      <c r="I30" s="2">
        <v>500000000</v>
      </c>
      <c r="J30" s="2">
        <v>500000000</v>
      </c>
      <c r="K30" s="1">
        <v>3</v>
      </c>
      <c r="L30" s="1" t="s">
        <v>78</v>
      </c>
      <c r="M30" s="1">
        <v>2</v>
      </c>
      <c r="N30" s="1">
        <v>12</v>
      </c>
      <c r="O30" s="1">
        <v>0</v>
      </c>
      <c r="P30" s="1" t="s">
        <v>79</v>
      </c>
      <c r="Q30" s="3">
        <v>3500</v>
      </c>
      <c r="R30" s="3">
        <f t="shared" si="0"/>
        <v>604.21588005009676</v>
      </c>
      <c r="S30" s="3">
        <f t="shared" si="3"/>
        <v>3500</v>
      </c>
      <c r="T30" s="4">
        <f t="shared" si="2"/>
        <v>0.20715973030289031</v>
      </c>
      <c r="U30" s="4">
        <v>5.4119999999999999</v>
      </c>
      <c r="V30" s="4">
        <v>5.55</v>
      </c>
      <c r="W30" s="3">
        <v>0</v>
      </c>
      <c r="X30" s="3">
        <v>0</v>
      </c>
      <c r="Y30" s="3">
        <v>0</v>
      </c>
      <c r="Z30" s="5">
        <v>0.3</v>
      </c>
      <c r="AA30" s="3">
        <v>0</v>
      </c>
      <c r="AB30" s="3">
        <v>0</v>
      </c>
    </row>
    <row r="31" spans="1:28" x14ac:dyDescent="0.2">
      <c r="A31" s="1" t="s">
        <v>43</v>
      </c>
      <c r="B31" s="1">
        <v>1101116635530</v>
      </c>
      <c r="C31" t="s">
        <v>90</v>
      </c>
      <c r="D31" t="s">
        <v>107</v>
      </c>
      <c r="E31" s="1" t="s">
        <v>74</v>
      </c>
      <c r="F31" s="1" t="s">
        <v>58</v>
      </c>
      <c r="G31" s="2">
        <v>261682</v>
      </c>
      <c r="H31" s="2">
        <f t="shared" si="1"/>
        <v>1910.7160599506271</v>
      </c>
      <c r="I31" s="2">
        <v>500000000</v>
      </c>
      <c r="J31" s="2">
        <v>500000000</v>
      </c>
      <c r="K31" s="1">
        <v>3</v>
      </c>
      <c r="L31" s="1" t="s">
        <v>78</v>
      </c>
      <c r="M31" s="1">
        <v>2</v>
      </c>
      <c r="N31" s="1">
        <v>31</v>
      </c>
      <c r="O31" s="1">
        <v>0</v>
      </c>
      <c r="P31" s="1" t="s">
        <v>79</v>
      </c>
      <c r="Q31" s="3">
        <v>3500</v>
      </c>
      <c r="R31" s="3">
        <f t="shared" si="0"/>
        <v>1592.2633832921892</v>
      </c>
      <c r="S31" s="3">
        <f t="shared" si="3"/>
        <v>3499.9999999999995</v>
      </c>
      <c r="T31" s="4">
        <f t="shared" si="2"/>
        <v>0.54591887427160779</v>
      </c>
      <c r="U31" s="4">
        <v>1.6387</v>
      </c>
      <c r="V31" s="4">
        <v>2</v>
      </c>
      <c r="W31" s="3">
        <v>0</v>
      </c>
      <c r="X31" s="3">
        <v>0</v>
      </c>
      <c r="Y31" s="3">
        <v>0</v>
      </c>
      <c r="Z31" s="5">
        <v>0.1</v>
      </c>
      <c r="AA31" s="3">
        <v>0</v>
      </c>
      <c r="AB31" s="3">
        <v>0</v>
      </c>
    </row>
    <row r="32" spans="1:28" x14ac:dyDescent="0.2">
      <c r="A32" s="1" t="s">
        <v>44</v>
      </c>
      <c r="B32" s="1">
        <v>134811014444</v>
      </c>
      <c r="C32" t="s">
        <v>90</v>
      </c>
      <c r="D32" t="s">
        <v>107</v>
      </c>
      <c r="E32" s="1" t="s">
        <v>75</v>
      </c>
      <c r="F32" s="1" t="s">
        <v>58</v>
      </c>
      <c r="G32" s="2">
        <v>297957</v>
      </c>
      <c r="H32" s="2">
        <f t="shared" si="1"/>
        <v>1678.0944901445509</v>
      </c>
      <c r="I32" s="2">
        <v>500000000</v>
      </c>
      <c r="J32" s="2">
        <v>500000000</v>
      </c>
      <c r="K32" s="1">
        <v>3</v>
      </c>
      <c r="L32" s="1" t="s">
        <v>78</v>
      </c>
      <c r="M32" s="1">
        <v>2</v>
      </c>
      <c r="N32" s="1">
        <v>18</v>
      </c>
      <c r="O32" s="1">
        <v>0</v>
      </c>
      <c r="P32" s="1" t="s">
        <v>79</v>
      </c>
      <c r="Q32" s="3">
        <v>3500</v>
      </c>
      <c r="R32" s="3">
        <f t="shared" si="0"/>
        <v>1398.4120751204591</v>
      </c>
      <c r="S32" s="3">
        <f t="shared" si="3"/>
        <v>3500</v>
      </c>
      <c r="T32" s="4">
        <f t="shared" si="2"/>
        <v>0.47945556861272887</v>
      </c>
      <c r="U32" s="4">
        <v>0.84199999999999997</v>
      </c>
      <c r="V32" s="4">
        <v>4.21</v>
      </c>
      <c r="W32" s="3">
        <v>0</v>
      </c>
      <c r="X32" s="3">
        <v>0</v>
      </c>
      <c r="Y32" s="3">
        <v>0</v>
      </c>
      <c r="Z32" s="5">
        <v>0.2</v>
      </c>
      <c r="AA32" s="3">
        <v>0</v>
      </c>
      <c r="AB32" s="3">
        <v>0</v>
      </c>
    </row>
    <row r="33" spans="1:28" x14ac:dyDescent="0.2">
      <c r="A33" s="1" t="s">
        <v>45</v>
      </c>
      <c r="B33" s="1">
        <v>1311110464675</v>
      </c>
      <c r="C33" t="s">
        <v>90</v>
      </c>
      <c r="D33" t="s">
        <v>107</v>
      </c>
      <c r="E33" s="1" t="s">
        <v>76</v>
      </c>
      <c r="F33" s="1" t="s">
        <v>58</v>
      </c>
      <c r="G33" s="2">
        <v>4864</v>
      </c>
      <c r="H33" s="2">
        <f t="shared" si="1"/>
        <v>102796.05263157895</v>
      </c>
      <c r="I33" s="2">
        <v>500000000</v>
      </c>
      <c r="J33" s="2">
        <v>500000000</v>
      </c>
      <c r="K33" s="1">
        <v>3</v>
      </c>
      <c r="L33" s="1" t="s">
        <v>78</v>
      </c>
      <c r="M33" s="1">
        <v>2</v>
      </c>
      <c r="N33" s="1">
        <v>17</v>
      </c>
      <c r="O33" s="1">
        <v>0</v>
      </c>
      <c r="P33" s="1" t="s">
        <v>79</v>
      </c>
      <c r="Q33" s="3">
        <v>3500</v>
      </c>
      <c r="R33" s="3">
        <f t="shared" si="0"/>
        <v>85663.377192982458</v>
      </c>
      <c r="S33" s="3">
        <f t="shared" si="3"/>
        <v>3500</v>
      </c>
      <c r="T33" s="4">
        <f t="shared" si="2"/>
        <v>29.3703007518797</v>
      </c>
      <c r="U33" s="4">
        <v>1.3839999999999999</v>
      </c>
      <c r="V33" s="4">
        <v>2</v>
      </c>
      <c r="W33" s="3">
        <v>0</v>
      </c>
      <c r="X33" s="3">
        <v>0</v>
      </c>
      <c r="Y33" s="3">
        <v>0</v>
      </c>
      <c r="Z33" s="5">
        <v>0.1</v>
      </c>
      <c r="AA33" s="3">
        <v>0</v>
      </c>
      <c r="AB33" s="3">
        <v>0</v>
      </c>
    </row>
    <row r="34" spans="1:28" x14ac:dyDescent="0.2">
      <c r="A34" s="1" t="s">
        <v>46</v>
      </c>
      <c r="B34" s="1">
        <v>1311110465110</v>
      </c>
      <c r="C34" t="s">
        <v>90</v>
      </c>
      <c r="D34" t="s">
        <v>107</v>
      </c>
      <c r="E34" s="1" t="s">
        <v>76</v>
      </c>
      <c r="F34" s="1" t="s">
        <v>58</v>
      </c>
      <c r="G34" s="2">
        <v>220719</v>
      </c>
      <c r="H34" s="2">
        <f t="shared" si="1"/>
        <v>2265.3237827282655</v>
      </c>
      <c r="I34" s="2">
        <v>500000000</v>
      </c>
      <c r="J34" s="2">
        <v>500000000</v>
      </c>
      <c r="K34" s="1">
        <v>3</v>
      </c>
      <c r="L34" s="1" t="s">
        <v>78</v>
      </c>
      <c r="M34" s="1">
        <v>2</v>
      </c>
      <c r="N34" s="1">
        <v>17</v>
      </c>
      <c r="O34" s="1">
        <v>0</v>
      </c>
      <c r="P34" s="1" t="s">
        <v>79</v>
      </c>
      <c r="Q34" s="3">
        <v>3500</v>
      </c>
      <c r="R34" s="3">
        <f t="shared" si="0"/>
        <v>1887.7698189402213</v>
      </c>
      <c r="S34" s="3">
        <f t="shared" si="3"/>
        <v>3499.9999999999995</v>
      </c>
      <c r="T34" s="4">
        <f t="shared" si="2"/>
        <v>0.64723536649379021</v>
      </c>
      <c r="U34" s="4">
        <v>3.69</v>
      </c>
      <c r="V34" s="4">
        <v>2.36</v>
      </c>
      <c r="W34" s="3">
        <v>0</v>
      </c>
      <c r="X34" s="3">
        <v>0</v>
      </c>
      <c r="Y34" s="3">
        <v>0</v>
      </c>
      <c r="Z34" s="5">
        <v>0.2</v>
      </c>
      <c r="AA34" s="3">
        <v>0</v>
      </c>
      <c r="AB34" s="3">
        <v>0</v>
      </c>
    </row>
    <row r="35" spans="1:28" x14ac:dyDescent="0.2">
      <c r="A35" s="1" t="s">
        <v>47</v>
      </c>
      <c r="B35" s="1">
        <v>1101117261558</v>
      </c>
      <c r="C35" t="s">
        <v>90</v>
      </c>
      <c r="D35" t="s">
        <v>107</v>
      </c>
      <c r="E35" s="1" t="s">
        <v>76</v>
      </c>
      <c r="F35" s="1" t="s">
        <v>58</v>
      </c>
      <c r="G35" s="2">
        <v>4864</v>
      </c>
      <c r="H35" s="2">
        <f t="shared" si="1"/>
        <v>102796.05263157895</v>
      </c>
      <c r="I35" s="2">
        <v>500000000</v>
      </c>
      <c r="J35" s="2">
        <v>500000000</v>
      </c>
      <c r="K35" s="1">
        <v>3</v>
      </c>
      <c r="L35" s="1" t="s">
        <v>78</v>
      </c>
      <c r="M35" s="1">
        <v>2</v>
      </c>
      <c r="N35" s="1">
        <v>17</v>
      </c>
      <c r="O35" s="1">
        <v>0</v>
      </c>
      <c r="P35" s="1" t="s">
        <v>79</v>
      </c>
      <c r="Q35" s="3">
        <v>3500</v>
      </c>
      <c r="R35" s="3">
        <f t="shared" si="0"/>
        <v>85663.377192982458</v>
      </c>
      <c r="S35" s="3">
        <f t="shared" si="3"/>
        <v>3500</v>
      </c>
      <c r="T35" s="4">
        <f t="shared" si="2"/>
        <v>29.3703007518797</v>
      </c>
      <c r="U35" s="4">
        <f t="shared" si="4"/>
        <v>1.2</v>
      </c>
      <c r="V35" s="4">
        <v>2</v>
      </c>
      <c r="W35" s="3">
        <v>0</v>
      </c>
      <c r="X35" s="3">
        <v>0</v>
      </c>
      <c r="Y35" s="3">
        <v>0</v>
      </c>
      <c r="Z35" s="5">
        <v>0.1</v>
      </c>
      <c r="AA35" s="3">
        <v>0</v>
      </c>
      <c r="AB35" s="3">
        <v>0</v>
      </c>
    </row>
    <row r="36" spans="1:28" x14ac:dyDescent="0.2">
      <c r="A36" s="1" t="s">
        <v>48</v>
      </c>
      <c r="B36" s="1">
        <v>1101117269370</v>
      </c>
      <c r="C36" t="s">
        <v>90</v>
      </c>
      <c r="D36" t="s">
        <v>107</v>
      </c>
      <c r="E36" s="1" t="s">
        <v>76</v>
      </c>
      <c r="F36" s="1" t="s">
        <v>58</v>
      </c>
      <c r="G36" s="2">
        <v>1532</v>
      </c>
      <c r="H36" s="2">
        <f t="shared" si="1"/>
        <v>326370.75718015665</v>
      </c>
      <c r="I36" s="2">
        <v>500000000</v>
      </c>
      <c r="J36" s="2">
        <v>500000000</v>
      </c>
      <c r="K36" s="1">
        <v>3</v>
      </c>
      <c r="L36" s="1" t="s">
        <v>78</v>
      </c>
      <c r="M36" s="1">
        <v>2</v>
      </c>
      <c r="N36" s="1">
        <v>17</v>
      </c>
      <c r="O36" s="1">
        <v>0</v>
      </c>
      <c r="P36" s="1" t="s">
        <v>79</v>
      </c>
      <c r="Q36" s="3">
        <v>31561</v>
      </c>
      <c r="R36" s="3">
        <f t="shared" si="0"/>
        <v>271975.6309834639</v>
      </c>
      <c r="S36" s="3">
        <f t="shared" si="3"/>
        <v>31561</v>
      </c>
      <c r="T36" s="4">
        <f t="shared" si="2"/>
        <v>10.340951084571358</v>
      </c>
      <c r="U36" s="4">
        <f t="shared" si="4"/>
        <v>1.2</v>
      </c>
      <c r="V36" s="4">
        <v>1.5721000000000001</v>
      </c>
      <c r="W36" s="3">
        <v>0</v>
      </c>
      <c r="X36" s="3">
        <v>0</v>
      </c>
      <c r="Y36" s="3">
        <v>0</v>
      </c>
      <c r="Z36" s="5">
        <v>0.1</v>
      </c>
      <c r="AA36" s="3">
        <v>0</v>
      </c>
      <c r="AB36" s="3">
        <v>0</v>
      </c>
    </row>
    <row r="37" spans="1:28" x14ac:dyDescent="0.2">
      <c r="A37" s="1" t="s">
        <v>49</v>
      </c>
      <c r="B37" s="1">
        <v>1101117100681</v>
      </c>
      <c r="C37" t="s">
        <v>90</v>
      </c>
      <c r="D37" t="s">
        <v>107</v>
      </c>
      <c r="E37" s="1" t="s">
        <v>76</v>
      </c>
      <c r="F37" s="1" t="s">
        <v>58</v>
      </c>
      <c r="G37" s="2">
        <v>4864</v>
      </c>
      <c r="H37" s="2">
        <f t="shared" si="1"/>
        <v>102796.05263157895</v>
      </c>
      <c r="I37" s="2">
        <v>500000000</v>
      </c>
      <c r="J37" s="2">
        <v>500000000</v>
      </c>
      <c r="K37" s="1">
        <v>3</v>
      </c>
      <c r="L37" s="1" t="s">
        <v>78</v>
      </c>
      <c r="M37" s="1">
        <v>2</v>
      </c>
      <c r="N37" s="1">
        <v>17</v>
      </c>
      <c r="O37" s="1">
        <v>0</v>
      </c>
      <c r="P37" s="1" t="s">
        <v>79</v>
      </c>
      <c r="Q37" s="3">
        <v>3500</v>
      </c>
      <c r="R37" s="3">
        <f t="shared" si="0"/>
        <v>85663.377192982458</v>
      </c>
      <c r="S37" s="3">
        <f t="shared" si="3"/>
        <v>3500</v>
      </c>
      <c r="T37" s="4">
        <f t="shared" si="2"/>
        <v>29.3703007518797</v>
      </c>
      <c r="U37" s="4">
        <f t="shared" si="4"/>
        <v>1.2</v>
      </c>
      <c r="V37" s="4">
        <v>2</v>
      </c>
      <c r="W37" s="3">
        <v>0</v>
      </c>
      <c r="X37" s="3">
        <v>0</v>
      </c>
      <c r="Y37" s="3">
        <v>0</v>
      </c>
      <c r="Z37" s="5">
        <v>0.1</v>
      </c>
      <c r="AA37" s="3">
        <v>0</v>
      </c>
      <c r="AB37" s="3">
        <v>0</v>
      </c>
    </row>
    <row r="38" spans="1:28" x14ac:dyDescent="0.2">
      <c r="A38" s="1" t="s">
        <v>50</v>
      </c>
      <c r="B38" s="1">
        <v>1717110134533</v>
      </c>
      <c r="C38" t="s">
        <v>90</v>
      </c>
      <c r="D38" t="s">
        <v>107</v>
      </c>
      <c r="E38" s="1" t="s">
        <v>76</v>
      </c>
      <c r="F38" s="1" t="s">
        <v>58</v>
      </c>
      <c r="G38" s="2">
        <v>87612</v>
      </c>
      <c r="H38" s="2">
        <f t="shared" si="1"/>
        <v>5706.9807788887365</v>
      </c>
      <c r="I38" s="2">
        <v>500000000</v>
      </c>
      <c r="J38" s="2">
        <v>500000000</v>
      </c>
      <c r="K38" s="1">
        <v>3</v>
      </c>
      <c r="L38" s="1" t="s">
        <v>78</v>
      </c>
      <c r="M38" s="1">
        <v>2</v>
      </c>
      <c r="N38" s="1">
        <v>17</v>
      </c>
      <c r="O38" s="1">
        <v>0</v>
      </c>
      <c r="P38" s="1" t="s">
        <v>79</v>
      </c>
      <c r="Q38" s="3">
        <v>3500</v>
      </c>
      <c r="R38" s="3">
        <f t="shared" si="0"/>
        <v>4755.8173157406136</v>
      </c>
      <c r="S38" s="3">
        <f t="shared" si="3"/>
        <v>3500</v>
      </c>
      <c r="T38" s="4">
        <f t="shared" si="2"/>
        <v>1.6305659368253533</v>
      </c>
      <c r="U38" s="4">
        <v>1.0580000000000001</v>
      </c>
      <c r="V38" s="4">
        <v>1.2350000000000001</v>
      </c>
      <c r="W38" s="3">
        <v>0</v>
      </c>
      <c r="X38" s="3">
        <v>0</v>
      </c>
      <c r="Y38" s="3">
        <v>0</v>
      </c>
      <c r="Z38" s="5">
        <v>0.3</v>
      </c>
      <c r="AA38" s="3">
        <v>0</v>
      </c>
      <c r="AB38" s="3">
        <v>0</v>
      </c>
    </row>
    <row r="39" spans="1:28" x14ac:dyDescent="0.2">
      <c r="A39" s="1" t="s">
        <v>51</v>
      </c>
      <c r="B39" s="1">
        <v>1101116275485</v>
      </c>
      <c r="C39" t="s">
        <v>90</v>
      </c>
      <c r="D39" t="s">
        <v>107</v>
      </c>
      <c r="E39" s="1" t="s">
        <v>76</v>
      </c>
      <c r="F39" s="1" t="s">
        <v>58</v>
      </c>
      <c r="G39" s="2">
        <v>1543</v>
      </c>
      <c r="H39" s="2">
        <f t="shared" si="1"/>
        <v>324044.06999351911</v>
      </c>
      <c r="I39" s="2">
        <v>500000000</v>
      </c>
      <c r="J39" s="2">
        <v>500000000</v>
      </c>
      <c r="K39" s="1">
        <v>3</v>
      </c>
      <c r="L39" s="1" t="s">
        <v>78</v>
      </c>
      <c r="M39" s="1">
        <v>2</v>
      </c>
      <c r="N39" s="1">
        <v>17</v>
      </c>
      <c r="O39" s="1">
        <v>0</v>
      </c>
      <c r="P39" s="1" t="s">
        <v>79</v>
      </c>
      <c r="Q39" s="3">
        <v>88765</v>
      </c>
      <c r="R39" s="3">
        <f t="shared" si="0"/>
        <v>270036.7249945993</v>
      </c>
      <c r="S39" s="3">
        <f t="shared" si="3"/>
        <v>88765</v>
      </c>
      <c r="T39" s="4">
        <f t="shared" si="2"/>
        <v>3.6505837885824266</v>
      </c>
      <c r="U39" s="4">
        <v>1.3</v>
      </c>
      <c r="V39" s="4">
        <v>2</v>
      </c>
      <c r="W39" s="3">
        <v>0</v>
      </c>
      <c r="X39" s="3">
        <v>0</v>
      </c>
      <c r="Y39" s="3">
        <v>0</v>
      </c>
      <c r="Z39" s="5">
        <v>0.1</v>
      </c>
      <c r="AA39" s="3">
        <v>0</v>
      </c>
      <c r="AB39" s="3">
        <v>0</v>
      </c>
    </row>
    <row r="40" spans="1:28" x14ac:dyDescent="0.2">
      <c r="A40" s="1" t="s">
        <v>52</v>
      </c>
      <c r="B40" s="1">
        <v>1211110324590</v>
      </c>
      <c r="C40" t="s">
        <v>90</v>
      </c>
      <c r="D40" t="s">
        <v>107</v>
      </c>
      <c r="E40" s="1" t="s">
        <v>76</v>
      </c>
      <c r="F40" s="1" t="s">
        <v>58</v>
      </c>
      <c r="G40" s="2">
        <v>770088</v>
      </c>
      <c r="H40" s="2">
        <f t="shared" si="1"/>
        <v>649.27644632821182</v>
      </c>
      <c r="I40" s="2">
        <v>500000000</v>
      </c>
      <c r="J40" s="2">
        <v>500000000</v>
      </c>
      <c r="K40" s="1">
        <v>3</v>
      </c>
      <c r="L40" s="1" t="s">
        <v>78</v>
      </c>
      <c r="M40" s="1">
        <v>2</v>
      </c>
      <c r="N40" s="1">
        <v>17</v>
      </c>
      <c r="O40" s="1">
        <v>0</v>
      </c>
      <c r="P40" s="1" t="s">
        <v>79</v>
      </c>
      <c r="Q40" s="3">
        <v>3500</v>
      </c>
      <c r="R40" s="3">
        <f>H40/1.2</f>
        <v>541.06370527350987</v>
      </c>
      <c r="S40" s="3">
        <f t="shared" si="3"/>
        <v>3500</v>
      </c>
      <c r="T40" s="4">
        <f t="shared" si="2"/>
        <v>0.18550755609377481</v>
      </c>
      <c r="U40" s="4">
        <v>3.1</v>
      </c>
      <c r="V40" s="4">
        <v>0.84</v>
      </c>
      <c r="W40" s="3">
        <v>0</v>
      </c>
      <c r="X40" s="3">
        <v>0</v>
      </c>
      <c r="Y40" s="3">
        <v>0</v>
      </c>
      <c r="Z40" s="5">
        <v>0.2</v>
      </c>
      <c r="AA40" s="3">
        <v>0</v>
      </c>
      <c r="AB40" s="3">
        <v>0</v>
      </c>
    </row>
    <row r="41" spans="1:28" x14ac:dyDescent="0.2">
      <c r="A41" s="1" t="s">
        <v>53</v>
      </c>
      <c r="B41" s="1">
        <v>1101116584034</v>
      </c>
      <c r="C41" t="s">
        <v>90</v>
      </c>
      <c r="D41" t="s">
        <v>107</v>
      </c>
      <c r="E41" s="1" t="s">
        <v>76</v>
      </c>
      <c r="F41" s="1" t="s">
        <v>58</v>
      </c>
      <c r="G41" s="2">
        <v>48475</v>
      </c>
      <c r="H41" s="2">
        <f t="shared" si="1"/>
        <v>10314.595152140279</v>
      </c>
      <c r="I41" s="2">
        <v>500000000</v>
      </c>
      <c r="J41" s="2">
        <v>500000000</v>
      </c>
      <c r="K41" s="1">
        <v>3</v>
      </c>
      <c r="L41" s="1" t="s">
        <v>78</v>
      </c>
      <c r="M41" s="1">
        <v>2</v>
      </c>
      <c r="N41" s="1">
        <v>17</v>
      </c>
      <c r="O41" s="1">
        <v>0</v>
      </c>
      <c r="P41" s="1" t="s">
        <v>79</v>
      </c>
      <c r="Q41" s="3">
        <v>3500</v>
      </c>
      <c r="R41" s="3">
        <f t="shared" ref="R41:R42" si="5">H41/1.2</f>
        <v>8595.4959601168994</v>
      </c>
      <c r="S41" s="3">
        <f t="shared" si="3"/>
        <v>3500</v>
      </c>
      <c r="T41" s="4">
        <f t="shared" si="2"/>
        <v>2.9470271863257937</v>
      </c>
      <c r="U41" s="4">
        <v>0.68</v>
      </c>
      <c r="V41" s="4">
        <v>0.65100000000000002</v>
      </c>
      <c r="W41" s="3">
        <v>0</v>
      </c>
      <c r="X41" s="3">
        <v>0</v>
      </c>
      <c r="Y41" s="3">
        <v>0</v>
      </c>
      <c r="Z41" s="5">
        <v>0.1</v>
      </c>
      <c r="AA41" s="3">
        <v>0</v>
      </c>
      <c r="AB41" s="3">
        <v>0</v>
      </c>
    </row>
    <row r="42" spans="1:28" x14ac:dyDescent="0.2">
      <c r="A42" s="1" t="s">
        <v>54</v>
      </c>
      <c r="B42" s="1">
        <v>1201111151365</v>
      </c>
      <c r="C42" t="s">
        <v>90</v>
      </c>
      <c r="D42" t="s">
        <v>107</v>
      </c>
      <c r="E42" s="1" t="s">
        <v>76</v>
      </c>
      <c r="F42" s="1" t="s">
        <v>58</v>
      </c>
      <c r="G42" s="2">
        <v>49546</v>
      </c>
      <c r="H42" s="2">
        <f t="shared" si="1"/>
        <v>10091.63201873007</v>
      </c>
      <c r="I42" s="2">
        <v>500000000</v>
      </c>
      <c r="J42" s="2">
        <v>500000000</v>
      </c>
      <c r="K42" s="1">
        <v>3</v>
      </c>
      <c r="L42" s="1" t="s">
        <v>78</v>
      </c>
      <c r="M42" s="1">
        <v>2</v>
      </c>
      <c r="N42" s="1">
        <v>17</v>
      </c>
      <c r="O42" s="1">
        <v>0</v>
      </c>
      <c r="P42" s="1" t="s">
        <v>79</v>
      </c>
      <c r="Q42" s="3">
        <v>1864</v>
      </c>
      <c r="R42" s="3">
        <f t="shared" si="5"/>
        <v>8409.6933489417261</v>
      </c>
      <c r="S42" s="3">
        <f t="shared" si="3"/>
        <v>1863.9999999999998</v>
      </c>
      <c r="T42" s="4">
        <f t="shared" si="2"/>
        <v>5.4139656752843726</v>
      </c>
      <c r="U42" s="4">
        <v>0.72</v>
      </c>
      <c r="V42" s="4">
        <v>0.36499999999999999</v>
      </c>
      <c r="W42" s="3">
        <v>0</v>
      </c>
      <c r="X42" s="3">
        <v>0</v>
      </c>
      <c r="Y42" s="3">
        <v>0</v>
      </c>
      <c r="Z42" s="5">
        <v>0.2</v>
      </c>
      <c r="AA42" s="3">
        <v>0</v>
      </c>
      <c r="AB42" s="3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showGridLines="0" workbookViewId="0">
      <selection activeCell="N2" sqref="N2"/>
    </sheetView>
  </sheetViews>
  <sheetFormatPr defaultRowHeight="12" x14ac:dyDescent="0.2"/>
  <cols>
    <col min="1" max="1" width="21.85546875" bestFit="1" customWidth="1"/>
    <col min="2" max="2" width="16.28515625" bestFit="1" customWidth="1"/>
    <col min="3" max="3" width="8.7109375" bestFit="1" customWidth="1"/>
    <col min="4" max="4" width="15.5703125" bestFit="1" customWidth="1"/>
    <col min="5" max="5" width="10.42578125" bestFit="1" customWidth="1"/>
    <col min="6" max="6" width="6.85546875" customWidth="1"/>
    <col min="7" max="7" width="12.42578125" bestFit="1" customWidth="1"/>
    <col min="8" max="8" width="13.28515625" bestFit="1" customWidth="1"/>
    <col min="9" max="9" width="8.5703125" customWidth="1"/>
    <col min="10" max="10" width="15.5703125" bestFit="1" customWidth="1"/>
    <col min="11" max="11" width="13.28515625" bestFit="1" customWidth="1"/>
    <col min="12" max="12" width="17.5703125" bestFit="1" customWidth="1"/>
    <col min="13" max="13" width="19.5703125" customWidth="1"/>
    <col min="14" max="14" width="17.5703125" bestFit="1" customWidth="1"/>
    <col min="15" max="15" width="19.42578125" bestFit="1" customWidth="1"/>
    <col min="16" max="16" width="9.7109375" bestFit="1" customWidth="1"/>
    <col min="17" max="17" width="9.42578125" bestFit="1" customWidth="1"/>
  </cols>
  <sheetData>
    <row r="1" spans="1:17" x14ac:dyDescent="0.2">
      <c r="A1" t="s">
        <v>89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98</v>
      </c>
      <c r="I1" t="s">
        <v>97</v>
      </c>
      <c r="J1" t="s">
        <v>100</v>
      </c>
      <c r="K1" t="s">
        <v>99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</row>
    <row r="2" spans="1:17" x14ac:dyDescent="0.2">
      <c r="A2" t="s">
        <v>90</v>
      </c>
      <c r="B2" s="6">
        <v>262523061</v>
      </c>
      <c r="C2" s="6">
        <v>0</v>
      </c>
      <c r="D2" s="6">
        <f>SUM(INVESTMENT!J2:J42)</f>
        <v>21300000000</v>
      </c>
      <c r="E2" s="6">
        <v>0</v>
      </c>
      <c r="F2" s="6">
        <v>0</v>
      </c>
      <c r="G2" s="6">
        <v>0</v>
      </c>
      <c r="H2" s="6">
        <v>5449843398</v>
      </c>
      <c r="I2" s="6">
        <v>0</v>
      </c>
      <c r="J2" s="6">
        <f>SUM(B2:D2)</f>
        <v>21562523061</v>
      </c>
      <c r="K2" s="6">
        <f>SUM(E2:I2)</f>
        <v>5449843398</v>
      </c>
      <c r="L2" s="6">
        <f>J2-K2</f>
        <v>16112679663</v>
      </c>
      <c r="M2" s="6">
        <f>SUM('INVESTMENT(SAMPLE)'!Z2:Z42)</f>
        <v>39080564636.228905</v>
      </c>
      <c r="N2" s="6">
        <f>SUM(B2:C2,M2)</f>
        <v>39343087697.228905</v>
      </c>
      <c r="O2" s="6">
        <f>N2-K2</f>
        <v>33893244299.228905</v>
      </c>
      <c r="P2" s="6">
        <v>25343</v>
      </c>
      <c r="Q2" s="6">
        <f>O2/P2</f>
        <v>1337380.905939664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opLeftCell="G1" workbookViewId="0">
      <selection activeCell="J20" sqref="J20"/>
    </sheetView>
  </sheetViews>
  <sheetFormatPr defaultRowHeight="12" x14ac:dyDescent="0.2"/>
  <cols>
    <col min="1" max="1" width="20.85546875" style="1" customWidth="1"/>
    <col min="2" max="2" width="11.7109375" style="1" customWidth="1"/>
    <col min="3" max="3" width="43" style="1" customWidth="1"/>
    <col min="4" max="4" width="9.140625" style="1"/>
    <col min="5" max="5" width="10.5703125" style="1" bestFit="1" customWidth="1"/>
    <col min="6" max="6" width="9.28515625" style="1" bestFit="1" customWidth="1"/>
    <col min="7" max="7" width="13.42578125" style="1" bestFit="1" customWidth="1"/>
    <col min="8" max="8" width="12.140625" style="1" customWidth="1"/>
    <col min="9" max="13" width="9.140625" style="1"/>
    <col min="14" max="14" width="25.85546875" style="1" customWidth="1"/>
    <col min="15" max="20" width="9.140625" style="1"/>
    <col min="21" max="21" width="11.5703125" style="1" bestFit="1" customWidth="1"/>
    <col min="22" max="23" width="11.7109375" style="1" bestFit="1" customWidth="1"/>
    <col min="24" max="25" width="9.140625" style="1"/>
    <col min="26" max="26" width="15.5703125" style="1" bestFit="1" customWidth="1"/>
    <col min="27" max="16384" width="9.140625" style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55</v>
      </c>
      <c r="P1" s="1" t="s">
        <v>56</v>
      </c>
      <c r="Q1" s="1" t="s">
        <v>57</v>
      </c>
      <c r="R1" s="1" t="s">
        <v>86</v>
      </c>
      <c r="S1" s="1" t="s">
        <v>87</v>
      </c>
      <c r="T1" s="1" t="s">
        <v>88</v>
      </c>
      <c r="U1" s="1" t="s">
        <v>80</v>
      </c>
      <c r="V1" s="1" t="s">
        <v>81</v>
      </c>
      <c r="W1" s="1" t="s">
        <v>82</v>
      </c>
      <c r="X1" s="1" t="s">
        <v>83</v>
      </c>
      <c r="Y1" s="1" t="s">
        <v>84</v>
      </c>
      <c r="Z1" s="1" t="s">
        <v>85</v>
      </c>
    </row>
    <row r="2" spans="1:26" x14ac:dyDescent="0.2">
      <c r="A2" s="1" t="s">
        <v>14</v>
      </c>
      <c r="B2" s="1">
        <v>1101115782150</v>
      </c>
      <c r="C2" s="1" t="s">
        <v>59</v>
      </c>
      <c r="D2" s="1" t="s">
        <v>58</v>
      </c>
      <c r="E2" s="2">
        <v>4864</v>
      </c>
      <c r="F2" s="2">
        <f>G2/E2</f>
        <v>102796.05263157895</v>
      </c>
      <c r="G2" s="2">
        <v>500000000</v>
      </c>
      <c r="H2" s="2">
        <v>500000000</v>
      </c>
      <c r="I2" s="1">
        <v>3</v>
      </c>
      <c r="J2" s="1" t="s">
        <v>78</v>
      </c>
      <c r="K2" s="1">
        <v>2</v>
      </c>
      <c r="L2" s="1">
        <v>12</v>
      </c>
      <c r="M2" s="1">
        <v>0</v>
      </c>
      <c r="N2" s="1" t="s">
        <v>79</v>
      </c>
      <c r="O2" s="3">
        <v>16872</v>
      </c>
      <c r="P2" s="3">
        <f t="shared" ref="P2:P39" si="0">F2/1.2</f>
        <v>85663.377192982458</v>
      </c>
      <c r="Q2" s="3">
        <v>74620</v>
      </c>
      <c r="R2" s="4">
        <f>F2/O2</f>
        <v>6.0927010805819668</v>
      </c>
      <c r="S2" s="4">
        <f>F2/P2</f>
        <v>1.2</v>
      </c>
      <c r="T2" s="4">
        <v>1.2354000000000001</v>
      </c>
      <c r="U2" s="3">
        <f>O2*R2</f>
        <v>102796.05263157895</v>
      </c>
      <c r="V2" s="3">
        <f t="shared" ref="V2:W2" si="1">P2*S2</f>
        <v>102796.05263157895</v>
      </c>
      <c r="W2" s="3">
        <f t="shared" si="1"/>
        <v>92185.54800000001</v>
      </c>
      <c r="X2" s="5">
        <v>0.1</v>
      </c>
      <c r="Y2" s="3">
        <f>AVERAGE(U2:W2)*(1-X2)</f>
        <v>89333.295978947383</v>
      </c>
      <c r="Z2" s="3">
        <f>E2*Y2</f>
        <v>434517151.64160007</v>
      </c>
    </row>
    <row r="3" spans="1:26" x14ac:dyDescent="0.2">
      <c r="A3" s="1" t="s">
        <v>15</v>
      </c>
      <c r="B3" s="1">
        <v>1101116017366</v>
      </c>
      <c r="C3" s="1" t="s">
        <v>60</v>
      </c>
      <c r="D3" s="1" t="s">
        <v>58</v>
      </c>
      <c r="E3" s="2">
        <v>78472</v>
      </c>
      <c r="F3" s="2">
        <f t="shared" ref="F3:F42" si="2">G3/E3</f>
        <v>19115.098379039657</v>
      </c>
      <c r="G3" s="2">
        <v>1500000000</v>
      </c>
      <c r="H3" s="2">
        <v>1500000000</v>
      </c>
      <c r="I3" s="1">
        <v>3</v>
      </c>
      <c r="J3" s="1" t="s">
        <v>78</v>
      </c>
      <c r="K3" s="1">
        <v>2</v>
      </c>
      <c r="L3" s="1">
        <v>14</v>
      </c>
      <c r="M3" s="1">
        <v>0</v>
      </c>
      <c r="N3" s="1" t="s">
        <v>79</v>
      </c>
      <c r="O3" s="3">
        <v>3500</v>
      </c>
      <c r="P3" s="3">
        <f t="shared" si="0"/>
        <v>15929.248649199715</v>
      </c>
      <c r="Q3" s="3">
        <v>18520</v>
      </c>
      <c r="R3" s="4">
        <f t="shared" ref="R3:R42" si="3">F3/O3</f>
        <v>5.4614566797256163</v>
      </c>
      <c r="S3" s="4">
        <v>1.0309999999999999</v>
      </c>
      <c r="T3" s="4">
        <v>3.6539999999999999</v>
      </c>
      <c r="U3" s="3">
        <f t="shared" ref="U3:U42" si="4">O3*R3</f>
        <v>19115.098379039657</v>
      </c>
      <c r="V3" s="3">
        <f t="shared" ref="V3:V42" si="5">P3*S3</f>
        <v>16423.055357324905</v>
      </c>
      <c r="W3" s="3">
        <f t="shared" ref="W3:W42" si="6">Q3*T3</f>
        <v>67672.08</v>
      </c>
      <c r="X3" s="5">
        <v>0.2</v>
      </c>
      <c r="Y3" s="3">
        <f t="shared" ref="Y3:Y42" si="7">AVERAGE(U3:W3)*(1-X3)</f>
        <v>27522.728996363883</v>
      </c>
      <c r="Z3" s="3">
        <f t="shared" ref="Z3:Z42" si="8">E3*Y3</f>
        <v>2159763589.8026667</v>
      </c>
    </row>
    <row r="4" spans="1:26" x14ac:dyDescent="0.2">
      <c r="A4" s="1" t="s">
        <v>16</v>
      </c>
      <c r="B4" s="1">
        <v>1101114963587</v>
      </c>
      <c r="C4" s="1" t="s">
        <v>61</v>
      </c>
      <c r="D4" s="1" t="s">
        <v>58</v>
      </c>
      <c r="E4" s="2">
        <v>23412</v>
      </c>
      <c r="F4" s="2">
        <f t="shared" si="2"/>
        <v>12813.941568426448</v>
      </c>
      <c r="G4" s="2">
        <v>300000000</v>
      </c>
      <c r="H4" s="2">
        <v>300000000</v>
      </c>
      <c r="I4" s="1">
        <v>3</v>
      </c>
      <c r="J4" s="1" t="s">
        <v>78</v>
      </c>
      <c r="K4" s="1">
        <v>2</v>
      </c>
      <c r="L4" s="1">
        <v>24</v>
      </c>
      <c r="M4" s="1">
        <v>0</v>
      </c>
      <c r="N4" s="1" t="s">
        <v>79</v>
      </c>
      <c r="O4" s="3">
        <v>3500</v>
      </c>
      <c r="P4" s="3">
        <f t="shared" si="0"/>
        <v>10678.284640355374</v>
      </c>
      <c r="Q4" s="3">
        <f t="shared" ref="Q4:Q42" si="9">F4/R4</f>
        <v>3500</v>
      </c>
      <c r="R4" s="4">
        <f t="shared" si="3"/>
        <v>3.6611261624075566</v>
      </c>
      <c r="S4" s="4">
        <v>0.6</v>
      </c>
      <c r="T4" s="4">
        <v>3.1230000000000002</v>
      </c>
      <c r="U4" s="3">
        <f t="shared" si="4"/>
        <v>12813.941568426448</v>
      </c>
      <c r="V4" s="3">
        <f t="shared" si="5"/>
        <v>6406.9707842132239</v>
      </c>
      <c r="W4" s="3">
        <f t="shared" si="6"/>
        <v>10930.5</v>
      </c>
      <c r="X4" s="5">
        <v>0.1</v>
      </c>
      <c r="Y4" s="3">
        <f t="shared" si="7"/>
        <v>9045.4237057919017</v>
      </c>
      <c r="Z4" s="3">
        <f t="shared" si="8"/>
        <v>211771459.80000001</v>
      </c>
    </row>
    <row r="5" spans="1:26" x14ac:dyDescent="0.2">
      <c r="A5" s="1" t="s">
        <v>17</v>
      </c>
      <c r="B5" s="1">
        <v>1101117124574</v>
      </c>
      <c r="C5" s="1" t="s">
        <v>62</v>
      </c>
      <c r="D5" s="1" t="s">
        <v>58</v>
      </c>
      <c r="E5" s="2">
        <v>6000</v>
      </c>
      <c r="F5" s="2">
        <f t="shared" si="2"/>
        <v>83333.333333333328</v>
      </c>
      <c r="G5" s="2">
        <v>500000000</v>
      </c>
      <c r="H5" s="2">
        <v>500000000</v>
      </c>
      <c r="I5" s="1">
        <v>3</v>
      </c>
      <c r="J5" s="1" t="s">
        <v>78</v>
      </c>
      <c r="K5" s="1">
        <v>2</v>
      </c>
      <c r="L5" s="1">
        <v>12</v>
      </c>
      <c r="M5" s="1">
        <v>0</v>
      </c>
      <c r="N5" s="1" t="s">
        <v>79</v>
      </c>
      <c r="O5" s="3">
        <v>15613</v>
      </c>
      <c r="P5" s="3">
        <f t="shared" si="0"/>
        <v>69444.444444444438</v>
      </c>
      <c r="Q5" s="3">
        <v>53830</v>
      </c>
      <c r="R5" s="4">
        <f t="shared" si="3"/>
        <v>5.3374324814791088</v>
      </c>
      <c r="S5" s="4">
        <f t="shared" ref="S5:S37" si="10">F5/P5</f>
        <v>1.2</v>
      </c>
      <c r="T5" s="4">
        <v>0.84</v>
      </c>
      <c r="U5" s="3">
        <f t="shared" si="4"/>
        <v>83333.333333333328</v>
      </c>
      <c r="V5" s="3">
        <f t="shared" si="5"/>
        <v>83333.333333333328</v>
      </c>
      <c r="W5" s="3">
        <f t="shared" si="6"/>
        <v>45217.2</v>
      </c>
      <c r="X5" s="5">
        <v>0.3</v>
      </c>
      <c r="Y5" s="3">
        <f t="shared" si="7"/>
        <v>49439.568888888876</v>
      </c>
      <c r="Z5" s="3">
        <f t="shared" si="8"/>
        <v>296637413.33333325</v>
      </c>
    </row>
    <row r="6" spans="1:26" x14ac:dyDescent="0.2">
      <c r="A6" s="1" t="s">
        <v>18</v>
      </c>
      <c r="B6" s="1">
        <v>1601110352510</v>
      </c>
      <c r="C6" s="1" t="s">
        <v>63</v>
      </c>
      <c r="D6" s="1" t="s">
        <v>58</v>
      </c>
      <c r="E6" s="2">
        <v>5900</v>
      </c>
      <c r="F6" s="2">
        <f t="shared" si="2"/>
        <v>84745.762711864401</v>
      </c>
      <c r="G6" s="2">
        <v>500000000</v>
      </c>
      <c r="H6" s="2">
        <v>500000000</v>
      </c>
      <c r="I6" s="1">
        <v>3</v>
      </c>
      <c r="J6" s="1" t="s">
        <v>78</v>
      </c>
      <c r="K6" s="1">
        <v>2</v>
      </c>
      <c r="L6" s="1">
        <v>42</v>
      </c>
      <c r="M6" s="1">
        <v>0</v>
      </c>
      <c r="N6" s="1" t="s">
        <v>79</v>
      </c>
      <c r="O6" s="3">
        <v>15432</v>
      </c>
      <c r="P6" s="3">
        <f t="shared" si="0"/>
        <v>70621.468926553673</v>
      </c>
      <c r="Q6" s="3">
        <v>38410</v>
      </c>
      <c r="R6" s="4">
        <f t="shared" si="3"/>
        <v>5.4915605697164596</v>
      </c>
      <c r="S6" s="4">
        <v>0.45</v>
      </c>
      <c r="T6" s="4">
        <v>1.0960000000000001</v>
      </c>
      <c r="U6" s="3">
        <f t="shared" si="4"/>
        <v>84745.762711864401</v>
      </c>
      <c r="V6" s="3">
        <f t="shared" si="5"/>
        <v>31779.661016949154</v>
      </c>
      <c r="W6" s="3">
        <f t="shared" si="6"/>
        <v>42097.36</v>
      </c>
      <c r="X6" s="5">
        <v>0.2</v>
      </c>
      <c r="Y6" s="3">
        <f t="shared" si="7"/>
        <v>42299.408994350291</v>
      </c>
      <c r="Z6" s="3">
        <f t="shared" si="8"/>
        <v>249566513.06666672</v>
      </c>
    </row>
    <row r="7" spans="1:26" x14ac:dyDescent="0.2">
      <c r="A7" s="1" t="s">
        <v>19</v>
      </c>
      <c r="B7" s="1">
        <v>1101114211209</v>
      </c>
      <c r="C7" s="1" t="s">
        <v>64</v>
      </c>
      <c r="D7" s="1" t="s">
        <v>58</v>
      </c>
      <c r="E7" s="2">
        <v>97000</v>
      </c>
      <c r="F7" s="2">
        <f t="shared" si="2"/>
        <v>5154.6391752577319</v>
      </c>
      <c r="G7" s="2">
        <v>500000000</v>
      </c>
      <c r="H7" s="2">
        <v>500000000</v>
      </c>
      <c r="I7" s="1">
        <v>3</v>
      </c>
      <c r="J7" s="1" t="s">
        <v>78</v>
      </c>
      <c r="K7" s="1">
        <v>2</v>
      </c>
      <c r="L7" s="1">
        <v>17</v>
      </c>
      <c r="M7" s="1">
        <v>0</v>
      </c>
      <c r="N7" s="1" t="s">
        <v>79</v>
      </c>
      <c r="O7" s="3">
        <v>8031</v>
      </c>
      <c r="P7" s="3">
        <f t="shared" si="0"/>
        <v>4295.5326460481101</v>
      </c>
      <c r="Q7" s="3">
        <v>100000</v>
      </c>
      <c r="R7" s="4">
        <f t="shared" si="3"/>
        <v>0.64184275622683751</v>
      </c>
      <c r="S7" s="4">
        <f t="shared" si="10"/>
        <v>1.2</v>
      </c>
      <c r="T7" s="4">
        <v>3.51</v>
      </c>
      <c r="U7" s="3">
        <f t="shared" si="4"/>
        <v>5154.6391752577319</v>
      </c>
      <c r="V7" s="3">
        <f t="shared" si="5"/>
        <v>5154.6391752577319</v>
      </c>
      <c r="W7" s="3">
        <f t="shared" si="6"/>
        <v>351000</v>
      </c>
      <c r="X7" s="5">
        <v>0.1</v>
      </c>
      <c r="Y7" s="3">
        <f t="shared" si="7"/>
        <v>108392.78350515464</v>
      </c>
      <c r="Z7" s="3">
        <f t="shared" si="8"/>
        <v>10514100000</v>
      </c>
    </row>
    <row r="8" spans="1:26" x14ac:dyDescent="0.2">
      <c r="A8" s="1" t="s">
        <v>20</v>
      </c>
      <c r="B8" s="1">
        <v>1101116431730</v>
      </c>
      <c r="C8" s="1" t="s">
        <v>65</v>
      </c>
      <c r="D8" s="1" t="s">
        <v>58</v>
      </c>
      <c r="E8" s="2">
        <v>77600</v>
      </c>
      <c r="F8" s="2">
        <f t="shared" si="2"/>
        <v>6443.2989690721652</v>
      </c>
      <c r="G8" s="2">
        <v>500000000</v>
      </c>
      <c r="H8" s="2">
        <v>500000000</v>
      </c>
      <c r="I8" s="1">
        <v>3</v>
      </c>
      <c r="J8" s="1" t="s">
        <v>78</v>
      </c>
      <c r="K8" s="1">
        <v>2</v>
      </c>
      <c r="L8" s="1">
        <v>20</v>
      </c>
      <c r="M8" s="1">
        <v>0</v>
      </c>
      <c r="N8" s="1" t="s">
        <v>79</v>
      </c>
      <c r="O8" s="3">
        <v>1234</v>
      </c>
      <c r="P8" s="3">
        <f t="shared" si="0"/>
        <v>5369.4158075601381</v>
      </c>
      <c r="Q8" s="3">
        <v>6753</v>
      </c>
      <c r="R8" s="4">
        <f t="shared" si="3"/>
        <v>5.2214740430082376</v>
      </c>
      <c r="S8" s="4">
        <v>0.4</v>
      </c>
      <c r="T8" s="4">
        <v>4.3099999999999996</v>
      </c>
      <c r="U8" s="3">
        <f t="shared" si="4"/>
        <v>6443.2989690721652</v>
      </c>
      <c r="V8" s="3">
        <f t="shared" si="5"/>
        <v>2147.7663230240555</v>
      </c>
      <c r="W8" s="3">
        <f t="shared" si="6"/>
        <v>29105.429999999997</v>
      </c>
      <c r="X8" s="5">
        <v>0.2</v>
      </c>
      <c r="Y8" s="3">
        <f t="shared" si="7"/>
        <v>10052.398744558992</v>
      </c>
      <c r="Z8" s="3">
        <f t="shared" si="8"/>
        <v>780066142.57777774</v>
      </c>
    </row>
    <row r="9" spans="1:26" x14ac:dyDescent="0.2">
      <c r="A9" s="1" t="s">
        <v>21</v>
      </c>
      <c r="B9" s="1">
        <v>1101115440104</v>
      </c>
      <c r="C9" s="1" t="s">
        <v>64</v>
      </c>
      <c r="D9" s="1" t="s">
        <v>58</v>
      </c>
      <c r="E9" s="2">
        <v>233248</v>
      </c>
      <c r="F9" s="2">
        <f t="shared" si="2"/>
        <v>2143.6411030319659</v>
      </c>
      <c r="G9" s="2">
        <v>500000000</v>
      </c>
      <c r="H9" s="2">
        <v>500000000</v>
      </c>
      <c r="I9" s="1">
        <v>3</v>
      </c>
      <c r="J9" s="1" t="s">
        <v>78</v>
      </c>
      <c r="K9" s="1">
        <v>2</v>
      </c>
      <c r="L9" s="1">
        <v>19</v>
      </c>
      <c r="M9" s="1">
        <v>0</v>
      </c>
      <c r="N9" s="1" t="s">
        <v>79</v>
      </c>
      <c r="O9" s="3">
        <v>3500</v>
      </c>
      <c r="P9" s="3">
        <f t="shared" si="0"/>
        <v>1786.3675858599718</v>
      </c>
      <c r="Q9" s="3">
        <f t="shared" si="9"/>
        <v>3500.0000000000005</v>
      </c>
      <c r="R9" s="4">
        <f t="shared" si="3"/>
        <v>0.61246888658056164</v>
      </c>
      <c r="S9" s="4">
        <v>2.1</v>
      </c>
      <c r="T9" s="4">
        <v>8.51</v>
      </c>
      <c r="U9" s="3">
        <f t="shared" si="4"/>
        <v>2143.6411030319659</v>
      </c>
      <c r="V9" s="3">
        <f t="shared" si="5"/>
        <v>3751.3719303059411</v>
      </c>
      <c r="W9" s="3">
        <f t="shared" si="6"/>
        <v>29785.000000000004</v>
      </c>
      <c r="X9" s="5">
        <v>0.1</v>
      </c>
      <c r="Y9" s="3">
        <f t="shared" si="7"/>
        <v>10704.003910001373</v>
      </c>
      <c r="Z9" s="3">
        <f t="shared" si="8"/>
        <v>2496687504</v>
      </c>
    </row>
    <row r="10" spans="1:26" x14ac:dyDescent="0.2">
      <c r="A10" s="1" t="s">
        <v>22</v>
      </c>
      <c r="B10" s="1">
        <v>1101116958875</v>
      </c>
      <c r="C10" s="1" t="s">
        <v>60</v>
      </c>
      <c r="D10" s="1" t="s">
        <v>58</v>
      </c>
      <c r="E10" s="2">
        <v>604600</v>
      </c>
      <c r="F10" s="2">
        <f t="shared" si="2"/>
        <v>826.99305325835257</v>
      </c>
      <c r="G10" s="2">
        <v>500000000</v>
      </c>
      <c r="H10" s="2">
        <v>500000000</v>
      </c>
      <c r="I10" s="1">
        <v>3</v>
      </c>
      <c r="J10" s="1" t="s">
        <v>78</v>
      </c>
      <c r="K10" s="1">
        <v>2</v>
      </c>
      <c r="L10" s="1">
        <v>18</v>
      </c>
      <c r="M10" s="1">
        <v>0</v>
      </c>
      <c r="N10" s="1" t="s">
        <v>79</v>
      </c>
      <c r="O10" s="3">
        <v>3500</v>
      </c>
      <c r="P10" s="3">
        <f>F10/1.3</f>
        <v>636.14850250642507</v>
      </c>
      <c r="Q10" s="3">
        <f t="shared" si="9"/>
        <v>3500</v>
      </c>
      <c r="R10" s="4">
        <f t="shared" si="3"/>
        <v>0.23628372950238646</v>
      </c>
      <c r="S10" s="4">
        <f t="shared" si="10"/>
        <v>1.3</v>
      </c>
      <c r="T10" s="4">
        <v>0.13</v>
      </c>
      <c r="U10" s="3">
        <f t="shared" si="4"/>
        <v>826.99305325835257</v>
      </c>
      <c r="V10" s="3">
        <f t="shared" si="5"/>
        <v>826.99305325835257</v>
      </c>
      <c r="W10" s="3">
        <f t="shared" si="6"/>
        <v>455</v>
      </c>
      <c r="X10" s="5">
        <v>0.1</v>
      </c>
      <c r="Y10" s="3">
        <f t="shared" si="7"/>
        <v>632.69583195501161</v>
      </c>
      <c r="Z10" s="3">
        <f t="shared" si="8"/>
        <v>382527900</v>
      </c>
    </row>
    <row r="11" spans="1:26" x14ac:dyDescent="0.2">
      <c r="A11" s="1" t="s">
        <v>23</v>
      </c>
      <c r="B11" s="1">
        <v>1101115957670</v>
      </c>
      <c r="C11" s="1" t="s">
        <v>66</v>
      </c>
      <c r="D11" s="1" t="s">
        <v>58</v>
      </c>
      <c r="E11" s="2">
        <v>29793</v>
      </c>
      <c r="F11" s="2">
        <f t="shared" si="2"/>
        <v>16782.465679857683</v>
      </c>
      <c r="G11" s="2">
        <v>500000000</v>
      </c>
      <c r="H11" s="2">
        <v>500000000</v>
      </c>
      <c r="I11" s="1">
        <v>3</v>
      </c>
      <c r="J11" s="1" t="s">
        <v>78</v>
      </c>
      <c r="K11" s="1">
        <v>2</v>
      </c>
      <c r="L11" s="1">
        <v>12</v>
      </c>
      <c r="M11" s="1">
        <v>0</v>
      </c>
      <c r="N11" s="1" t="s">
        <v>79</v>
      </c>
      <c r="O11" s="3">
        <v>3500</v>
      </c>
      <c r="P11" s="3">
        <f t="shared" si="0"/>
        <v>13985.38806654807</v>
      </c>
      <c r="Q11" s="3">
        <f t="shared" si="9"/>
        <v>3500</v>
      </c>
      <c r="R11" s="4">
        <f t="shared" si="3"/>
        <v>4.7949901942450524</v>
      </c>
      <c r="S11" s="4">
        <f t="shared" si="10"/>
        <v>1.2</v>
      </c>
      <c r="T11" s="4">
        <v>0.68130000000000002</v>
      </c>
      <c r="U11" s="3">
        <f t="shared" si="4"/>
        <v>16782.465679857683</v>
      </c>
      <c r="V11" s="3">
        <f t="shared" si="5"/>
        <v>16782.465679857683</v>
      </c>
      <c r="W11" s="3">
        <f t="shared" si="6"/>
        <v>2384.5500000000002</v>
      </c>
      <c r="X11" s="5">
        <v>0.3</v>
      </c>
      <c r="Y11" s="3">
        <f t="shared" si="7"/>
        <v>8388.2123172669199</v>
      </c>
      <c r="Z11" s="3">
        <f t="shared" si="8"/>
        <v>249910009.56833336</v>
      </c>
    </row>
    <row r="12" spans="1:26" x14ac:dyDescent="0.2">
      <c r="A12" s="1" t="s">
        <v>24</v>
      </c>
      <c r="B12" s="1">
        <v>1101116450178</v>
      </c>
      <c r="C12" s="1" t="s">
        <v>62</v>
      </c>
      <c r="D12" s="1" t="s">
        <v>58</v>
      </c>
      <c r="E12" s="2">
        <v>71620</v>
      </c>
      <c r="F12" s="2">
        <f t="shared" si="2"/>
        <v>6981.2901424183192</v>
      </c>
      <c r="G12" s="2">
        <v>500000000</v>
      </c>
      <c r="H12" s="2">
        <v>500000000</v>
      </c>
      <c r="I12" s="1">
        <v>3</v>
      </c>
      <c r="J12" s="1" t="s">
        <v>78</v>
      </c>
      <c r="K12" s="1">
        <v>2</v>
      </c>
      <c r="L12" s="1">
        <v>14</v>
      </c>
      <c r="M12" s="1">
        <v>0</v>
      </c>
      <c r="N12" s="1" t="s">
        <v>79</v>
      </c>
      <c r="O12" s="3">
        <v>3500</v>
      </c>
      <c r="P12" s="3">
        <f>F12/0.8</f>
        <v>8726.6126780228988</v>
      </c>
      <c r="Q12" s="3">
        <f t="shared" si="9"/>
        <v>3500</v>
      </c>
      <c r="R12" s="4">
        <f t="shared" si="3"/>
        <v>1.9946543264052341</v>
      </c>
      <c r="S12" s="4">
        <f t="shared" si="10"/>
        <v>0.8</v>
      </c>
      <c r="T12" s="4">
        <v>0.84519999999999995</v>
      </c>
      <c r="U12" s="3">
        <f t="shared" si="4"/>
        <v>6981.2901424183192</v>
      </c>
      <c r="V12" s="3">
        <f t="shared" si="5"/>
        <v>6981.2901424183192</v>
      </c>
      <c r="W12" s="3">
        <f t="shared" si="6"/>
        <v>2958.2</v>
      </c>
      <c r="X12" s="5">
        <v>0.1</v>
      </c>
      <c r="Y12" s="3">
        <f t="shared" si="7"/>
        <v>5076.2340854509912</v>
      </c>
      <c r="Z12" s="3">
        <f t="shared" si="8"/>
        <v>363559885.19999999</v>
      </c>
    </row>
    <row r="13" spans="1:26" x14ac:dyDescent="0.2">
      <c r="A13" s="1" t="s">
        <v>25</v>
      </c>
      <c r="B13" s="1">
        <v>1101117254925</v>
      </c>
      <c r="C13" s="1" t="s">
        <v>60</v>
      </c>
      <c r="D13" s="1" t="s">
        <v>58</v>
      </c>
      <c r="E13" s="2">
        <v>89300</v>
      </c>
      <c r="F13" s="2">
        <f t="shared" si="2"/>
        <v>5599.1041433370665</v>
      </c>
      <c r="G13" s="2">
        <v>500000000</v>
      </c>
      <c r="H13" s="2">
        <v>500000000</v>
      </c>
      <c r="I13" s="1">
        <v>3</v>
      </c>
      <c r="J13" s="1" t="s">
        <v>78</v>
      </c>
      <c r="K13" s="1">
        <v>2</v>
      </c>
      <c r="L13" s="1">
        <v>40</v>
      </c>
      <c r="M13" s="1">
        <v>0</v>
      </c>
      <c r="N13" s="1" t="s">
        <v>79</v>
      </c>
      <c r="O13" s="3">
        <v>3500</v>
      </c>
      <c r="P13" s="3">
        <f t="shared" si="0"/>
        <v>4665.9201194475554</v>
      </c>
      <c r="Q13" s="3">
        <f t="shared" si="9"/>
        <v>3500</v>
      </c>
      <c r="R13" s="4">
        <f t="shared" si="3"/>
        <v>1.5997440409534476</v>
      </c>
      <c r="S13" s="4">
        <f t="shared" si="10"/>
        <v>1.2</v>
      </c>
      <c r="T13" s="4">
        <v>0.312</v>
      </c>
      <c r="U13" s="3">
        <f t="shared" si="4"/>
        <v>5599.1041433370665</v>
      </c>
      <c r="V13" s="3">
        <f t="shared" si="5"/>
        <v>5599.1041433370665</v>
      </c>
      <c r="W13" s="3">
        <f t="shared" si="6"/>
        <v>1092</v>
      </c>
      <c r="X13" s="5">
        <v>0.2</v>
      </c>
      <c r="Y13" s="3">
        <f t="shared" si="7"/>
        <v>3277.3888764464355</v>
      </c>
      <c r="Z13" s="3">
        <f t="shared" si="8"/>
        <v>292670826.66666669</v>
      </c>
    </row>
    <row r="14" spans="1:26" x14ac:dyDescent="0.2">
      <c r="A14" s="1" t="s">
        <v>26</v>
      </c>
      <c r="B14" s="1">
        <v>1801111204261</v>
      </c>
      <c r="C14" s="1" t="s">
        <v>67</v>
      </c>
      <c r="D14" s="1" t="s">
        <v>58</v>
      </c>
      <c r="E14" s="2">
        <v>28218</v>
      </c>
      <c r="F14" s="2">
        <f t="shared" si="2"/>
        <v>17719.186334963499</v>
      </c>
      <c r="G14" s="2">
        <v>500000000</v>
      </c>
      <c r="H14" s="2">
        <v>500000000</v>
      </c>
      <c r="I14" s="1">
        <v>3</v>
      </c>
      <c r="J14" s="1" t="s">
        <v>78</v>
      </c>
      <c r="K14" s="1">
        <v>2</v>
      </c>
      <c r="L14" s="1">
        <v>25</v>
      </c>
      <c r="M14" s="1">
        <v>0</v>
      </c>
      <c r="N14" s="1" t="s">
        <v>79</v>
      </c>
      <c r="O14" s="3">
        <v>3500</v>
      </c>
      <c r="P14" s="3">
        <f t="shared" si="0"/>
        <v>14765.988612469582</v>
      </c>
      <c r="Q14" s="3">
        <f t="shared" si="9"/>
        <v>3500</v>
      </c>
      <c r="R14" s="4">
        <f t="shared" si="3"/>
        <v>5.062624667132428</v>
      </c>
      <c r="S14" s="4">
        <v>0.81</v>
      </c>
      <c r="T14" s="4">
        <v>0.15229999999999999</v>
      </c>
      <c r="U14" s="3">
        <f t="shared" si="4"/>
        <v>17719.186334963499</v>
      </c>
      <c r="V14" s="3">
        <f t="shared" si="5"/>
        <v>11960.450776100362</v>
      </c>
      <c r="W14" s="3">
        <f t="shared" si="6"/>
        <v>533.04999999999995</v>
      </c>
      <c r="X14" s="5">
        <v>0.1</v>
      </c>
      <c r="Y14" s="3">
        <f t="shared" si="7"/>
        <v>9063.8061333191581</v>
      </c>
      <c r="Z14" s="3">
        <f t="shared" si="8"/>
        <v>255762481.47</v>
      </c>
    </row>
    <row r="15" spans="1:26" x14ac:dyDescent="0.2">
      <c r="A15" s="1" t="s">
        <v>27</v>
      </c>
      <c r="B15" s="1">
        <v>1101116131348</v>
      </c>
      <c r="C15" s="1" t="s">
        <v>68</v>
      </c>
      <c r="D15" s="1" t="s">
        <v>58</v>
      </c>
      <c r="E15" s="2">
        <v>6232</v>
      </c>
      <c r="F15" s="2">
        <f t="shared" si="2"/>
        <v>80231.065468549423</v>
      </c>
      <c r="G15" s="2">
        <v>500000000</v>
      </c>
      <c r="H15" s="2">
        <v>500000000</v>
      </c>
      <c r="I15" s="1">
        <v>3</v>
      </c>
      <c r="J15" s="1" t="s">
        <v>78</v>
      </c>
      <c r="K15" s="1">
        <v>2</v>
      </c>
      <c r="L15" s="1">
        <v>19</v>
      </c>
      <c r="M15" s="1">
        <v>0</v>
      </c>
      <c r="N15" s="1" t="s">
        <v>79</v>
      </c>
      <c r="O15" s="3">
        <v>445512</v>
      </c>
      <c r="P15" s="3">
        <f t="shared" si="0"/>
        <v>66859.221223791188</v>
      </c>
      <c r="Q15" s="3">
        <f t="shared" si="9"/>
        <v>445511.99999999994</v>
      </c>
      <c r="R15" s="4">
        <f t="shared" si="3"/>
        <v>0.18008732754347678</v>
      </c>
      <c r="S15" s="4">
        <v>1.23</v>
      </c>
      <c r="T15" s="4">
        <v>1.63</v>
      </c>
      <c r="U15" s="3">
        <f t="shared" si="4"/>
        <v>80231.065468549423</v>
      </c>
      <c r="V15" s="3">
        <f t="shared" si="5"/>
        <v>82236.84210526316</v>
      </c>
      <c r="W15" s="3">
        <f t="shared" si="6"/>
        <v>726184.55999999982</v>
      </c>
      <c r="X15" s="5">
        <v>0.2</v>
      </c>
      <c r="Y15" s="3">
        <f t="shared" si="7"/>
        <v>236973.9913530167</v>
      </c>
      <c r="Z15" s="3">
        <f t="shared" si="8"/>
        <v>1476821914.112</v>
      </c>
    </row>
    <row r="16" spans="1:26" x14ac:dyDescent="0.2">
      <c r="A16" s="1" t="s">
        <v>28</v>
      </c>
      <c r="B16" s="1">
        <v>1101117442710</v>
      </c>
      <c r="C16" s="1" t="s">
        <v>60</v>
      </c>
      <c r="D16" s="1" t="s">
        <v>58</v>
      </c>
      <c r="E16" s="2">
        <v>4349</v>
      </c>
      <c r="F16" s="2">
        <f t="shared" si="2"/>
        <v>114968.95838123707</v>
      </c>
      <c r="G16" s="2">
        <v>500000000</v>
      </c>
      <c r="H16" s="2">
        <v>500000000</v>
      </c>
      <c r="I16" s="1">
        <v>3</v>
      </c>
      <c r="J16" s="1" t="s">
        <v>78</v>
      </c>
      <c r="K16" s="1">
        <v>2</v>
      </c>
      <c r="L16" s="1">
        <v>36</v>
      </c>
      <c r="M16" s="1">
        <v>0</v>
      </c>
      <c r="N16" s="1" t="s">
        <v>79</v>
      </c>
      <c r="O16" s="3">
        <v>35461</v>
      </c>
      <c r="P16" s="3">
        <f t="shared" si="0"/>
        <v>95807.465317697555</v>
      </c>
      <c r="Q16" s="3">
        <f t="shared" si="9"/>
        <v>35461</v>
      </c>
      <c r="R16" s="4">
        <f t="shared" si="3"/>
        <v>3.2421239779260898</v>
      </c>
      <c r="S16" s="4">
        <f t="shared" si="10"/>
        <v>1.2</v>
      </c>
      <c r="T16" s="4">
        <v>0.84550000000000003</v>
      </c>
      <c r="U16" s="3">
        <f t="shared" si="4"/>
        <v>114968.95838123707</v>
      </c>
      <c r="V16" s="3">
        <f t="shared" si="5"/>
        <v>114968.95838123707</v>
      </c>
      <c r="W16" s="3">
        <f t="shared" si="6"/>
        <v>29982.2755</v>
      </c>
      <c r="X16" s="5">
        <v>0.1</v>
      </c>
      <c r="Y16" s="3">
        <f t="shared" si="7"/>
        <v>77976.057678742247</v>
      </c>
      <c r="Z16" s="3">
        <f t="shared" si="8"/>
        <v>339117874.84485</v>
      </c>
    </row>
    <row r="17" spans="1:26" x14ac:dyDescent="0.2">
      <c r="A17" s="1" t="s">
        <v>29</v>
      </c>
      <c r="B17" s="1">
        <v>1101116254041</v>
      </c>
      <c r="C17" s="1" t="s">
        <v>69</v>
      </c>
      <c r="D17" s="1" t="s">
        <v>58</v>
      </c>
      <c r="E17" s="2">
        <v>2763</v>
      </c>
      <c r="F17" s="2">
        <f t="shared" si="2"/>
        <v>180962.72167933406</v>
      </c>
      <c r="G17" s="2">
        <v>500000000</v>
      </c>
      <c r="H17" s="2">
        <v>500000000</v>
      </c>
      <c r="I17" s="1">
        <v>3</v>
      </c>
      <c r="J17" s="1" t="s">
        <v>78</v>
      </c>
      <c r="K17" s="1">
        <v>2</v>
      </c>
      <c r="L17" s="1">
        <v>12</v>
      </c>
      <c r="M17" s="1">
        <v>0</v>
      </c>
      <c r="N17" s="1" t="s">
        <v>79</v>
      </c>
      <c r="O17" s="3">
        <v>11230</v>
      </c>
      <c r="P17" s="3">
        <f t="shared" si="0"/>
        <v>150802.26806611172</v>
      </c>
      <c r="Q17" s="3">
        <f t="shared" si="9"/>
        <v>11230</v>
      </c>
      <c r="R17" s="4">
        <f t="shared" si="3"/>
        <v>16.114222767527522</v>
      </c>
      <c r="S17" s="4">
        <f t="shared" si="10"/>
        <v>1.2</v>
      </c>
      <c r="T17" s="4">
        <v>0.36099999999999999</v>
      </c>
      <c r="U17" s="3">
        <f t="shared" si="4"/>
        <v>180962.72167933406</v>
      </c>
      <c r="V17" s="3">
        <f t="shared" si="5"/>
        <v>180962.72167933406</v>
      </c>
      <c r="W17" s="3">
        <f t="shared" si="6"/>
        <v>4054.0299999999997</v>
      </c>
      <c r="X17" s="5">
        <v>0.1</v>
      </c>
      <c r="Y17" s="3">
        <f t="shared" si="7"/>
        <v>109793.84200760044</v>
      </c>
      <c r="Z17" s="3">
        <f t="shared" si="8"/>
        <v>303360385.46700001</v>
      </c>
    </row>
    <row r="18" spans="1:26" x14ac:dyDescent="0.2">
      <c r="A18" s="1" t="s">
        <v>30</v>
      </c>
      <c r="B18" s="1">
        <v>1101116702157</v>
      </c>
      <c r="C18" s="1" t="s">
        <v>70</v>
      </c>
      <c r="D18" s="1" t="s">
        <v>58</v>
      </c>
      <c r="E18" s="2">
        <v>46296</v>
      </c>
      <c r="F18" s="2">
        <f t="shared" si="2"/>
        <v>10800.069120442371</v>
      </c>
      <c r="G18" s="2">
        <v>500000000</v>
      </c>
      <c r="H18" s="2">
        <v>500000000</v>
      </c>
      <c r="I18" s="1">
        <v>3</v>
      </c>
      <c r="J18" s="1" t="s">
        <v>78</v>
      </c>
      <c r="K18" s="1">
        <v>2</v>
      </c>
      <c r="L18" s="1">
        <v>20</v>
      </c>
      <c r="M18" s="1">
        <v>0</v>
      </c>
      <c r="N18" s="1" t="s">
        <v>79</v>
      </c>
      <c r="O18" s="3">
        <v>3500</v>
      </c>
      <c r="P18" s="3">
        <f t="shared" si="0"/>
        <v>9000.0576003686438</v>
      </c>
      <c r="Q18" s="3">
        <f t="shared" si="9"/>
        <v>3500</v>
      </c>
      <c r="R18" s="4">
        <f t="shared" si="3"/>
        <v>3.085734034412106</v>
      </c>
      <c r="S18" s="4">
        <v>1.86</v>
      </c>
      <c r="T18" s="4">
        <v>1.53</v>
      </c>
      <c r="U18" s="3">
        <f t="shared" si="4"/>
        <v>10800.069120442371</v>
      </c>
      <c r="V18" s="3">
        <f t="shared" si="5"/>
        <v>16740.107136685678</v>
      </c>
      <c r="W18" s="3">
        <f t="shared" si="6"/>
        <v>5355</v>
      </c>
      <c r="X18" s="5">
        <v>0.3</v>
      </c>
      <c r="Y18" s="3">
        <f t="shared" si="7"/>
        <v>7675.5411266632109</v>
      </c>
      <c r="Z18" s="3">
        <f t="shared" si="8"/>
        <v>355346852</v>
      </c>
    </row>
    <row r="19" spans="1:26" x14ac:dyDescent="0.2">
      <c r="A19" s="1" t="s">
        <v>31</v>
      </c>
      <c r="B19" s="1">
        <v>1311110414464</v>
      </c>
      <c r="C19" s="1" t="s">
        <v>67</v>
      </c>
      <c r="D19" s="1" t="s">
        <v>58</v>
      </c>
      <c r="E19" s="2">
        <v>375000</v>
      </c>
      <c r="F19" s="2">
        <f t="shared" si="2"/>
        <v>1333.3333333333333</v>
      </c>
      <c r="G19" s="2">
        <v>500000000</v>
      </c>
      <c r="H19" s="2">
        <v>500000000</v>
      </c>
      <c r="I19" s="1">
        <v>3</v>
      </c>
      <c r="J19" s="1" t="s">
        <v>78</v>
      </c>
      <c r="K19" s="1">
        <v>2</v>
      </c>
      <c r="L19" s="1">
        <v>12</v>
      </c>
      <c r="M19" s="1">
        <v>0</v>
      </c>
      <c r="N19" s="1" t="s">
        <v>79</v>
      </c>
      <c r="O19" s="3">
        <v>3500</v>
      </c>
      <c r="P19" s="3">
        <f t="shared" si="0"/>
        <v>1111.1111111111111</v>
      </c>
      <c r="Q19" s="3">
        <f t="shared" si="9"/>
        <v>3500</v>
      </c>
      <c r="R19" s="4">
        <f t="shared" si="3"/>
        <v>0.38095238095238093</v>
      </c>
      <c r="S19" s="4">
        <v>1.32</v>
      </c>
      <c r="T19" s="4">
        <v>2.581</v>
      </c>
      <c r="U19" s="3">
        <f t="shared" si="4"/>
        <v>1333.3333333333333</v>
      </c>
      <c r="V19" s="3">
        <f t="shared" si="5"/>
        <v>1466.6666666666667</v>
      </c>
      <c r="W19" s="3">
        <f t="shared" si="6"/>
        <v>9033.5</v>
      </c>
      <c r="X19" s="5">
        <v>0.1</v>
      </c>
      <c r="Y19" s="3">
        <f t="shared" si="7"/>
        <v>3550.05</v>
      </c>
      <c r="Z19" s="3">
        <f t="shared" si="8"/>
        <v>1331268750</v>
      </c>
    </row>
    <row r="20" spans="1:26" x14ac:dyDescent="0.2">
      <c r="A20" s="1" t="s">
        <v>32</v>
      </c>
      <c r="B20" s="1">
        <v>1101115119080</v>
      </c>
      <c r="C20" s="1" t="s">
        <v>66</v>
      </c>
      <c r="D20" s="1" t="s">
        <v>58</v>
      </c>
      <c r="E20" s="2">
        <v>139971</v>
      </c>
      <c r="F20" s="2">
        <f t="shared" si="2"/>
        <v>3572.1685206221287</v>
      </c>
      <c r="G20" s="2">
        <v>500000000</v>
      </c>
      <c r="H20" s="2">
        <v>500000000</v>
      </c>
      <c r="I20" s="1">
        <v>3</v>
      </c>
      <c r="J20" s="1" t="s">
        <v>78</v>
      </c>
      <c r="K20" s="1">
        <v>2</v>
      </c>
      <c r="L20" s="1">
        <v>24</v>
      </c>
      <c r="M20" s="1">
        <v>0</v>
      </c>
      <c r="N20" s="1" t="s">
        <v>79</v>
      </c>
      <c r="O20" s="3">
        <v>3500</v>
      </c>
      <c r="P20" s="3">
        <f t="shared" si="0"/>
        <v>2976.8071005184406</v>
      </c>
      <c r="Q20" s="3">
        <f t="shared" si="9"/>
        <v>3500</v>
      </c>
      <c r="R20" s="4">
        <f t="shared" si="3"/>
        <v>1.0206195773206082</v>
      </c>
      <c r="S20" s="4">
        <v>1.54</v>
      </c>
      <c r="T20" s="4">
        <v>3.3210000000000002</v>
      </c>
      <c r="U20" s="3">
        <f t="shared" si="4"/>
        <v>3572.1685206221287</v>
      </c>
      <c r="V20" s="3">
        <f t="shared" si="5"/>
        <v>4584.2829347983989</v>
      </c>
      <c r="W20" s="3">
        <f t="shared" si="6"/>
        <v>11623.5</v>
      </c>
      <c r="X20" s="5">
        <v>0.1</v>
      </c>
      <c r="Y20" s="3">
        <f t="shared" si="7"/>
        <v>5933.9854366261579</v>
      </c>
      <c r="Z20" s="3">
        <f t="shared" si="8"/>
        <v>830585875.54999995</v>
      </c>
    </row>
    <row r="21" spans="1:26" x14ac:dyDescent="0.2">
      <c r="A21" s="1" t="s">
        <v>33</v>
      </c>
      <c r="B21" s="1">
        <v>1311110583318</v>
      </c>
      <c r="C21" s="1" t="s">
        <v>59</v>
      </c>
      <c r="D21" s="1" t="s">
        <v>58</v>
      </c>
      <c r="E21" s="2">
        <v>137606</v>
      </c>
      <c r="F21" s="2">
        <f t="shared" si="2"/>
        <v>3633.5624900077032</v>
      </c>
      <c r="G21" s="2">
        <v>500000000</v>
      </c>
      <c r="H21" s="2">
        <v>500000000</v>
      </c>
      <c r="I21" s="1">
        <v>3</v>
      </c>
      <c r="J21" s="1" t="s">
        <v>78</v>
      </c>
      <c r="K21" s="1">
        <v>2</v>
      </c>
      <c r="L21" s="1">
        <v>70</v>
      </c>
      <c r="M21" s="1">
        <v>0</v>
      </c>
      <c r="N21" s="1" t="s">
        <v>79</v>
      </c>
      <c r="O21" s="3">
        <v>3500</v>
      </c>
      <c r="P21" s="3">
        <f t="shared" si="0"/>
        <v>3027.9687416730862</v>
      </c>
      <c r="Q21" s="3">
        <f t="shared" si="9"/>
        <v>3500.0000000000005</v>
      </c>
      <c r="R21" s="4">
        <f t="shared" si="3"/>
        <v>1.0381607114307723</v>
      </c>
      <c r="S21" s="4">
        <v>4</v>
      </c>
      <c r="T21" s="4">
        <v>2.0579999999999998</v>
      </c>
      <c r="U21" s="3">
        <f t="shared" si="4"/>
        <v>3633.5624900077028</v>
      </c>
      <c r="V21" s="3">
        <f t="shared" si="5"/>
        <v>12111.874966692345</v>
      </c>
      <c r="W21" s="3">
        <f t="shared" si="6"/>
        <v>7203</v>
      </c>
      <c r="X21" s="5">
        <v>0.1</v>
      </c>
      <c r="Y21" s="3">
        <f t="shared" si="7"/>
        <v>6884.5312370100146</v>
      </c>
      <c r="Z21" s="3">
        <f t="shared" si="8"/>
        <v>947352805.4000001</v>
      </c>
    </row>
    <row r="22" spans="1:26" x14ac:dyDescent="0.2">
      <c r="A22" s="1" t="s">
        <v>34</v>
      </c>
      <c r="B22" s="1">
        <v>1311110348580</v>
      </c>
      <c r="C22" s="1" t="s">
        <v>71</v>
      </c>
      <c r="D22" s="1" t="s">
        <v>58</v>
      </c>
      <c r="E22" s="2">
        <v>153735</v>
      </c>
      <c r="F22" s="2">
        <f t="shared" si="2"/>
        <v>3252.3498227469345</v>
      </c>
      <c r="G22" s="2">
        <v>500000000</v>
      </c>
      <c r="H22" s="2">
        <v>500000000</v>
      </c>
      <c r="I22" s="1">
        <v>3</v>
      </c>
      <c r="J22" s="1" t="s">
        <v>78</v>
      </c>
      <c r="K22" s="1">
        <v>2</v>
      </c>
      <c r="L22" s="1">
        <v>42</v>
      </c>
      <c r="M22" s="1">
        <v>0</v>
      </c>
      <c r="N22" s="1" t="s">
        <v>79</v>
      </c>
      <c r="O22" s="3">
        <v>3500</v>
      </c>
      <c r="P22" s="3">
        <f t="shared" si="0"/>
        <v>2710.2915189557789</v>
      </c>
      <c r="Q22" s="3">
        <f t="shared" si="9"/>
        <v>3500</v>
      </c>
      <c r="R22" s="4">
        <f t="shared" si="3"/>
        <v>0.92924280649912416</v>
      </c>
      <c r="S22" s="4">
        <v>1.5629999999999999</v>
      </c>
      <c r="T22" s="4">
        <v>3.65</v>
      </c>
      <c r="U22" s="3">
        <f t="shared" si="4"/>
        <v>3252.3498227469345</v>
      </c>
      <c r="V22" s="3">
        <f t="shared" si="5"/>
        <v>4236.1856441278824</v>
      </c>
      <c r="W22" s="3">
        <f t="shared" si="6"/>
        <v>12775</v>
      </c>
      <c r="X22" s="5">
        <v>0.2</v>
      </c>
      <c r="Y22" s="3">
        <f t="shared" si="7"/>
        <v>5403.609457833285</v>
      </c>
      <c r="Z22" s="3">
        <f t="shared" si="8"/>
        <v>830723900.00000012</v>
      </c>
    </row>
    <row r="23" spans="1:26" x14ac:dyDescent="0.2">
      <c r="A23" s="1" t="s">
        <v>35</v>
      </c>
      <c r="B23" s="1">
        <v>1101118994835</v>
      </c>
      <c r="C23" s="1" t="s">
        <v>72</v>
      </c>
      <c r="D23" s="1" t="s">
        <v>58</v>
      </c>
      <c r="E23" s="2">
        <v>67915</v>
      </c>
      <c r="F23" s="2">
        <f t="shared" si="2"/>
        <v>7362.1438562909516</v>
      </c>
      <c r="G23" s="2">
        <v>500000000</v>
      </c>
      <c r="H23" s="2">
        <v>500000000</v>
      </c>
      <c r="I23" s="1">
        <v>3</v>
      </c>
      <c r="J23" s="1" t="s">
        <v>78</v>
      </c>
      <c r="K23" s="1">
        <v>2</v>
      </c>
      <c r="L23" s="1">
        <v>31</v>
      </c>
      <c r="M23" s="1">
        <v>0</v>
      </c>
      <c r="N23" s="1" t="s">
        <v>79</v>
      </c>
      <c r="O23" s="3">
        <v>3500</v>
      </c>
      <c r="P23" s="3">
        <f t="shared" si="0"/>
        <v>6135.1198802424597</v>
      </c>
      <c r="Q23" s="3">
        <f t="shared" si="9"/>
        <v>3500</v>
      </c>
      <c r="R23" s="4">
        <f t="shared" si="3"/>
        <v>2.1034696732259861</v>
      </c>
      <c r="S23" s="4">
        <v>1.1299999999999999</v>
      </c>
      <c r="T23" s="4">
        <v>2.4500000000000002</v>
      </c>
      <c r="U23" s="3">
        <f t="shared" si="4"/>
        <v>7362.1438562909516</v>
      </c>
      <c r="V23" s="3">
        <f t="shared" si="5"/>
        <v>6932.6854646739785</v>
      </c>
      <c r="W23" s="3">
        <f t="shared" si="6"/>
        <v>8575</v>
      </c>
      <c r="X23" s="5">
        <v>0.1</v>
      </c>
      <c r="Y23" s="3">
        <f t="shared" si="7"/>
        <v>6860.9487962894791</v>
      </c>
      <c r="Z23" s="3">
        <f t="shared" si="8"/>
        <v>465961337.5</v>
      </c>
    </row>
    <row r="24" spans="1:26" x14ac:dyDescent="0.2">
      <c r="A24" s="1" t="s">
        <v>36</v>
      </c>
      <c r="B24" s="1">
        <v>1101116504818</v>
      </c>
      <c r="C24" s="1" t="s">
        <v>70</v>
      </c>
      <c r="D24" s="1" t="s">
        <v>58</v>
      </c>
      <c r="E24" s="2">
        <v>3472310</v>
      </c>
      <c r="F24" s="2">
        <f t="shared" si="2"/>
        <v>143.99635977202496</v>
      </c>
      <c r="G24" s="2">
        <v>500000000</v>
      </c>
      <c r="H24" s="2">
        <v>500000000</v>
      </c>
      <c r="I24" s="1">
        <v>3</v>
      </c>
      <c r="J24" s="1" t="s">
        <v>78</v>
      </c>
      <c r="K24" s="1">
        <v>2</v>
      </c>
      <c r="L24" s="1">
        <v>16</v>
      </c>
      <c r="M24" s="1">
        <v>0</v>
      </c>
      <c r="N24" s="1" t="s">
        <v>79</v>
      </c>
      <c r="O24" s="3">
        <v>72</v>
      </c>
      <c r="P24" s="3">
        <f t="shared" si="0"/>
        <v>119.99696647668748</v>
      </c>
      <c r="Q24" s="3">
        <f t="shared" si="9"/>
        <v>72</v>
      </c>
      <c r="R24" s="4">
        <f t="shared" si="3"/>
        <v>1.9999494412781245</v>
      </c>
      <c r="S24" s="4">
        <v>1.4</v>
      </c>
      <c r="T24" s="4">
        <v>2.35</v>
      </c>
      <c r="U24" s="3">
        <f t="shared" si="4"/>
        <v>143.99635977202496</v>
      </c>
      <c r="V24" s="3">
        <f t="shared" si="5"/>
        <v>167.99575306736244</v>
      </c>
      <c r="W24" s="3">
        <f t="shared" si="6"/>
        <v>169.20000000000002</v>
      </c>
      <c r="X24" s="5">
        <v>0.3</v>
      </c>
      <c r="Y24" s="3">
        <f t="shared" si="7"/>
        <v>112.27815966252372</v>
      </c>
      <c r="Z24" s="3">
        <f t="shared" si="8"/>
        <v>389864576.57777774</v>
      </c>
    </row>
    <row r="25" spans="1:26" x14ac:dyDescent="0.2">
      <c r="A25" s="1" t="s">
        <v>37</v>
      </c>
      <c r="B25" s="1">
        <v>1401110040944</v>
      </c>
      <c r="C25" s="1" t="s">
        <v>77</v>
      </c>
      <c r="D25" s="1" t="s">
        <v>58</v>
      </c>
      <c r="E25" s="2">
        <v>3472310</v>
      </c>
      <c r="F25" s="2">
        <f t="shared" si="2"/>
        <v>143.99635977202496</v>
      </c>
      <c r="G25" s="2">
        <v>500000000</v>
      </c>
      <c r="H25" s="2">
        <v>500000000</v>
      </c>
      <c r="I25" s="1">
        <v>3</v>
      </c>
      <c r="J25" s="1" t="s">
        <v>78</v>
      </c>
      <c r="K25" s="1">
        <v>2</v>
      </c>
      <c r="L25" s="1">
        <v>4</v>
      </c>
      <c r="M25" s="1">
        <v>0</v>
      </c>
      <c r="N25" s="1" t="s">
        <v>79</v>
      </c>
      <c r="O25" s="3">
        <v>69</v>
      </c>
      <c r="P25" s="3">
        <f t="shared" si="0"/>
        <v>119.99696647668748</v>
      </c>
      <c r="Q25" s="3">
        <f t="shared" si="9"/>
        <v>69</v>
      </c>
      <c r="R25" s="4">
        <f t="shared" si="3"/>
        <v>2.0869037648119559</v>
      </c>
      <c r="S25" s="4">
        <v>1.3</v>
      </c>
      <c r="T25" s="4">
        <v>1.351</v>
      </c>
      <c r="U25" s="3">
        <f t="shared" si="4"/>
        <v>143.99635977202496</v>
      </c>
      <c r="V25" s="3">
        <f t="shared" si="5"/>
        <v>155.99605641969373</v>
      </c>
      <c r="W25" s="3">
        <f t="shared" si="6"/>
        <v>93.218999999999994</v>
      </c>
      <c r="X25" s="5">
        <v>0.2</v>
      </c>
      <c r="Y25" s="3">
        <f t="shared" si="7"/>
        <v>104.856377651125</v>
      </c>
      <c r="Z25" s="3">
        <f t="shared" si="8"/>
        <v>364093848.68177783</v>
      </c>
    </row>
    <row r="26" spans="1:26" x14ac:dyDescent="0.2">
      <c r="A26" s="1" t="s">
        <v>38</v>
      </c>
      <c r="B26" s="1">
        <v>1101116417607</v>
      </c>
      <c r="C26" s="1" t="s">
        <v>67</v>
      </c>
      <c r="D26" s="1" t="s">
        <v>58</v>
      </c>
      <c r="E26" s="2">
        <v>4857</v>
      </c>
      <c r="F26" s="2">
        <f t="shared" si="2"/>
        <v>102944.20424130121</v>
      </c>
      <c r="G26" s="2">
        <v>500000000</v>
      </c>
      <c r="H26" s="2">
        <v>500000000</v>
      </c>
      <c r="I26" s="1">
        <v>3</v>
      </c>
      <c r="J26" s="1" t="s">
        <v>78</v>
      </c>
      <c r="K26" s="1">
        <v>2</v>
      </c>
      <c r="L26" s="1">
        <v>12</v>
      </c>
      <c r="M26" s="1">
        <v>0</v>
      </c>
      <c r="N26" s="1" t="s">
        <v>79</v>
      </c>
      <c r="O26" s="3">
        <v>3500</v>
      </c>
      <c r="P26" s="3">
        <f t="shared" si="0"/>
        <v>85786.836867751015</v>
      </c>
      <c r="Q26" s="3">
        <f t="shared" si="9"/>
        <v>3500</v>
      </c>
      <c r="R26" s="4">
        <f t="shared" si="3"/>
        <v>29.412629783228915</v>
      </c>
      <c r="S26" s="4">
        <v>1.03</v>
      </c>
      <c r="T26" s="4">
        <v>1.06</v>
      </c>
      <c r="U26" s="3">
        <f t="shared" si="4"/>
        <v>102944.20424130121</v>
      </c>
      <c r="V26" s="3">
        <f t="shared" si="5"/>
        <v>88360.441973783541</v>
      </c>
      <c r="W26" s="3">
        <f t="shared" si="6"/>
        <v>3710</v>
      </c>
      <c r="X26" s="5">
        <v>0.1</v>
      </c>
      <c r="Y26" s="3">
        <f t="shared" si="7"/>
        <v>58504.393864525431</v>
      </c>
      <c r="Z26" s="3">
        <f t="shared" si="8"/>
        <v>284155841</v>
      </c>
    </row>
    <row r="27" spans="1:26" x14ac:dyDescent="0.2">
      <c r="A27" s="1" t="s">
        <v>39</v>
      </c>
      <c r="B27" s="1">
        <v>1801110925248</v>
      </c>
      <c r="C27" s="1" t="s">
        <v>73</v>
      </c>
      <c r="D27" s="1" t="s">
        <v>58</v>
      </c>
      <c r="E27" s="2">
        <v>1218324</v>
      </c>
      <c r="F27" s="2">
        <f t="shared" si="2"/>
        <v>410.39986079236724</v>
      </c>
      <c r="G27" s="2">
        <v>500000000</v>
      </c>
      <c r="H27" s="2">
        <v>500000000</v>
      </c>
      <c r="I27" s="1">
        <v>3</v>
      </c>
      <c r="J27" s="1" t="s">
        <v>78</v>
      </c>
      <c r="K27" s="1">
        <v>2</v>
      </c>
      <c r="L27" s="1">
        <v>42</v>
      </c>
      <c r="M27" s="1">
        <v>0</v>
      </c>
      <c r="N27" s="1" t="s">
        <v>79</v>
      </c>
      <c r="O27" s="3">
        <v>150</v>
      </c>
      <c r="P27" s="3">
        <f t="shared" si="0"/>
        <v>341.9998839936394</v>
      </c>
      <c r="Q27" s="3">
        <f t="shared" si="9"/>
        <v>150</v>
      </c>
      <c r="R27" s="4">
        <f t="shared" si="3"/>
        <v>2.7359990719491147</v>
      </c>
      <c r="S27" s="4">
        <v>1.06</v>
      </c>
      <c r="T27" s="4">
        <v>12.3</v>
      </c>
      <c r="U27" s="3">
        <f t="shared" si="4"/>
        <v>410.39986079236724</v>
      </c>
      <c r="V27" s="3">
        <f t="shared" si="5"/>
        <v>362.51987703325779</v>
      </c>
      <c r="W27" s="3">
        <f t="shared" si="6"/>
        <v>1845</v>
      </c>
      <c r="X27" s="5">
        <v>0.2</v>
      </c>
      <c r="Y27" s="3">
        <f t="shared" si="7"/>
        <v>698.11193008683335</v>
      </c>
      <c r="Z27" s="3">
        <f t="shared" si="8"/>
        <v>850526519.11111116</v>
      </c>
    </row>
    <row r="28" spans="1:26" x14ac:dyDescent="0.2">
      <c r="A28" s="1" t="s">
        <v>40</v>
      </c>
      <c r="B28" s="1">
        <v>2055110049363</v>
      </c>
      <c r="C28" s="1" t="s">
        <v>69</v>
      </c>
      <c r="D28" s="1" t="s">
        <v>58</v>
      </c>
      <c r="E28" s="2">
        <v>1175183</v>
      </c>
      <c r="F28" s="2">
        <f t="shared" si="2"/>
        <v>425.46565088160736</v>
      </c>
      <c r="G28" s="2">
        <v>500000000</v>
      </c>
      <c r="H28" s="2">
        <v>500000000</v>
      </c>
      <c r="I28" s="1">
        <v>3</v>
      </c>
      <c r="J28" s="1" t="s">
        <v>78</v>
      </c>
      <c r="K28" s="1">
        <v>2</v>
      </c>
      <c r="L28" s="1">
        <v>14</v>
      </c>
      <c r="M28" s="1">
        <v>0</v>
      </c>
      <c r="N28" s="1" t="s">
        <v>79</v>
      </c>
      <c r="O28" s="3">
        <v>42</v>
      </c>
      <c r="P28" s="3">
        <f t="shared" si="0"/>
        <v>354.55470906800616</v>
      </c>
      <c r="Q28" s="3">
        <f t="shared" si="9"/>
        <v>42</v>
      </c>
      <c r="R28" s="4">
        <f t="shared" si="3"/>
        <v>10.130134544800175</v>
      </c>
      <c r="S28" s="4">
        <v>1.08</v>
      </c>
      <c r="T28" s="4">
        <v>7.03</v>
      </c>
      <c r="U28" s="3">
        <f t="shared" si="4"/>
        <v>425.46565088160736</v>
      </c>
      <c r="V28" s="3">
        <f t="shared" si="5"/>
        <v>382.9190857934467</v>
      </c>
      <c r="W28" s="3">
        <f t="shared" si="6"/>
        <v>295.26</v>
      </c>
      <c r="X28" s="5">
        <v>0.1</v>
      </c>
      <c r="Y28" s="3">
        <f t="shared" si="7"/>
        <v>331.09342100251621</v>
      </c>
      <c r="Z28" s="3">
        <f t="shared" si="8"/>
        <v>389095359.77399999</v>
      </c>
    </row>
    <row r="29" spans="1:26" x14ac:dyDescent="0.2">
      <c r="A29" s="1" t="s">
        <v>41</v>
      </c>
      <c r="B29" s="1">
        <v>1717110147784</v>
      </c>
      <c r="C29" s="1" t="s">
        <v>77</v>
      </c>
      <c r="D29" s="1" t="s">
        <v>58</v>
      </c>
      <c r="E29" s="2">
        <v>1033582</v>
      </c>
      <c r="F29" s="2">
        <f t="shared" si="2"/>
        <v>483.75455454913106</v>
      </c>
      <c r="G29" s="2">
        <v>500000000</v>
      </c>
      <c r="H29" s="2">
        <v>500000000</v>
      </c>
      <c r="I29" s="1">
        <v>3</v>
      </c>
      <c r="J29" s="1" t="s">
        <v>78</v>
      </c>
      <c r="K29" s="1">
        <v>2</v>
      </c>
      <c r="L29" s="1">
        <v>15</v>
      </c>
      <c r="M29" s="1">
        <v>0</v>
      </c>
      <c r="N29" s="1" t="s">
        <v>79</v>
      </c>
      <c r="O29" s="3">
        <v>123</v>
      </c>
      <c r="P29" s="3">
        <f t="shared" si="0"/>
        <v>403.12879545760921</v>
      </c>
      <c r="Q29" s="3">
        <f t="shared" si="9"/>
        <v>123</v>
      </c>
      <c r="R29" s="4">
        <f t="shared" si="3"/>
        <v>3.9329638581230166</v>
      </c>
      <c r="S29" s="4">
        <v>1.36</v>
      </c>
      <c r="T29" s="4">
        <v>6.9160000000000004</v>
      </c>
      <c r="U29" s="3">
        <f t="shared" si="4"/>
        <v>483.75455454913106</v>
      </c>
      <c r="V29" s="3">
        <f t="shared" si="5"/>
        <v>548.25516182234855</v>
      </c>
      <c r="W29" s="3">
        <f t="shared" si="6"/>
        <v>850.66800000000001</v>
      </c>
      <c r="X29" s="5">
        <v>0.1</v>
      </c>
      <c r="Y29" s="3">
        <f t="shared" si="7"/>
        <v>564.80331491144386</v>
      </c>
      <c r="Z29" s="3">
        <f t="shared" si="8"/>
        <v>583770539.83279991</v>
      </c>
    </row>
    <row r="30" spans="1:26" x14ac:dyDescent="0.2">
      <c r="A30" s="1" t="s">
        <v>42</v>
      </c>
      <c r="B30" s="1">
        <v>1311110641645</v>
      </c>
      <c r="C30" s="1" t="s">
        <v>77</v>
      </c>
      <c r="D30" s="1" t="s">
        <v>58</v>
      </c>
      <c r="E30" s="2">
        <v>689599</v>
      </c>
      <c r="F30" s="2">
        <f t="shared" si="2"/>
        <v>725.05905606011606</v>
      </c>
      <c r="G30" s="2">
        <v>500000000</v>
      </c>
      <c r="H30" s="2">
        <v>500000000</v>
      </c>
      <c r="I30" s="1">
        <v>3</v>
      </c>
      <c r="J30" s="1" t="s">
        <v>78</v>
      </c>
      <c r="K30" s="1">
        <v>2</v>
      </c>
      <c r="L30" s="1">
        <v>12</v>
      </c>
      <c r="M30" s="1">
        <v>0</v>
      </c>
      <c r="N30" s="1" t="s">
        <v>79</v>
      </c>
      <c r="O30" s="3">
        <v>3500</v>
      </c>
      <c r="P30" s="3">
        <f t="shared" si="0"/>
        <v>604.21588005009676</v>
      </c>
      <c r="Q30" s="3">
        <f t="shared" si="9"/>
        <v>3500</v>
      </c>
      <c r="R30" s="4">
        <f t="shared" si="3"/>
        <v>0.20715973030289031</v>
      </c>
      <c r="S30" s="4">
        <v>5.4119999999999999</v>
      </c>
      <c r="T30" s="4">
        <v>5.55</v>
      </c>
      <c r="U30" s="3">
        <f t="shared" si="4"/>
        <v>725.05905606011606</v>
      </c>
      <c r="V30" s="3">
        <f t="shared" si="5"/>
        <v>3270.0163428311234</v>
      </c>
      <c r="W30" s="3">
        <f t="shared" si="6"/>
        <v>19425</v>
      </c>
      <c r="X30" s="5">
        <v>0.3</v>
      </c>
      <c r="Y30" s="3">
        <f t="shared" si="7"/>
        <v>5464.6842597412897</v>
      </c>
      <c r="Z30" s="3">
        <f t="shared" si="8"/>
        <v>3768440800.8333335</v>
      </c>
    </row>
    <row r="31" spans="1:26" x14ac:dyDescent="0.2">
      <c r="A31" s="1" t="s">
        <v>43</v>
      </c>
      <c r="B31" s="1">
        <v>1101116635530</v>
      </c>
      <c r="C31" s="1" t="s">
        <v>74</v>
      </c>
      <c r="D31" s="1" t="s">
        <v>58</v>
      </c>
      <c r="E31" s="2">
        <v>261682</v>
      </c>
      <c r="F31" s="2">
        <f t="shared" si="2"/>
        <v>1910.7160599506271</v>
      </c>
      <c r="G31" s="2">
        <v>500000000</v>
      </c>
      <c r="H31" s="2">
        <v>500000000</v>
      </c>
      <c r="I31" s="1">
        <v>3</v>
      </c>
      <c r="J31" s="1" t="s">
        <v>78</v>
      </c>
      <c r="K31" s="1">
        <v>2</v>
      </c>
      <c r="L31" s="1">
        <v>31</v>
      </c>
      <c r="M31" s="1">
        <v>0</v>
      </c>
      <c r="N31" s="1" t="s">
        <v>79</v>
      </c>
      <c r="O31" s="3">
        <v>3500</v>
      </c>
      <c r="P31" s="3">
        <f t="shared" si="0"/>
        <v>1592.2633832921892</v>
      </c>
      <c r="Q31" s="3">
        <f t="shared" si="9"/>
        <v>3499.9999999999995</v>
      </c>
      <c r="R31" s="4">
        <f t="shared" si="3"/>
        <v>0.54591887427160779</v>
      </c>
      <c r="S31" s="4">
        <v>1.6387</v>
      </c>
      <c r="T31" s="4">
        <v>2</v>
      </c>
      <c r="U31" s="3">
        <f t="shared" si="4"/>
        <v>1910.7160599506274</v>
      </c>
      <c r="V31" s="3">
        <f t="shared" si="5"/>
        <v>2609.2420062009105</v>
      </c>
      <c r="W31" s="3">
        <f t="shared" si="6"/>
        <v>6999.9999999999991</v>
      </c>
      <c r="X31" s="5">
        <v>0.1</v>
      </c>
      <c r="Y31" s="3">
        <f t="shared" si="7"/>
        <v>3455.9874198454609</v>
      </c>
      <c r="Z31" s="3">
        <f t="shared" si="8"/>
        <v>904369699.99999988</v>
      </c>
    </row>
    <row r="32" spans="1:26" x14ac:dyDescent="0.2">
      <c r="A32" s="1" t="s">
        <v>44</v>
      </c>
      <c r="B32" s="1">
        <v>134811014444</v>
      </c>
      <c r="C32" s="1" t="s">
        <v>75</v>
      </c>
      <c r="D32" s="1" t="s">
        <v>58</v>
      </c>
      <c r="E32" s="2">
        <v>297957</v>
      </c>
      <c r="F32" s="2">
        <f t="shared" si="2"/>
        <v>1678.0944901445509</v>
      </c>
      <c r="G32" s="2">
        <v>500000000</v>
      </c>
      <c r="H32" s="2">
        <v>500000000</v>
      </c>
      <c r="I32" s="1">
        <v>3</v>
      </c>
      <c r="J32" s="1" t="s">
        <v>78</v>
      </c>
      <c r="K32" s="1">
        <v>2</v>
      </c>
      <c r="L32" s="1">
        <v>18</v>
      </c>
      <c r="M32" s="1">
        <v>0</v>
      </c>
      <c r="N32" s="1" t="s">
        <v>79</v>
      </c>
      <c r="O32" s="3">
        <v>3500</v>
      </c>
      <c r="P32" s="3">
        <f t="shared" si="0"/>
        <v>1398.4120751204591</v>
      </c>
      <c r="Q32" s="3">
        <f t="shared" si="9"/>
        <v>3500</v>
      </c>
      <c r="R32" s="4">
        <f t="shared" si="3"/>
        <v>0.47945556861272887</v>
      </c>
      <c r="S32" s="4">
        <v>0.84199999999999997</v>
      </c>
      <c r="T32" s="4">
        <v>4.21</v>
      </c>
      <c r="U32" s="3">
        <f t="shared" si="4"/>
        <v>1678.0944901445509</v>
      </c>
      <c r="V32" s="3">
        <f t="shared" si="5"/>
        <v>1177.4629672514266</v>
      </c>
      <c r="W32" s="3">
        <f t="shared" si="6"/>
        <v>14735</v>
      </c>
      <c r="X32" s="5">
        <v>0.2</v>
      </c>
      <c r="Y32" s="3">
        <f t="shared" si="7"/>
        <v>4690.8153219722617</v>
      </c>
      <c r="Z32" s="3">
        <f t="shared" si="8"/>
        <v>1397661260.8888891</v>
      </c>
    </row>
    <row r="33" spans="1:26" x14ac:dyDescent="0.2">
      <c r="A33" s="1" t="s">
        <v>45</v>
      </c>
      <c r="B33" s="1">
        <v>1311110464675</v>
      </c>
      <c r="C33" s="1" t="s">
        <v>76</v>
      </c>
      <c r="D33" s="1" t="s">
        <v>58</v>
      </c>
      <c r="E33" s="2">
        <v>4864</v>
      </c>
      <c r="F33" s="2">
        <f t="shared" si="2"/>
        <v>102796.05263157895</v>
      </c>
      <c r="G33" s="2">
        <v>500000000</v>
      </c>
      <c r="H33" s="2">
        <v>500000000</v>
      </c>
      <c r="I33" s="1">
        <v>3</v>
      </c>
      <c r="J33" s="1" t="s">
        <v>78</v>
      </c>
      <c r="K33" s="1">
        <v>2</v>
      </c>
      <c r="L33" s="1">
        <v>17</v>
      </c>
      <c r="M33" s="1">
        <v>0</v>
      </c>
      <c r="N33" s="1" t="s">
        <v>79</v>
      </c>
      <c r="O33" s="3">
        <v>3500</v>
      </c>
      <c r="P33" s="3">
        <f t="shared" si="0"/>
        <v>85663.377192982458</v>
      </c>
      <c r="Q33" s="3">
        <f t="shared" si="9"/>
        <v>3500</v>
      </c>
      <c r="R33" s="4">
        <f t="shared" si="3"/>
        <v>29.3703007518797</v>
      </c>
      <c r="S33" s="4">
        <v>1.3839999999999999</v>
      </c>
      <c r="T33" s="4">
        <v>2</v>
      </c>
      <c r="U33" s="3">
        <f t="shared" si="4"/>
        <v>102796.05263157895</v>
      </c>
      <c r="V33" s="3">
        <f t="shared" si="5"/>
        <v>118558.11403508771</v>
      </c>
      <c r="W33" s="3">
        <f t="shared" si="6"/>
        <v>7000</v>
      </c>
      <c r="X33" s="5">
        <v>0.1</v>
      </c>
      <c r="Y33" s="3">
        <f t="shared" si="7"/>
        <v>68506.25</v>
      </c>
      <c r="Z33" s="3">
        <f t="shared" si="8"/>
        <v>333214400</v>
      </c>
    </row>
    <row r="34" spans="1:26" x14ac:dyDescent="0.2">
      <c r="A34" s="1" t="s">
        <v>46</v>
      </c>
      <c r="B34" s="1">
        <v>1311110465110</v>
      </c>
      <c r="C34" s="1" t="s">
        <v>76</v>
      </c>
      <c r="D34" s="1" t="s">
        <v>58</v>
      </c>
      <c r="E34" s="2">
        <v>220719</v>
      </c>
      <c r="F34" s="2">
        <f t="shared" si="2"/>
        <v>2265.3237827282655</v>
      </c>
      <c r="G34" s="2">
        <v>500000000</v>
      </c>
      <c r="H34" s="2">
        <v>500000000</v>
      </c>
      <c r="I34" s="1">
        <v>3</v>
      </c>
      <c r="J34" s="1" t="s">
        <v>78</v>
      </c>
      <c r="K34" s="1">
        <v>2</v>
      </c>
      <c r="L34" s="1">
        <v>17</v>
      </c>
      <c r="M34" s="1">
        <v>0</v>
      </c>
      <c r="N34" s="1" t="s">
        <v>79</v>
      </c>
      <c r="O34" s="3">
        <v>3500</v>
      </c>
      <c r="P34" s="3">
        <f t="shared" si="0"/>
        <v>1887.7698189402213</v>
      </c>
      <c r="Q34" s="3">
        <f t="shared" si="9"/>
        <v>3499.9999999999995</v>
      </c>
      <c r="R34" s="4">
        <f t="shared" si="3"/>
        <v>0.64723536649379021</v>
      </c>
      <c r="S34" s="4">
        <v>3.69</v>
      </c>
      <c r="T34" s="4">
        <v>2.36</v>
      </c>
      <c r="U34" s="3">
        <f t="shared" si="4"/>
        <v>2265.3237827282655</v>
      </c>
      <c r="V34" s="3">
        <f t="shared" si="5"/>
        <v>6965.8706318894165</v>
      </c>
      <c r="W34" s="3">
        <f t="shared" si="6"/>
        <v>8259.9999999999982</v>
      </c>
      <c r="X34" s="5">
        <v>0.2</v>
      </c>
      <c r="Y34" s="3">
        <f t="shared" si="7"/>
        <v>4664.3185105647162</v>
      </c>
      <c r="Z34" s="3">
        <f t="shared" si="8"/>
        <v>1029503717.3333336</v>
      </c>
    </row>
    <row r="35" spans="1:26" x14ac:dyDescent="0.2">
      <c r="A35" s="1" t="s">
        <v>47</v>
      </c>
      <c r="B35" s="1">
        <v>1101117261558</v>
      </c>
      <c r="C35" s="1" t="s">
        <v>76</v>
      </c>
      <c r="D35" s="1" t="s">
        <v>58</v>
      </c>
      <c r="E35" s="2">
        <v>4864</v>
      </c>
      <c r="F35" s="2">
        <f t="shared" si="2"/>
        <v>102796.05263157895</v>
      </c>
      <c r="G35" s="2">
        <v>500000000</v>
      </c>
      <c r="H35" s="2">
        <v>500000000</v>
      </c>
      <c r="I35" s="1">
        <v>3</v>
      </c>
      <c r="J35" s="1" t="s">
        <v>78</v>
      </c>
      <c r="K35" s="1">
        <v>2</v>
      </c>
      <c r="L35" s="1">
        <v>17</v>
      </c>
      <c r="M35" s="1">
        <v>0</v>
      </c>
      <c r="N35" s="1" t="s">
        <v>79</v>
      </c>
      <c r="O35" s="3">
        <v>3500</v>
      </c>
      <c r="P35" s="3">
        <f t="shared" si="0"/>
        <v>85663.377192982458</v>
      </c>
      <c r="Q35" s="3">
        <f t="shared" si="9"/>
        <v>3500</v>
      </c>
      <c r="R35" s="4">
        <f t="shared" si="3"/>
        <v>29.3703007518797</v>
      </c>
      <c r="S35" s="4">
        <f t="shared" si="10"/>
        <v>1.2</v>
      </c>
      <c r="T35" s="4">
        <v>2</v>
      </c>
      <c r="U35" s="3">
        <f t="shared" si="4"/>
        <v>102796.05263157895</v>
      </c>
      <c r="V35" s="3">
        <f t="shared" si="5"/>
        <v>102796.05263157895</v>
      </c>
      <c r="W35" s="3">
        <f t="shared" si="6"/>
        <v>7000</v>
      </c>
      <c r="X35" s="5">
        <v>0.1</v>
      </c>
      <c r="Y35" s="3">
        <f t="shared" si="7"/>
        <v>63777.631578947367</v>
      </c>
      <c r="Z35" s="3">
        <f t="shared" si="8"/>
        <v>310214400</v>
      </c>
    </row>
    <row r="36" spans="1:26" x14ac:dyDescent="0.2">
      <c r="A36" s="1" t="s">
        <v>48</v>
      </c>
      <c r="B36" s="1">
        <v>1101117269370</v>
      </c>
      <c r="C36" s="1" t="s">
        <v>76</v>
      </c>
      <c r="D36" s="1" t="s">
        <v>58</v>
      </c>
      <c r="E36" s="2">
        <v>1532</v>
      </c>
      <c r="F36" s="2">
        <f t="shared" si="2"/>
        <v>326370.75718015665</v>
      </c>
      <c r="G36" s="2">
        <v>500000000</v>
      </c>
      <c r="H36" s="2">
        <v>500000000</v>
      </c>
      <c r="I36" s="1">
        <v>3</v>
      </c>
      <c r="J36" s="1" t="s">
        <v>78</v>
      </c>
      <c r="K36" s="1">
        <v>2</v>
      </c>
      <c r="L36" s="1">
        <v>17</v>
      </c>
      <c r="M36" s="1">
        <v>0</v>
      </c>
      <c r="N36" s="1" t="s">
        <v>79</v>
      </c>
      <c r="O36" s="3">
        <v>31561</v>
      </c>
      <c r="P36" s="3">
        <f t="shared" si="0"/>
        <v>271975.6309834639</v>
      </c>
      <c r="Q36" s="3">
        <f t="shared" si="9"/>
        <v>31561</v>
      </c>
      <c r="R36" s="4">
        <f t="shared" si="3"/>
        <v>10.340951084571358</v>
      </c>
      <c r="S36" s="4">
        <f t="shared" si="10"/>
        <v>1.2</v>
      </c>
      <c r="T36" s="4">
        <v>1.5721000000000001</v>
      </c>
      <c r="U36" s="3">
        <f t="shared" si="4"/>
        <v>326370.75718015665</v>
      </c>
      <c r="V36" s="3">
        <f t="shared" si="5"/>
        <v>326370.75718015665</v>
      </c>
      <c r="W36" s="3">
        <f t="shared" si="6"/>
        <v>49617.0481</v>
      </c>
      <c r="X36" s="5">
        <v>0.1</v>
      </c>
      <c r="Y36" s="3">
        <f t="shared" si="7"/>
        <v>210707.56873809398</v>
      </c>
      <c r="Z36" s="3">
        <f t="shared" si="8"/>
        <v>322803995.30675995</v>
      </c>
    </row>
    <row r="37" spans="1:26" x14ac:dyDescent="0.2">
      <c r="A37" s="1" t="s">
        <v>49</v>
      </c>
      <c r="B37" s="1">
        <v>1101117100681</v>
      </c>
      <c r="C37" s="1" t="s">
        <v>76</v>
      </c>
      <c r="D37" s="1" t="s">
        <v>58</v>
      </c>
      <c r="E37" s="2">
        <v>4864</v>
      </c>
      <c r="F37" s="2">
        <f t="shared" si="2"/>
        <v>102796.05263157895</v>
      </c>
      <c r="G37" s="2">
        <v>500000000</v>
      </c>
      <c r="H37" s="2">
        <v>500000000</v>
      </c>
      <c r="I37" s="1">
        <v>3</v>
      </c>
      <c r="J37" s="1" t="s">
        <v>78</v>
      </c>
      <c r="K37" s="1">
        <v>2</v>
      </c>
      <c r="L37" s="1">
        <v>17</v>
      </c>
      <c r="M37" s="1">
        <v>0</v>
      </c>
      <c r="N37" s="1" t="s">
        <v>79</v>
      </c>
      <c r="O37" s="3">
        <v>3500</v>
      </c>
      <c r="P37" s="3">
        <f t="shared" si="0"/>
        <v>85663.377192982458</v>
      </c>
      <c r="Q37" s="3">
        <f t="shared" si="9"/>
        <v>3500</v>
      </c>
      <c r="R37" s="4">
        <f t="shared" si="3"/>
        <v>29.3703007518797</v>
      </c>
      <c r="S37" s="4">
        <f t="shared" si="10"/>
        <v>1.2</v>
      </c>
      <c r="T37" s="4">
        <v>2</v>
      </c>
      <c r="U37" s="3">
        <f t="shared" si="4"/>
        <v>102796.05263157895</v>
      </c>
      <c r="V37" s="3">
        <f t="shared" si="5"/>
        <v>102796.05263157895</v>
      </c>
      <c r="W37" s="3">
        <f t="shared" si="6"/>
        <v>7000</v>
      </c>
      <c r="X37" s="5">
        <v>0.1</v>
      </c>
      <c r="Y37" s="3">
        <f t="shared" si="7"/>
        <v>63777.631578947367</v>
      </c>
      <c r="Z37" s="3">
        <f t="shared" si="8"/>
        <v>310214400</v>
      </c>
    </row>
    <row r="38" spans="1:26" x14ac:dyDescent="0.2">
      <c r="A38" s="1" t="s">
        <v>50</v>
      </c>
      <c r="B38" s="1">
        <v>1717110134533</v>
      </c>
      <c r="C38" s="1" t="s">
        <v>76</v>
      </c>
      <c r="D38" s="1" t="s">
        <v>58</v>
      </c>
      <c r="E38" s="2">
        <v>87612</v>
      </c>
      <c r="F38" s="2">
        <f t="shared" si="2"/>
        <v>5706.9807788887365</v>
      </c>
      <c r="G38" s="2">
        <v>500000000</v>
      </c>
      <c r="H38" s="2">
        <v>500000000</v>
      </c>
      <c r="I38" s="1">
        <v>3</v>
      </c>
      <c r="J38" s="1" t="s">
        <v>78</v>
      </c>
      <c r="K38" s="1">
        <v>2</v>
      </c>
      <c r="L38" s="1">
        <v>17</v>
      </c>
      <c r="M38" s="1">
        <v>0</v>
      </c>
      <c r="N38" s="1" t="s">
        <v>79</v>
      </c>
      <c r="O38" s="3">
        <v>3500</v>
      </c>
      <c r="P38" s="3">
        <f t="shared" si="0"/>
        <v>4755.8173157406136</v>
      </c>
      <c r="Q38" s="3">
        <f t="shared" si="9"/>
        <v>3500</v>
      </c>
      <c r="R38" s="4">
        <f t="shared" si="3"/>
        <v>1.6305659368253533</v>
      </c>
      <c r="S38" s="4">
        <v>1.0580000000000001</v>
      </c>
      <c r="T38" s="4">
        <v>1.2350000000000001</v>
      </c>
      <c r="U38" s="3">
        <f t="shared" si="4"/>
        <v>5706.9807788887365</v>
      </c>
      <c r="V38" s="3">
        <f t="shared" si="5"/>
        <v>5031.6547200535697</v>
      </c>
      <c r="W38" s="3">
        <f t="shared" si="6"/>
        <v>4322.5</v>
      </c>
      <c r="X38" s="5">
        <v>0.3</v>
      </c>
      <c r="Y38" s="3">
        <f t="shared" si="7"/>
        <v>3514.2649497532043</v>
      </c>
      <c r="Z38" s="3">
        <f t="shared" si="8"/>
        <v>307891780.77777773</v>
      </c>
    </row>
    <row r="39" spans="1:26" x14ac:dyDescent="0.2">
      <c r="A39" s="1" t="s">
        <v>51</v>
      </c>
      <c r="B39" s="1">
        <v>1101116275485</v>
      </c>
      <c r="C39" s="1" t="s">
        <v>76</v>
      </c>
      <c r="D39" s="1" t="s">
        <v>58</v>
      </c>
      <c r="E39" s="2">
        <v>1543</v>
      </c>
      <c r="F39" s="2">
        <f t="shared" si="2"/>
        <v>324044.06999351911</v>
      </c>
      <c r="G39" s="2">
        <v>500000000</v>
      </c>
      <c r="H39" s="2">
        <v>500000000</v>
      </c>
      <c r="I39" s="1">
        <v>3</v>
      </c>
      <c r="J39" s="1" t="s">
        <v>78</v>
      </c>
      <c r="K39" s="1">
        <v>2</v>
      </c>
      <c r="L39" s="1">
        <v>17</v>
      </c>
      <c r="M39" s="1">
        <v>0</v>
      </c>
      <c r="N39" s="1" t="s">
        <v>79</v>
      </c>
      <c r="O39" s="3">
        <v>88765</v>
      </c>
      <c r="P39" s="3">
        <f t="shared" si="0"/>
        <v>270036.7249945993</v>
      </c>
      <c r="Q39" s="3">
        <f t="shared" si="9"/>
        <v>88765</v>
      </c>
      <c r="R39" s="4">
        <f t="shared" si="3"/>
        <v>3.6505837885824266</v>
      </c>
      <c r="S39" s="4">
        <v>1.3</v>
      </c>
      <c r="T39" s="4">
        <v>2</v>
      </c>
      <c r="U39" s="3">
        <f t="shared" si="4"/>
        <v>324044.06999351911</v>
      </c>
      <c r="V39" s="3">
        <f t="shared" si="5"/>
        <v>351047.7424929791</v>
      </c>
      <c r="W39" s="3">
        <f t="shared" si="6"/>
        <v>177530</v>
      </c>
      <c r="X39" s="5">
        <v>0.1</v>
      </c>
      <c r="Y39" s="3">
        <f t="shared" si="7"/>
        <v>255786.54374594943</v>
      </c>
      <c r="Z39" s="3">
        <f t="shared" si="8"/>
        <v>394678636.99999994</v>
      </c>
    </row>
    <row r="40" spans="1:26" x14ac:dyDescent="0.2">
      <c r="A40" s="1" t="s">
        <v>52</v>
      </c>
      <c r="B40" s="1">
        <v>1211110324590</v>
      </c>
      <c r="C40" s="1" t="s">
        <v>76</v>
      </c>
      <c r="D40" s="1" t="s">
        <v>58</v>
      </c>
      <c r="E40" s="2">
        <v>770088</v>
      </c>
      <c r="F40" s="2">
        <f t="shared" si="2"/>
        <v>649.27644632821182</v>
      </c>
      <c r="G40" s="2">
        <v>500000000</v>
      </c>
      <c r="H40" s="2">
        <v>500000000</v>
      </c>
      <c r="I40" s="1">
        <v>3</v>
      </c>
      <c r="J40" s="1" t="s">
        <v>78</v>
      </c>
      <c r="K40" s="1">
        <v>2</v>
      </c>
      <c r="L40" s="1">
        <v>17</v>
      </c>
      <c r="M40" s="1">
        <v>0</v>
      </c>
      <c r="N40" s="1" t="s">
        <v>79</v>
      </c>
      <c r="O40" s="3">
        <v>3500</v>
      </c>
      <c r="P40" s="3">
        <f>F40/1.2</f>
        <v>541.06370527350987</v>
      </c>
      <c r="Q40" s="3">
        <f t="shared" si="9"/>
        <v>3500</v>
      </c>
      <c r="R40" s="4">
        <f t="shared" si="3"/>
        <v>0.18550755609377481</v>
      </c>
      <c r="S40" s="4">
        <v>3.1</v>
      </c>
      <c r="T40" s="4">
        <v>0.84</v>
      </c>
      <c r="U40" s="3">
        <f t="shared" si="4"/>
        <v>649.27644632821182</v>
      </c>
      <c r="V40" s="3">
        <f t="shared" si="5"/>
        <v>1677.2974863478807</v>
      </c>
      <c r="W40" s="3">
        <f t="shared" si="6"/>
        <v>2940</v>
      </c>
      <c r="X40" s="5">
        <v>0.2</v>
      </c>
      <c r="Y40" s="3">
        <f t="shared" si="7"/>
        <v>1404.4197153802913</v>
      </c>
      <c r="Z40" s="3">
        <f t="shared" si="8"/>
        <v>1081526769.7777779</v>
      </c>
    </row>
    <row r="41" spans="1:26" x14ac:dyDescent="0.2">
      <c r="A41" s="1" t="s">
        <v>53</v>
      </c>
      <c r="B41" s="1">
        <v>1101116584034</v>
      </c>
      <c r="C41" s="1" t="s">
        <v>76</v>
      </c>
      <c r="D41" s="1" t="s">
        <v>58</v>
      </c>
      <c r="E41" s="2">
        <v>48475</v>
      </c>
      <c r="F41" s="2">
        <f t="shared" si="2"/>
        <v>10314.595152140279</v>
      </c>
      <c r="G41" s="2">
        <v>500000000</v>
      </c>
      <c r="H41" s="2">
        <v>500000000</v>
      </c>
      <c r="I41" s="1">
        <v>3</v>
      </c>
      <c r="J41" s="1" t="s">
        <v>78</v>
      </c>
      <c r="K41" s="1">
        <v>2</v>
      </c>
      <c r="L41" s="1">
        <v>17</v>
      </c>
      <c r="M41" s="1">
        <v>0</v>
      </c>
      <c r="N41" s="1" t="s">
        <v>79</v>
      </c>
      <c r="O41" s="3">
        <v>3500</v>
      </c>
      <c r="P41" s="3">
        <f t="shared" ref="P41:P42" si="11">F41/1.2</f>
        <v>8595.4959601168994</v>
      </c>
      <c r="Q41" s="3">
        <f t="shared" si="9"/>
        <v>3500</v>
      </c>
      <c r="R41" s="4">
        <f t="shared" si="3"/>
        <v>2.9470271863257937</v>
      </c>
      <c r="S41" s="4">
        <v>0.68</v>
      </c>
      <c r="T41" s="4">
        <v>0.65100000000000002</v>
      </c>
      <c r="U41" s="3">
        <f t="shared" si="4"/>
        <v>10314.595152140279</v>
      </c>
      <c r="V41" s="3">
        <f t="shared" si="5"/>
        <v>5844.937252879492</v>
      </c>
      <c r="W41" s="3">
        <f t="shared" si="6"/>
        <v>2278.5</v>
      </c>
      <c r="X41" s="5">
        <v>0.1</v>
      </c>
      <c r="Y41" s="3">
        <f t="shared" si="7"/>
        <v>5531.409721505931</v>
      </c>
      <c r="Z41" s="3">
        <f t="shared" si="8"/>
        <v>268135086.25</v>
      </c>
    </row>
    <row r="42" spans="1:26" x14ac:dyDescent="0.2">
      <c r="A42" s="1" t="s">
        <v>54</v>
      </c>
      <c r="B42" s="1">
        <v>1201111151365</v>
      </c>
      <c r="C42" s="1" t="s">
        <v>76</v>
      </c>
      <c r="D42" s="1" t="s">
        <v>58</v>
      </c>
      <c r="E42" s="2">
        <v>49546</v>
      </c>
      <c r="F42" s="2">
        <f t="shared" si="2"/>
        <v>10091.63201873007</v>
      </c>
      <c r="G42" s="2">
        <v>500000000</v>
      </c>
      <c r="H42" s="2">
        <v>500000000</v>
      </c>
      <c r="I42" s="1">
        <v>3</v>
      </c>
      <c r="J42" s="1" t="s">
        <v>78</v>
      </c>
      <c r="K42" s="1">
        <v>2</v>
      </c>
      <c r="L42" s="1">
        <v>17</v>
      </c>
      <c r="M42" s="1">
        <v>0</v>
      </c>
      <c r="N42" s="1" t="s">
        <v>79</v>
      </c>
      <c r="O42" s="3">
        <v>1864</v>
      </c>
      <c r="P42" s="3">
        <f t="shared" si="11"/>
        <v>8409.6933489417261</v>
      </c>
      <c r="Q42" s="3">
        <f t="shared" si="9"/>
        <v>1863.9999999999998</v>
      </c>
      <c r="R42" s="4">
        <f t="shared" si="3"/>
        <v>5.4139656752843726</v>
      </c>
      <c r="S42" s="4">
        <v>0.72</v>
      </c>
      <c r="T42" s="4">
        <v>0.36499999999999999</v>
      </c>
      <c r="U42" s="3">
        <f t="shared" si="4"/>
        <v>10091.63201873007</v>
      </c>
      <c r="V42" s="3">
        <f t="shared" si="5"/>
        <v>6054.9792112380428</v>
      </c>
      <c r="W42" s="3">
        <f t="shared" si="6"/>
        <v>680.3599999999999</v>
      </c>
      <c r="X42" s="5">
        <v>0.2</v>
      </c>
      <c r="Y42" s="3">
        <f t="shared" si="7"/>
        <v>4487.1923279914972</v>
      </c>
      <c r="Z42" s="3">
        <f t="shared" si="8"/>
        <v>222322431.08266672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BS</vt:lpstr>
      <vt:lpstr>INVESTMENT</vt:lpstr>
      <vt:lpstr>BS(SAMPLE)</vt:lpstr>
      <vt:lpstr>INVESTMENT(SAMPLE)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다.채동우</dc:creator>
  <cp:lastModifiedBy>다.채동우</cp:lastModifiedBy>
  <dcterms:created xsi:type="dcterms:W3CDTF">2025-03-14T06:01:23Z</dcterms:created>
  <dcterms:modified xsi:type="dcterms:W3CDTF">2025-03-14T08:24:35Z</dcterms:modified>
</cp:coreProperties>
</file>