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QuantifyPro\부동산 강의\엑셀로 만드는 부동산 Financial Modeling\"/>
    </mc:Choice>
  </mc:AlternateContent>
  <xr:revisionPtr revIDLastSave="0" documentId="13_ncr:1_{78F98F4F-AF48-4CE6-B18F-F3174F07123D}" xr6:coauthVersionLast="47" xr6:coauthVersionMax="47" xr10:uidLastSave="{00000000-0000-0000-0000-000000000000}"/>
  <bookViews>
    <workbookView xWindow="-105" yWindow="0" windowWidth="14610" windowHeight="15585" xr2:uid="{A66BE50B-1CA2-4F56-BBA5-DE4625AD967E}"/>
  </bookViews>
  <sheets>
    <sheet name="A&amp;R" sheetId="5" r:id="rId1"/>
    <sheet name="투자비 및 재원조달" sheetId="11" r:id="rId2"/>
    <sheet name="운영수입" sheetId="12" r:id="rId3"/>
    <sheet name="운영비용" sheetId="13" r:id="rId4"/>
    <sheet name="보유세" sheetId="14" r:id="rId5"/>
    <sheet name="펀드비용" sheetId="15" r:id="rId6"/>
    <sheet name="현금흐름" sheetId="16" r:id="rId7"/>
    <sheet name="매각가치" sheetId="17" r:id="rId8"/>
    <sheet name="배당" sheetId="18" r:id="rId9"/>
    <sheet name="민감도 분석" sheetId="19" r:id="rId10"/>
  </sheets>
  <definedNames>
    <definedName name="acq">'A&amp;R'!$D$13</definedName>
    <definedName name="exit">'A&amp;R'!$D$16</definedName>
    <definedName name="period">'A&amp;R'!$D$17</definedName>
    <definedName name="py">'A&amp;R'!$D$11</definedName>
    <definedName name="start">'A&amp;R'!$D$14</definedName>
    <definedName name="unit">'A&amp;R'!$D$10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K40" i="5"/>
  <c r="K39" i="5"/>
  <c r="K38" i="5"/>
  <c r="K37" i="5"/>
  <c r="K36" i="5"/>
  <c r="K41" i="5" s="1"/>
  <c r="I41" i="5"/>
  <c r="F41" i="5"/>
  <c r="C41" i="5"/>
  <c r="C40" i="5"/>
  <c r="C39" i="5"/>
  <c r="C38" i="5"/>
  <c r="C37" i="5"/>
  <c r="C36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I31" i="5"/>
  <c r="I30" i="5"/>
  <c r="I29" i="5"/>
  <c r="I28" i="5"/>
  <c r="I27" i="5"/>
  <c r="H32" i="5"/>
  <c r="G32" i="5"/>
  <c r="F32" i="5"/>
  <c r="E32" i="5"/>
  <c r="D32" i="5"/>
  <c r="N20" i="5"/>
  <c r="H23" i="5"/>
  <c r="F22" i="5"/>
  <c r="D14" i="5"/>
  <c r="D16" i="5" s="1"/>
  <c r="M41" i="5" l="1"/>
  <c r="I32" i="5"/>
</calcChain>
</file>

<file path=xl/sharedStrings.xml><?xml version="1.0" encoding="utf-8"?>
<sst xmlns="http://schemas.openxmlformats.org/spreadsheetml/2006/main" count="204" uniqueCount="82">
  <si>
    <t>00물류센터 투자모델</t>
    <phoneticPr fontId="1" type="noConversion"/>
  </si>
  <si>
    <t>단위 : 백만원</t>
    <phoneticPr fontId="1" type="noConversion"/>
  </si>
  <si>
    <t>변수입력</t>
    <phoneticPr fontId="1" type="noConversion"/>
  </si>
  <si>
    <t>적정성확인</t>
    <phoneticPr fontId="1" type="noConversion"/>
  </si>
  <si>
    <t>오류확인</t>
    <phoneticPr fontId="1" type="noConversion"/>
  </si>
  <si>
    <t>합계1</t>
    <phoneticPr fontId="1" type="noConversion"/>
  </si>
  <si>
    <t>합계2</t>
    <phoneticPr fontId="1" type="noConversion"/>
  </si>
  <si>
    <t>합계3</t>
    <phoneticPr fontId="1" type="noConversion"/>
  </si>
  <si>
    <t>제목</t>
    <phoneticPr fontId="1" type="noConversion"/>
  </si>
  <si>
    <t>표제목</t>
    <phoneticPr fontId="1" type="noConversion"/>
  </si>
  <si>
    <t>작성자참고</t>
    <phoneticPr fontId="1" type="noConversion"/>
  </si>
  <si>
    <t>Asuumption &amp; Result</t>
    <phoneticPr fontId="1" type="noConversion"/>
  </si>
  <si>
    <t>투자비 및 재원조달</t>
    <phoneticPr fontId="1" type="noConversion"/>
  </si>
  <si>
    <t>운영수입</t>
    <phoneticPr fontId="1" type="noConversion"/>
  </si>
  <si>
    <t>운영비용</t>
    <phoneticPr fontId="1" type="noConversion"/>
  </si>
  <si>
    <t>보유세</t>
    <phoneticPr fontId="1" type="noConversion"/>
  </si>
  <si>
    <t>배당</t>
    <phoneticPr fontId="1" type="noConversion"/>
  </si>
  <si>
    <t>민감도 분석</t>
    <phoneticPr fontId="1" type="noConversion"/>
  </si>
  <si>
    <t>매각가치</t>
    <phoneticPr fontId="1" type="noConversion"/>
  </si>
  <si>
    <t>현금흐름</t>
    <phoneticPr fontId="1" type="noConversion"/>
  </si>
  <si>
    <t>펀드비용</t>
    <phoneticPr fontId="1" type="noConversion"/>
  </si>
  <si>
    <t>기본 가정</t>
    <phoneticPr fontId="1" type="noConversion"/>
  </si>
  <si>
    <t>부동산투자회사 (REITs)</t>
    <phoneticPr fontId="1" type="noConversion"/>
  </si>
  <si>
    <t>•투자 Vehicle :</t>
    <phoneticPr fontId="1" type="noConversion"/>
  </si>
  <si>
    <t>•화폐단위 :</t>
    <phoneticPr fontId="1" type="noConversion"/>
  </si>
  <si>
    <t>원</t>
    <phoneticPr fontId="1" type="noConversion"/>
  </si>
  <si>
    <t>평</t>
    <phoneticPr fontId="1" type="noConversion"/>
  </si>
  <si>
    <t xml:space="preserve">•1㎡ = </t>
    <phoneticPr fontId="1" type="noConversion"/>
  </si>
  <si>
    <t>•날짜기준 :</t>
    <phoneticPr fontId="1" type="noConversion"/>
  </si>
  <si>
    <t>월말기준</t>
    <phoneticPr fontId="1" type="noConversion"/>
  </si>
  <si>
    <t>•자산취득월 :</t>
    <phoneticPr fontId="1" type="noConversion"/>
  </si>
  <si>
    <t>•자산운용시작월 :</t>
    <phoneticPr fontId="1" type="noConversion"/>
  </si>
  <si>
    <t>•자산운용기간 :</t>
    <phoneticPr fontId="1" type="noConversion"/>
  </si>
  <si>
    <t>•자산매각시점 :</t>
    <phoneticPr fontId="1" type="noConversion"/>
  </si>
  <si>
    <t>•회계기간단위 :</t>
    <phoneticPr fontId="1" type="noConversion"/>
  </si>
  <si>
    <t>자산개요</t>
    <phoneticPr fontId="1" type="noConversion"/>
  </si>
  <si>
    <t>•자산명 :</t>
    <phoneticPr fontId="1" type="noConversion"/>
  </si>
  <si>
    <t>00물류센터</t>
    <phoneticPr fontId="1" type="noConversion"/>
  </si>
  <si>
    <t>•위치 :</t>
    <phoneticPr fontId="1" type="noConversion"/>
  </si>
  <si>
    <t>경기도 00시 00면 00리</t>
    <phoneticPr fontId="1" type="noConversion"/>
  </si>
  <si>
    <t>•용도지역 :</t>
    <phoneticPr fontId="1" type="noConversion"/>
  </si>
  <si>
    <t>자연녹지지역</t>
    <phoneticPr fontId="1" type="noConversion"/>
  </si>
  <si>
    <t>•대지면적 :</t>
    <phoneticPr fontId="1" type="noConversion"/>
  </si>
  <si>
    <t>㎡</t>
    <phoneticPr fontId="1" type="noConversion"/>
  </si>
  <si>
    <t>•공시지가 :</t>
    <phoneticPr fontId="1" type="noConversion"/>
  </si>
  <si>
    <t>원/㎡ (2023/01 기준)</t>
    <phoneticPr fontId="1" type="noConversion"/>
  </si>
  <si>
    <t>--&gt;</t>
    <phoneticPr fontId="1" type="noConversion"/>
  </si>
  <si>
    <t>백만원</t>
    <phoneticPr fontId="1" type="noConversion"/>
  </si>
  <si>
    <t>•건물용도 :</t>
    <phoneticPr fontId="1" type="noConversion"/>
  </si>
  <si>
    <t>창고시설, 상온물류창고</t>
    <phoneticPr fontId="1" type="noConversion"/>
  </si>
  <si>
    <t>•준공일 :</t>
    <phoneticPr fontId="1" type="noConversion"/>
  </si>
  <si>
    <t>•건물규모 :</t>
    <phoneticPr fontId="1" type="noConversion"/>
  </si>
  <si>
    <t>지하2층 -- 지상3층</t>
    <phoneticPr fontId="1" type="noConversion"/>
  </si>
  <si>
    <t>•층별면적 :</t>
    <phoneticPr fontId="1" type="noConversion"/>
  </si>
  <si>
    <t>구분</t>
    <phoneticPr fontId="1" type="noConversion"/>
  </si>
  <si>
    <t>지상2층</t>
    <phoneticPr fontId="1" type="noConversion"/>
  </si>
  <si>
    <t>지상1층</t>
    <phoneticPr fontId="1" type="noConversion"/>
  </si>
  <si>
    <t>지하1층</t>
    <phoneticPr fontId="1" type="noConversion"/>
  </si>
  <si>
    <t>지하2층</t>
    <phoneticPr fontId="1" type="noConversion"/>
  </si>
  <si>
    <t>합계</t>
    <phoneticPr fontId="1" type="noConversion"/>
  </si>
  <si>
    <t>지상3층</t>
    <phoneticPr fontId="1" type="noConversion"/>
  </si>
  <si>
    <t>창고</t>
    <phoneticPr fontId="1" type="noConversion"/>
  </si>
  <si>
    <t>Berth</t>
    <phoneticPr fontId="1" type="noConversion"/>
  </si>
  <si>
    <t>사무실</t>
    <phoneticPr fontId="1" type="noConversion"/>
  </si>
  <si>
    <t>기계, 전기실</t>
    <phoneticPr fontId="1" type="noConversion"/>
  </si>
  <si>
    <t>계단실</t>
    <phoneticPr fontId="1" type="noConversion"/>
  </si>
  <si>
    <r>
      <t>면적(</t>
    </r>
    <r>
      <rPr>
        <sz val="9"/>
        <color theme="1"/>
        <rFont val="맑은 고딕"/>
        <family val="3"/>
        <charset val="129"/>
      </rPr>
      <t>㎡)</t>
    </r>
    <phoneticPr fontId="1" type="noConversion"/>
  </si>
  <si>
    <r>
      <t>면적(평</t>
    </r>
    <r>
      <rPr>
        <sz val="9"/>
        <color theme="1"/>
        <rFont val="맑은 고딕"/>
        <family val="3"/>
        <charset val="129"/>
      </rPr>
      <t>)</t>
    </r>
    <phoneticPr fontId="1" type="noConversion"/>
  </si>
  <si>
    <t>•Rent-roll</t>
    <phoneticPr fontId="1" type="noConversion"/>
  </si>
  <si>
    <t>임차인</t>
    <phoneticPr fontId="1" type="noConversion"/>
  </si>
  <si>
    <t>00로지스</t>
    <phoneticPr fontId="1" type="noConversion"/>
  </si>
  <si>
    <t>123로지스</t>
    <phoneticPr fontId="1" type="noConversion"/>
  </si>
  <si>
    <t>임대면적(평)</t>
    <phoneticPr fontId="1" type="noConversion"/>
  </si>
  <si>
    <t>계약기간</t>
    <phoneticPr fontId="1" type="noConversion"/>
  </si>
  <si>
    <t>시작월</t>
    <phoneticPr fontId="1" type="noConversion"/>
  </si>
  <si>
    <t>종료월</t>
    <phoneticPr fontId="1" type="noConversion"/>
  </si>
  <si>
    <t>보증금</t>
    <phoneticPr fontId="1" type="noConversion"/>
  </si>
  <si>
    <t>월임대료</t>
    <phoneticPr fontId="1" type="noConversion"/>
  </si>
  <si>
    <t>단가(원/평)</t>
    <phoneticPr fontId="1" type="noConversion"/>
  </si>
  <si>
    <t>월관리비</t>
    <phoneticPr fontId="1" type="noConversion"/>
  </si>
  <si>
    <t>Rent Free</t>
    <phoneticPr fontId="1" type="noConversion"/>
  </si>
  <si>
    <t>(개월/연)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</si>
</sst>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);[Red]\(#,##0\);\-_)"/>
    <numFmt numFmtId="177" formatCode="yyyy/mm"/>
    <numFmt numFmtId="178" formatCode="#,##0.0000_);[Red]\(#,##0.0000\);\-_)"/>
    <numFmt numFmtId="179" formatCode="yyyy\/mm"/>
    <numFmt numFmtId="180" formatCode="#&quot;년&quot;"/>
    <numFmt numFmtId="181" formatCode="#&quot;개&quot;&quot;월&quot;"/>
  </numFmts>
  <fonts count="10" x14ac:knownFonts="1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7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7" fillId="6" borderId="0" xfId="0" applyNumberFormat="1" applyFont="1" applyFill="1">
      <alignment vertical="center"/>
    </xf>
    <xf numFmtId="176" fontId="7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8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6" fontId="3" fillId="0" borderId="0" xfId="0" quotePrefix="1" applyNumberFormat="1" applyFont="1">
      <alignment vertical="center"/>
    </xf>
    <xf numFmtId="176" fontId="9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9" borderId="2" xfId="0" applyNumberFormat="1" applyFont="1" applyFill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3" fillId="9" borderId="8" xfId="0" applyNumberFormat="1" applyFont="1" applyFill="1" applyBorder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9" fontId="3" fillId="0" borderId="2" xfId="0" applyNumberFormat="1" applyFont="1" applyBorder="1">
      <alignment vertical="center"/>
    </xf>
    <xf numFmtId="176" fontId="3" fillId="9" borderId="6" xfId="0" applyNumberFormat="1" applyFont="1" applyFill="1" applyBorder="1">
      <alignment vertical="center"/>
    </xf>
    <xf numFmtId="176" fontId="3" fillId="9" borderId="13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9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D22432F0-3929-4885-B5DD-8ED07F9D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3EDD9A91-3694-4146-8608-22CA6154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08F92B6-ADB3-41B3-995C-12E04C80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3FB6244-B354-4154-BEC5-CA2A985E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4B2F095-95AE-427C-BE85-23FE0ED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78D4E8D-7A36-40ED-80E0-E7F41CE1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5F3D914-6173-479A-9103-EA2D904D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A950F490-55E1-4075-A9AD-C19917B3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EFFFECF-2E76-4BB6-BECD-35EACC4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7431-79D8-4C1A-80B1-66960553091A}">
  <dimension ref="A2:AE41"/>
  <sheetViews>
    <sheetView showGridLines="0" tabSelected="1" showWhiteSpace="0" topLeftCell="A14" zoomScale="115" zoomScaleNormal="115" workbookViewId="0">
      <selection activeCell="H31" sqref="H31"/>
    </sheetView>
  </sheetViews>
  <sheetFormatPr defaultRowHeight="13.5" customHeight="1" x14ac:dyDescent="0.4"/>
  <cols>
    <col min="1" max="1" width="2.42578125" style="2" customWidth="1"/>
    <col min="2" max="3" width="9.140625" style="2"/>
    <col min="4" max="4" width="11.28515625" style="2" bestFit="1" customWidth="1"/>
    <col min="5" max="5" width="9.140625" style="2"/>
    <col min="6" max="6" width="11.28515625" style="2" customWidth="1"/>
    <col min="7" max="7" width="11.42578125" style="2" bestFit="1" customWidth="1"/>
    <col min="8" max="8" width="8.140625" style="2" customWidth="1"/>
    <col min="9" max="9" width="9.140625" style="2"/>
    <col min="10" max="10" width="9.85546875" style="2" customWidth="1"/>
    <col min="11" max="11" width="11.28515625" style="2" bestFit="1" customWidth="1"/>
    <col min="12" max="12" width="11" style="2" customWidth="1"/>
    <col min="13" max="13" width="12" style="2" customWidth="1"/>
    <col min="14" max="15" width="9.140625" style="2"/>
    <col min="16" max="16" width="2.42578125" style="2" customWidth="1"/>
    <col min="17" max="34" width="9.140625" style="2"/>
    <col min="35" max="35" width="9.140625" style="2" customWidth="1"/>
    <col min="36" max="36" width="1.85546875" style="2" customWidth="1"/>
    <col min="37" max="16384" width="9.140625" style="2"/>
  </cols>
  <sheetData>
    <row r="2" spans="1:31" s="4" customFormat="1" ht="13.5" customHeight="1" x14ac:dyDescent="0.4">
      <c r="B2" s="4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11</v>
      </c>
    </row>
    <row r="8" spans="1:31" ht="13.5" customHeight="1" x14ac:dyDescent="0.4"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31" ht="13.5" customHeight="1" x14ac:dyDescent="0.4">
      <c r="B9" s="2" t="s">
        <v>23</v>
      </c>
      <c r="D9" s="2" t="s">
        <v>22</v>
      </c>
    </row>
    <row r="10" spans="1:31" ht="13.5" customHeight="1" x14ac:dyDescent="0.4">
      <c r="B10" s="2" t="s">
        <v>24</v>
      </c>
      <c r="D10" s="2">
        <v>1000000</v>
      </c>
      <c r="E10" s="2" t="s">
        <v>25</v>
      </c>
    </row>
    <row r="11" spans="1:31" ht="13.5" customHeight="1" x14ac:dyDescent="0.4">
      <c r="B11" s="2" t="s">
        <v>27</v>
      </c>
      <c r="D11" s="15">
        <v>0.30249999999999999</v>
      </c>
      <c r="E11" s="2" t="s">
        <v>26</v>
      </c>
    </row>
    <row r="12" spans="1:31" ht="13.5" customHeight="1" x14ac:dyDescent="0.4">
      <c r="B12" s="2" t="s">
        <v>28</v>
      </c>
      <c r="D12" s="2" t="s">
        <v>29</v>
      </c>
    </row>
    <row r="13" spans="1:31" ht="13.5" customHeight="1" x14ac:dyDescent="0.4">
      <c r="B13" s="2" t="s">
        <v>30</v>
      </c>
      <c r="D13" s="16">
        <v>45352</v>
      </c>
    </row>
    <row r="14" spans="1:31" ht="13.5" customHeight="1" x14ac:dyDescent="0.4">
      <c r="B14" s="2" t="s">
        <v>31</v>
      </c>
      <c r="D14" s="16">
        <f>EOMONTH(D13,1)</f>
        <v>45412</v>
      </c>
    </row>
    <row r="15" spans="1:31" ht="13.5" customHeight="1" x14ac:dyDescent="0.4">
      <c r="B15" s="2" t="s">
        <v>32</v>
      </c>
      <c r="D15" s="17">
        <v>5</v>
      </c>
    </row>
    <row r="16" spans="1:31" ht="13.5" customHeight="1" x14ac:dyDescent="0.4">
      <c r="B16" s="2" t="s">
        <v>33</v>
      </c>
      <c r="D16" s="18">
        <f>EOMONTH(D14,D15*12-1)</f>
        <v>47208</v>
      </c>
    </row>
    <row r="17" spans="2:15" ht="13.5" customHeight="1" x14ac:dyDescent="0.4">
      <c r="B17" s="2" t="s">
        <v>34</v>
      </c>
      <c r="D17" s="19">
        <v>6</v>
      </c>
    </row>
    <row r="18" spans="2:15" ht="13.5" customHeight="1" x14ac:dyDescent="0.4"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3.5" customHeight="1" x14ac:dyDescent="0.4">
      <c r="B19" s="2" t="s">
        <v>36</v>
      </c>
      <c r="D19" s="2" t="s">
        <v>37</v>
      </c>
      <c r="J19" s="2" t="s">
        <v>48</v>
      </c>
      <c r="L19" s="2" t="s">
        <v>49</v>
      </c>
    </row>
    <row r="20" spans="2:15" ht="13.5" customHeight="1" x14ac:dyDescent="0.4">
      <c r="B20" s="2" t="s">
        <v>38</v>
      </c>
      <c r="D20" s="2" t="s">
        <v>39</v>
      </c>
      <c r="J20" s="2" t="s">
        <v>48</v>
      </c>
      <c r="L20" s="2">
        <v>34216</v>
      </c>
      <c r="M20" s="21" t="s">
        <v>43</v>
      </c>
      <c r="N20" s="2">
        <f>L20*py</f>
        <v>10350.34</v>
      </c>
      <c r="O20" s="2" t="s">
        <v>26</v>
      </c>
    </row>
    <row r="21" spans="2:15" ht="13.5" customHeight="1" x14ac:dyDescent="0.4">
      <c r="B21" s="2" t="s">
        <v>40</v>
      </c>
      <c r="D21" s="2" t="s">
        <v>41</v>
      </c>
      <c r="J21" s="2" t="s">
        <v>50</v>
      </c>
      <c r="L21" s="18">
        <v>43344</v>
      </c>
    </row>
    <row r="22" spans="2:15" ht="13.5" customHeight="1" x14ac:dyDescent="0.4">
      <c r="B22" s="2" t="s">
        <v>42</v>
      </c>
      <c r="D22" s="2">
        <v>30053</v>
      </c>
      <c r="E22" s="2" t="s">
        <v>43</v>
      </c>
      <c r="F22" s="2">
        <f>D22*py</f>
        <v>9091.0324999999993</v>
      </c>
      <c r="G22" s="2" t="s">
        <v>26</v>
      </c>
      <c r="J22" s="2" t="s">
        <v>51</v>
      </c>
      <c r="L22" s="2" t="s">
        <v>52</v>
      </c>
    </row>
    <row r="23" spans="2:15" ht="13.5" customHeight="1" x14ac:dyDescent="0.4">
      <c r="B23" s="2" t="s">
        <v>44</v>
      </c>
      <c r="D23" s="2">
        <v>259800</v>
      </c>
      <c r="E23" s="2" t="s">
        <v>45</v>
      </c>
      <c r="G23" s="20" t="s">
        <v>46</v>
      </c>
      <c r="H23" s="2">
        <f>D23*D22/unit</f>
        <v>7807.7694000000001</v>
      </c>
      <c r="I23" s="2" t="s">
        <v>47</v>
      </c>
    </row>
    <row r="24" spans="2:15" ht="13.5" customHeight="1" x14ac:dyDescent="0.4">
      <c r="B24" s="2" t="s">
        <v>53</v>
      </c>
    </row>
    <row r="25" spans="2:15" ht="13.5" customHeight="1" x14ac:dyDescent="0.4">
      <c r="C25" s="31" t="s">
        <v>54</v>
      </c>
      <c r="D25" s="27" t="s">
        <v>66</v>
      </c>
      <c r="E25" s="28"/>
      <c r="F25" s="28"/>
      <c r="G25" s="28"/>
      <c r="H25" s="28"/>
      <c r="I25" s="29"/>
      <c r="J25" s="27" t="s">
        <v>67</v>
      </c>
      <c r="K25" s="28"/>
      <c r="L25" s="28"/>
      <c r="M25" s="28"/>
      <c r="N25" s="28"/>
      <c r="O25" s="28"/>
    </row>
    <row r="26" spans="2:15" ht="13.5" customHeight="1" x14ac:dyDescent="0.4">
      <c r="C26" s="31"/>
      <c r="D26" s="26" t="s">
        <v>61</v>
      </c>
      <c r="E26" s="26" t="s">
        <v>62</v>
      </c>
      <c r="F26" s="26" t="s">
        <v>63</v>
      </c>
      <c r="G26" s="26" t="s">
        <v>64</v>
      </c>
      <c r="H26" s="26" t="s">
        <v>65</v>
      </c>
      <c r="I26" s="26" t="s">
        <v>59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32" t="s">
        <v>59</v>
      </c>
    </row>
    <row r="27" spans="2:15" ht="13.5" customHeight="1" x14ac:dyDescent="0.4">
      <c r="C27" s="33" t="s">
        <v>60</v>
      </c>
      <c r="D27" s="24">
        <v>4991</v>
      </c>
      <c r="E27" s="24">
        <v>499</v>
      </c>
      <c r="F27" s="24">
        <v>0</v>
      </c>
      <c r="G27" s="24">
        <v>0</v>
      </c>
      <c r="H27" s="24">
        <v>0</v>
      </c>
      <c r="I27" s="24">
        <f>SUM(D27:H27)</f>
        <v>5490</v>
      </c>
      <c r="J27" s="24">
        <f>D27*py</f>
        <v>1509.7774999999999</v>
      </c>
      <c r="K27" s="24">
        <f>E27*py</f>
        <v>150.94749999999999</v>
      </c>
      <c r="L27" s="24">
        <f>F27*py</f>
        <v>0</v>
      </c>
      <c r="M27" s="24">
        <f>G27*py</f>
        <v>0</v>
      </c>
      <c r="N27" s="24">
        <f>H27*py</f>
        <v>0</v>
      </c>
      <c r="O27" s="34">
        <f>I27*py</f>
        <v>1660.7249999999999</v>
      </c>
    </row>
    <row r="28" spans="2:15" ht="13.5" customHeight="1" x14ac:dyDescent="0.4">
      <c r="C28" s="35" t="s">
        <v>55</v>
      </c>
      <c r="D28" s="25">
        <v>8483</v>
      </c>
      <c r="E28" s="25"/>
      <c r="F28" s="25">
        <v>1831</v>
      </c>
      <c r="G28" s="25">
        <v>0</v>
      </c>
      <c r="H28" s="25">
        <v>0</v>
      </c>
      <c r="I28" s="25">
        <f t="shared" ref="I28:I31" si="0">SUM(D28:H28)</f>
        <v>10314</v>
      </c>
      <c r="J28" s="25">
        <f>D28*py</f>
        <v>2566.1075000000001</v>
      </c>
      <c r="K28" s="25">
        <f>E28*py</f>
        <v>0</v>
      </c>
      <c r="L28" s="25">
        <f>F28*py</f>
        <v>553.87749999999994</v>
      </c>
      <c r="M28" s="25">
        <f>G28*py</f>
        <v>0</v>
      </c>
      <c r="N28" s="25">
        <f>H28*py</f>
        <v>0</v>
      </c>
      <c r="O28" s="36">
        <f>I28*py</f>
        <v>3119.9850000000001</v>
      </c>
    </row>
    <row r="29" spans="2:15" ht="13.5" customHeight="1" x14ac:dyDescent="0.4">
      <c r="C29" s="35" t="s">
        <v>56</v>
      </c>
      <c r="D29" s="25">
        <v>0</v>
      </c>
      <c r="E29" s="25">
        <v>648</v>
      </c>
      <c r="F29" s="25">
        <v>0</v>
      </c>
      <c r="G29" s="25">
        <v>0</v>
      </c>
      <c r="H29" s="25">
        <v>0</v>
      </c>
      <c r="I29" s="25">
        <f t="shared" si="0"/>
        <v>648</v>
      </c>
      <c r="J29" s="25">
        <f>D29*py</f>
        <v>0</v>
      </c>
      <c r="K29" s="25">
        <f>E29*py</f>
        <v>196.01999999999998</v>
      </c>
      <c r="L29" s="25">
        <f>F29*py</f>
        <v>0</v>
      </c>
      <c r="M29" s="25">
        <f>G29*py</f>
        <v>0</v>
      </c>
      <c r="N29" s="25">
        <f>H29*py</f>
        <v>0</v>
      </c>
      <c r="O29" s="36">
        <f>I29*py</f>
        <v>196.01999999999998</v>
      </c>
    </row>
    <row r="30" spans="2:15" ht="13.5" customHeight="1" x14ac:dyDescent="0.4">
      <c r="C30" s="35" t="s">
        <v>57</v>
      </c>
      <c r="D30" s="25">
        <v>14627</v>
      </c>
      <c r="E30" s="25"/>
      <c r="F30" s="25">
        <v>1947</v>
      </c>
      <c r="G30" s="25">
        <v>0</v>
      </c>
      <c r="H30" s="25">
        <v>60</v>
      </c>
      <c r="I30" s="25">
        <f t="shared" si="0"/>
        <v>16634</v>
      </c>
      <c r="J30" s="25">
        <f>D30*py</f>
        <v>4424.6674999999996</v>
      </c>
      <c r="K30" s="25">
        <f>E30*py</f>
        <v>0</v>
      </c>
      <c r="L30" s="25">
        <f>F30*py</f>
        <v>588.96749999999997</v>
      </c>
      <c r="M30" s="25">
        <f>G30*py</f>
        <v>0</v>
      </c>
      <c r="N30" s="25">
        <f>H30*py</f>
        <v>18.149999999999999</v>
      </c>
      <c r="O30" s="36">
        <f>I30*py</f>
        <v>5031.7849999999999</v>
      </c>
    </row>
    <row r="31" spans="2:15" ht="13.5" customHeight="1" x14ac:dyDescent="0.4">
      <c r="C31" s="35" t="s">
        <v>58</v>
      </c>
      <c r="D31" s="25">
        <v>0</v>
      </c>
      <c r="E31" s="25">
        <v>644</v>
      </c>
      <c r="F31" s="25">
        <v>0</v>
      </c>
      <c r="G31" s="25">
        <v>486</v>
      </c>
      <c r="H31" s="25">
        <v>0</v>
      </c>
      <c r="I31" s="25">
        <f t="shared" si="0"/>
        <v>1130</v>
      </c>
      <c r="J31" s="25">
        <f>D31*py</f>
        <v>0</v>
      </c>
      <c r="K31" s="25">
        <f>E31*py</f>
        <v>194.81</v>
      </c>
      <c r="L31" s="25">
        <f>F31*py</f>
        <v>0</v>
      </c>
      <c r="M31" s="25">
        <f>G31*py</f>
        <v>147.01499999999999</v>
      </c>
      <c r="N31" s="25">
        <f>H31*py</f>
        <v>0</v>
      </c>
      <c r="O31" s="36">
        <f>I31*py</f>
        <v>341.82499999999999</v>
      </c>
    </row>
    <row r="32" spans="2:15" ht="13.5" customHeight="1" x14ac:dyDescent="0.4">
      <c r="C32" s="37" t="s">
        <v>59</v>
      </c>
      <c r="D32" s="30">
        <f>SUM(D27:D31)</f>
        <v>28101</v>
      </c>
      <c r="E32" s="30">
        <f t="shared" ref="E32:I32" si="1">SUM(E27:E31)</f>
        <v>1791</v>
      </c>
      <c r="F32" s="30">
        <f t="shared" si="1"/>
        <v>3778</v>
      </c>
      <c r="G32" s="30">
        <f t="shared" si="1"/>
        <v>486</v>
      </c>
      <c r="H32" s="30">
        <f t="shared" si="1"/>
        <v>60</v>
      </c>
      <c r="I32" s="30">
        <f t="shared" si="1"/>
        <v>34216</v>
      </c>
      <c r="J32" s="22">
        <f>D32*py</f>
        <v>8500.5524999999998</v>
      </c>
      <c r="K32" s="22">
        <f>E32*py</f>
        <v>541.77750000000003</v>
      </c>
      <c r="L32" s="22">
        <f>F32*py</f>
        <v>1142.845</v>
      </c>
      <c r="M32" s="22">
        <f>G32*py</f>
        <v>147.01499999999999</v>
      </c>
      <c r="N32" s="22">
        <f>H32*py</f>
        <v>18.149999999999999</v>
      </c>
      <c r="O32" s="38">
        <f>I32*py</f>
        <v>10350.34</v>
      </c>
    </row>
    <row r="33" spans="2:14" ht="13.5" customHeight="1" x14ac:dyDescent="0.4">
      <c r="B33" s="2" t="s">
        <v>68</v>
      </c>
    </row>
    <row r="34" spans="2:14" ht="13.5" customHeight="1" x14ac:dyDescent="0.4">
      <c r="C34" s="42" t="s">
        <v>54</v>
      </c>
      <c r="D34" s="43"/>
      <c r="E34" s="46" t="s">
        <v>69</v>
      </c>
      <c r="F34" s="46" t="s">
        <v>72</v>
      </c>
      <c r="G34" s="27" t="s">
        <v>73</v>
      </c>
      <c r="H34" s="29"/>
      <c r="I34" s="23"/>
      <c r="J34" s="27" t="s">
        <v>77</v>
      </c>
      <c r="K34" s="29"/>
      <c r="L34" s="27" t="s">
        <v>79</v>
      </c>
      <c r="M34" s="29"/>
      <c r="N34" s="41" t="s">
        <v>80</v>
      </c>
    </row>
    <row r="35" spans="2:14" ht="13.5" customHeight="1" x14ac:dyDescent="0.4">
      <c r="C35" s="44"/>
      <c r="D35" s="45"/>
      <c r="E35" s="47"/>
      <c r="F35" s="47"/>
      <c r="G35" s="26" t="s">
        <v>74</v>
      </c>
      <c r="H35" s="26" t="s">
        <v>75</v>
      </c>
      <c r="I35" s="26" t="s">
        <v>76</v>
      </c>
      <c r="J35" s="26" t="s">
        <v>78</v>
      </c>
      <c r="K35" s="26" t="s">
        <v>59</v>
      </c>
      <c r="L35" s="26" t="s">
        <v>78</v>
      </c>
      <c r="M35" s="26" t="s">
        <v>59</v>
      </c>
      <c r="N35" s="32" t="s">
        <v>81</v>
      </c>
    </row>
    <row r="36" spans="2:14" ht="13.5" customHeight="1" x14ac:dyDescent="0.4">
      <c r="C36" s="39" t="str">
        <f>C27</f>
        <v>지상3층</v>
      </c>
      <c r="D36" s="22" t="s">
        <v>61</v>
      </c>
      <c r="E36" s="22" t="s">
        <v>70</v>
      </c>
      <c r="F36" s="22">
        <v>1687</v>
      </c>
      <c r="G36" s="40">
        <v>45170</v>
      </c>
      <c r="H36" s="40">
        <v>46235</v>
      </c>
      <c r="I36" s="22">
        <v>242.928</v>
      </c>
      <c r="J36" s="22">
        <v>24000</v>
      </c>
      <c r="K36" s="22">
        <f>F36*J36/unit</f>
        <v>40.488</v>
      </c>
      <c r="L36" s="22">
        <v>2000</v>
      </c>
      <c r="M36" s="22">
        <f>F36*L36/unit</f>
        <v>3.3740000000000001</v>
      </c>
      <c r="N36" s="38">
        <v>1</v>
      </c>
    </row>
    <row r="37" spans="2:14" ht="13.5" customHeight="1" x14ac:dyDescent="0.4">
      <c r="C37" s="39" t="str">
        <f t="shared" ref="C37:C41" si="2">C28</f>
        <v>지상2층</v>
      </c>
      <c r="D37" s="22" t="s">
        <v>63</v>
      </c>
      <c r="E37" s="22" t="s">
        <v>70</v>
      </c>
      <c r="F37" s="22">
        <v>562</v>
      </c>
      <c r="G37" s="40">
        <v>45170</v>
      </c>
      <c r="H37" s="40">
        <v>46235</v>
      </c>
      <c r="I37" s="22">
        <v>40.463999999999999</v>
      </c>
      <c r="J37" s="22">
        <v>12000</v>
      </c>
      <c r="K37" s="22">
        <f>F37*J37/unit</f>
        <v>6.7439999999999998</v>
      </c>
      <c r="L37" s="22">
        <v>0</v>
      </c>
      <c r="M37" s="22">
        <f>F37*L37/unit</f>
        <v>0</v>
      </c>
      <c r="N37" s="38">
        <v>0</v>
      </c>
    </row>
    <row r="38" spans="2:14" ht="13.5" customHeight="1" x14ac:dyDescent="0.4">
      <c r="C38" s="39" t="str">
        <f t="shared" si="2"/>
        <v>지상1층</v>
      </c>
      <c r="D38" s="22" t="s">
        <v>61</v>
      </c>
      <c r="E38" s="22" t="s">
        <v>70</v>
      </c>
      <c r="F38" s="22">
        <v>2807</v>
      </c>
      <c r="G38" s="40">
        <v>45170</v>
      </c>
      <c r="H38" s="40">
        <v>46235</v>
      </c>
      <c r="I38" s="22">
        <v>404.20800000000003</v>
      </c>
      <c r="J38" s="22">
        <v>24000</v>
      </c>
      <c r="K38" s="22">
        <f>F38*J38/unit</f>
        <v>67.367999999999995</v>
      </c>
      <c r="L38" s="22">
        <v>2000</v>
      </c>
      <c r="M38" s="22">
        <f>F38*L38/unit</f>
        <v>5.6139999999999999</v>
      </c>
      <c r="N38" s="38">
        <v>1</v>
      </c>
    </row>
    <row r="39" spans="2:14" ht="13.5" customHeight="1" x14ac:dyDescent="0.4">
      <c r="C39" s="39" t="str">
        <f t="shared" si="2"/>
        <v>지하1층</v>
      </c>
      <c r="D39" s="22" t="s">
        <v>63</v>
      </c>
      <c r="E39" s="22" t="s">
        <v>71</v>
      </c>
      <c r="F39" s="22">
        <v>599</v>
      </c>
      <c r="G39" s="40">
        <v>44774</v>
      </c>
      <c r="H39" s="40">
        <v>45505</v>
      </c>
      <c r="I39" s="22">
        <v>89.85</v>
      </c>
      <c r="J39" s="22">
        <v>24000</v>
      </c>
      <c r="K39" s="22">
        <f>F39*J39/unit</f>
        <v>14.375999999999999</v>
      </c>
      <c r="L39" s="22">
        <v>2000</v>
      </c>
      <c r="M39" s="22">
        <f>F39*L39/unit</f>
        <v>1.198</v>
      </c>
      <c r="N39" s="38">
        <v>1</v>
      </c>
    </row>
    <row r="40" spans="2:14" ht="13.5" customHeight="1" x14ac:dyDescent="0.4">
      <c r="C40" s="39" t="str">
        <f t="shared" si="2"/>
        <v>지하2층</v>
      </c>
      <c r="D40" s="22" t="s">
        <v>61</v>
      </c>
      <c r="E40" s="22" t="s">
        <v>71</v>
      </c>
      <c r="F40" s="22">
        <v>4695</v>
      </c>
      <c r="G40" s="40">
        <v>44774</v>
      </c>
      <c r="H40" s="40">
        <v>45505</v>
      </c>
      <c r="I40" s="22">
        <v>704.25</v>
      </c>
      <c r="J40" s="22">
        <v>24000</v>
      </c>
      <c r="K40" s="22">
        <f>F40*J40/unit</f>
        <v>112.68</v>
      </c>
      <c r="L40" s="22">
        <v>2000</v>
      </c>
      <c r="M40" s="22">
        <f>F40*L40/unit</f>
        <v>9.39</v>
      </c>
      <c r="N40" s="38">
        <v>1</v>
      </c>
    </row>
    <row r="41" spans="2:14" ht="13.5" customHeight="1" x14ac:dyDescent="0.4">
      <c r="C41" s="39" t="str">
        <f t="shared" si="2"/>
        <v>합계</v>
      </c>
      <c r="D41" s="22"/>
      <c r="E41" s="22"/>
      <c r="F41" s="22">
        <f>SUM(F36:F40)</f>
        <v>10350</v>
      </c>
      <c r="G41" s="40"/>
      <c r="H41" s="40"/>
      <c r="I41" s="22">
        <f>SUM(I36:I40)</f>
        <v>1481.7</v>
      </c>
      <c r="J41" s="22"/>
      <c r="K41" s="22">
        <f>SUM(K36:K40)</f>
        <v>241.65600000000001</v>
      </c>
      <c r="L41" s="22"/>
      <c r="M41" s="22">
        <f>SUM(M36:M40)</f>
        <v>19.576000000000001</v>
      </c>
      <c r="N41" s="38"/>
    </row>
  </sheetData>
  <mergeCells count="8">
    <mergeCell ref="D25:I25"/>
    <mergeCell ref="J25:O25"/>
    <mergeCell ref="C34:D35"/>
    <mergeCell ref="E34:E35"/>
    <mergeCell ref="F34:F35"/>
    <mergeCell ref="G34:H34"/>
    <mergeCell ref="J34:K34"/>
    <mergeCell ref="L34:M3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AC20-6511-4AAB-B42E-BE6AF23B95F2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17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A8C8-F9BA-4F8F-97A0-393898A3F264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12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D4C2-E623-4C7A-B921-89CF2DEE6A04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13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408A-CA94-4914-B88F-C2B51C875129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14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4EDE-9ADE-4A06-999E-C7121BC2D349}">
  <dimension ref="A2:AE7"/>
  <sheetViews>
    <sheetView showGridLines="0" zoomScale="115" zoomScaleNormal="115" workbookViewId="0">
      <selection activeCell="A7" sqref="A7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15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C162-C597-44D8-BBFD-62FF7388DFF4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20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D763-C2CD-4838-9082-92BC0369E53F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19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297A-3FDF-4CB0-811D-DF05045D4A73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18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4621-D1DA-4208-8423-C477EA5CE9E8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16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6</vt:i4>
      </vt:variant>
    </vt:vector>
  </HeadingPairs>
  <TitlesOfParts>
    <vt:vector size="16" baseType="lpstr">
      <vt:lpstr>A&amp;R</vt:lpstr>
      <vt:lpstr>투자비 및 재원조달</vt:lpstr>
      <vt:lpstr>운영수입</vt:lpstr>
      <vt:lpstr>운영비용</vt:lpstr>
      <vt:lpstr>보유세</vt:lpstr>
      <vt:lpstr>펀드비용</vt:lpstr>
      <vt:lpstr>현금흐름</vt:lpstr>
      <vt:lpstr>매각가치</vt:lpstr>
      <vt:lpstr>배당</vt:lpstr>
      <vt:lpstr>민감도 분석</vt:lpstr>
      <vt:lpstr>acq</vt:lpstr>
      <vt:lpstr>exit</vt:lpstr>
      <vt:lpstr>period</vt:lpstr>
      <vt:lpstr>py</vt:lpstr>
      <vt:lpstr>start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동우 채</cp:lastModifiedBy>
  <cp:lastPrinted>2024-09-10T11:12:45Z</cp:lastPrinted>
  <dcterms:created xsi:type="dcterms:W3CDTF">2024-09-10T10:18:07Z</dcterms:created>
  <dcterms:modified xsi:type="dcterms:W3CDTF">2024-09-10T12:01:37Z</dcterms:modified>
</cp:coreProperties>
</file>