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1 GEN9\Desktop\책 집필\OneDrive-2023-07-25\"/>
    </mc:Choice>
  </mc:AlternateContent>
  <xr:revisionPtr revIDLastSave="0" documentId="13_ncr:1_{3E3B8700-2074-4D10-85F9-C6F8518683D6}" xr6:coauthVersionLast="47" xr6:coauthVersionMax="47" xr10:uidLastSave="{00000000-0000-0000-0000-000000000000}"/>
  <bookViews>
    <workbookView xWindow="13515" yWindow="-16320" windowWidth="29040" windowHeight="15990" xr2:uid="{266312EA-CCD4-413D-BA30-ABF0ADBEE1BD}"/>
  </bookViews>
  <sheets>
    <sheet name="G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H12" i="1" s="1"/>
  <c r="E33" i="1"/>
  <c r="E11" i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F10" i="1"/>
  <c r="G10" i="1" s="1"/>
  <c r="H10" i="1" s="1"/>
  <c r="I10" i="1" s="1"/>
  <c r="I12" i="1" l="1"/>
  <c r="J10" i="1"/>
  <c r="B9" i="1"/>
  <c r="J12" i="1" l="1"/>
  <c r="B10" i="1"/>
  <c r="F33" i="1"/>
  <c r="K10" i="1"/>
  <c r="L10" i="1" s="1"/>
  <c r="M10" i="1" s="1"/>
  <c r="N10" i="1" s="1"/>
  <c r="O10" i="1" s="1"/>
  <c r="K12" i="1" l="1"/>
  <c r="F34" i="1"/>
  <c r="G35" i="1" s="1"/>
  <c r="H36" i="1" s="1"/>
  <c r="I37" i="1" s="1"/>
  <c r="J38" i="1" s="1"/>
  <c r="K39" i="1" s="1"/>
  <c r="L40" i="1" s="1"/>
  <c r="M41" i="1" s="1"/>
  <c r="N42" i="1" s="1"/>
  <c r="O43" i="1" s="1"/>
  <c r="B11" i="1"/>
  <c r="G33" i="1"/>
  <c r="G34" i="1"/>
  <c r="H35" i="1" s="1"/>
  <c r="I36" i="1" s="1"/>
  <c r="J37" i="1" s="1"/>
  <c r="K38" i="1" s="1"/>
  <c r="L39" i="1" s="1"/>
  <c r="M40" i="1" s="1"/>
  <c r="N41" i="1" s="1"/>
  <c r="O42" i="1" s="1"/>
  <c r="L12" i="1" l="1"/>
  <c r="B12" i="1"/>
  <c r="H34" i="1"/>
  <c r="I35" i="1" s="1"/>
  <c r="J36" i="1" s="1"/>
  <c r="K37" i="1" s="1"/>
  <c r="L38" i="1" s="1"/>
  <c r="M39" i="1" s="1"/>
  <c r="N40" i="1" s="1"/>
  <c r="O41" i="1" s="1"/>
  <c r="H33" i="1"/>
  <c r="M12" i="1" l="1"/>
  <c r="I34" i="1"/>
  <c r="J35" i="1" s="1"/>
  <c r="K36" i="1" s="1"/>
  <c r="L37" i="1" s="1"/>
  <c r="M38" i="1" s="1"/>
  <c r="N39" i="1" s="1"/>
  <c r="O40" i="1" s="1"/>
  <c r="I33" i="1"/>
  <c r="N12" i="1" l="1"/>
  <c r="J33" i="1"/>
  <c r="J34" i="1"/>
  <c r="K35" i="1" s="1"/>
  <c r="L36" i="1" s="1"/>
  <c r="M37" i="1" s="1"/>
  <c r="N38" i="1" s="1"/>
  <c r="O39" i="1" s="1"/>
  <c r="O12" i="1" l="1"/>
  <c r="K33" i="1"/>
  <c r="K34" i="1"/>
  <c r="L35" i="1" s="1"/>
  <c r="M36" i="1" s="1"/>
  <c r="N37" i="1" s="1"/>
  <c r="O38" i="1" s="1"/>
  <c r="L34" i="1" l="1"/>
  <c r="M35" i="1" s="1"/>
  <c r="N36" i="1" s="1"/>
  <c r="O37" i="1" s="1"/>
  <c r="L33" i="1"/>
  <c r="M33" i="1" l="1"/>
  <c r="M34" i="1"/>
  <c r="N35" i="1" s="1"/>
  <c r="O36" i="1" s="1"/>
  <c r="N34" i="1" l="1"/>
  <c r="O35" i="1" s="1"/>
  <c r="N33" i="1"/>
  <c r="O34" i="1" l="1"/>
  <c r="O33" i="1"/>
  <c r="O15" i="1" l="1"/>
  <c r="O51" i="1" s="1"/>
  <c r="O69" i="1" s="1"/>
  <c r="O21" i="1"/>
  <c r="O22" i="1"/>
  <c r="O58" i="1" s="1"/>
  <c r="O76" i="1" s="1"/>
  <c r="O18" i="1"/>
  <c r="O54" i="1" s="1"/>
  <c r="O72" i="1" s="1"/>
  <c r="O16" i="1"/>
  <c r="O52" i="1" s="1"/>
  <c r="O70" i="1" s="1"/>
  <c r="O17" i="1"/>
  <c r="O25" i="1"/>
  <c r="O61" i="1" s="1"/>
  <c r="O79" i="1" s="1"/>
  <c r="O23" i="1"/>
  <c r="O20" i="1" l="1"/>
  <c r="O56" i="1" s="1"/>
  <c r="O74" i="1" s="1"/>
  <c r="N15" i="1"/>
  <c r="N51" i="1" s="1"/>
  <c r="N69" i="1" s="1"/>
  <c r="O24" i="1"/>
  <c r="O60" i="1" s="1"/>
  <c r="O78" i="1" s="1"/>
  <c r="N24" i="1" s="1"/>
  <c r="N60" i="1" s="1"/>
  <c r="N78" i="1" s="1"/>
  <c r="O53" i="1"/>
  <c r="O71" i="1" s="1"/>
  <c r="N16" i="1" s="1"/>
  <c r="N52" i="1" s="1"/>
  <c r="N70" i="1" s="1"/>
  <c r="O19" i="1"/>
  <c r="O57" i="1"/>
  <c r="O75" i="1" s="1"/>
  <c r="O59" i="1"/>
  <c r="O77" i="1" s="1"/>
  <c r="N22" i="1" s="1"/>
  <c r="N58" i="1" s="1"/>
  <c r="N76" i="1" s="1"/>
  <c r="N20" i="1" l="1"/>
  <c r="N56" i="1" s="1"/>
  <c r="N74" i="1" s="1"/>
  <c r="M15" i="1"/>
  <c r="M51" i="1" s="1"/>
  <c r="M69" i="1" s="1"/>
  <c r="N21" i="1"/>
  <c r="N57" i="1" s="1"/>
  <c r="N75" i="1" s="1"/>
  <c r="O55" i="1"/>
  <c r="O73" i="1" s="1"/>
  <c r="N18" i="1" s="1"/>
  <c r="N54" i="1" s="1"/>
  <c r="N72" i="1" s="1"/>
  <c r="N17" i="1"/>
  <c r="N53" i="1" s="1"/>
  <c r="N71" i="1" s="1"/>
  <c r="M16" i="1" s="1"/>
  <c r="M52" i="1" s="1"/>
  <c r="M70" i="1" s="1"/>
  <c r="N23" i="1"/>
  <c r="N59" i="1" s="1"/>
  <c r="N77" i="1" s="1"/>
  <c r="M23" i="1" s="1"/>
  <c r="M59" i="1" s="1"/>
  <c r="M77" i="1" s="1"/>
  <c r="L15" i="1" l="1"/>
  <c r="L51" i="1" s="1"/>
  <c r="L69" i="1" s="1"/>
  <c r="M17" i="1"/>
  <c r="M53" i="1" s="1"/>
  <c r="M71" i="1" s="1"/>
  <c r="M20" i="1"/>
  <c r="M56" i="1" s="1"/>
  <c r="M74" i="1" s="1"/>
  <c r="M21" i="1"/>
  <c r="M57" i="1" s="1"/>
  <c r="M75" i="1" s="1"/>
  <c r="M22" i="1"/>
  <c r="M58" i="1" s="1"/>
  <c r="M76" i="1" s="1"/>
  <c r="L22" i="1" s="1"/>
  <c r="L58" i="1" s="1"/>
  <c r="L76" i="1" s="1"/>
  <c r="N19" i="1"/>
  <c r="L16" i="1" l="1"/>
  <c r="L52" i="1" s="1"/>
  <c r="L70" i="1" s="1"/>
  <c r="K15" i="1" s="1"/>
  <c r="K51" i="1" s="1"/>
  <c r="K69" i="1" s="1"/>
  <c r="L20" i="1"/>
  <c r="L56" i="1" s="1"/>
  <c r="L74" i="1" s="1"/>
  <c r="N55" i="1"/>
  <c r="N73" i="1" s="1"/>
  <c r="M19" i="1" s="1"/>
  <c r="L21" i="1"/>
  <c r="L57" i="1" s="1"/>
  <c r="L75" i="1" s="1"/>
  <c r="K21" i="1" s="1"/>
  <c r="K57" i="1" s="1"/>
  <c r="K75" i="1" s="1"/>
  <c r="M18" i="1" l="1"/>
  <c r="M54" i="1" s="1"/>
  <c r="M72" i="1" s="1"/>
  <c r="L17" i="1" s="1"/>
  <c r="K20" i="1"/>
  <c r="K56" i="1" s="1"/>
  <c r="K74" i="1" s="1"/>
  <c r="J20" i="1" s="1"/>
  <c r="J56" i="1" s="1"/>
  <c r="J74" i="1" s="1"/>
  <c r="M55" i="1"/>
  <c r="M73" i="1" s="1"/>
  <c r="L19" i="1" s="1"/>
  <c r="L55" i="1" l="1"/>
  <c r="L73" i="1" s="1"/>
  <c r="K19" i="1" s="1"/>
  <c r="L53" i="1"/>
  <c r="L71" i="1" s="1"/>
  <c r="L18" i="1"/>
  <c r="L54" i="1" s="1"/>
  <c r="L72" i="1" s="1"/>
  <c r="K17" i="1" l="1"/>
  <c r="K16" i="1"/>
  <c r="K55" i="1"/>
  <c r="K73" i="1" s="1"/>
  <c r="J19" i="1" s="1"/>
  <c r="J55" i="1" s="1"/>
  <c r="J73" i="1" s="1"/>
  <c r="I19" i="1" s="1"/>
  <c r="I55" i="1" s="1"/>
  <c r="I73" i="1" s="1"/>
  <c r="K18" i="1"/>
  <c r="K54" i="1" s="1"/>
  <c r="K72" i="1" s="1"/>
  <c r="J18" i="1" l="1"/>
  <c r="K52" i="1"/>
  <c r="K70" i="1" s="1"/>
  <c r="J15" i="1" s="1"/>
  <c r="K53" i="1"/>
  <c r="K71" i="1" s="1"/>
  <c r="J17" i="1" s="1"/>
  <c r="J53" i="1" s="1"/>
  <c r="J71" i="1" s="1"/>
  <c r="J51" i="1" l="1"/>
  <c r="J69" i="1" s="1"/>
  <c r="J16" i="1"/>
  <c r="J52" i="1" s="1"/>
  <c r="J70" i="1" s="1"/>
  <c r="I16" i="1" s="1"/>
  <c r="J54" i="1"/>
  <c r="J72" i="1" s="1"/>
  <c r="I17" i="1" s="1"/>
  <c r="I53" i="1" l="1"/>
  <c r="I71" i="1" s="1"/>
  <c r="I18" i="1"/>
  <c r="I54" i="1" s="1"/>
  <c r="I72" i="1" s="1"/>
  <c r="H18" i="1" s="1"/>
  <c r="H54" i="1" s="1"/>
  <c r="H72" i="1" s="1"/>
  <c r="I15" i="1"/>
  <c r="I51" i="1" s="1"/>
  <c r="I69" i="1" s="1"/>
  <c r="I52" i="1"/>
  <c r="I70" i="1" s="1"/>
  <c r="H16" i="1" l="1"/>
  <c r="H52" i="1" s="1"/>
  <c r="H70" i="1" s="1"/>
  <c r="H15" i="1"/>
  <c r="H51" i="1" s="1"/>
  <c r="H69" i="1" s="1"/>
  <c r="H17" i="1"/>
  <c r="G15" i="1" l="1"/>
  <c r="G51" i="1" s="1"/>
  <c r="G69" i="1" s="1"/>
  <c r="H53" i="1"/>
  <c r="H71" i="1" s="1"/>
  <c r="G16" i="1" s="1"/>
  <c r="G17" i="1" l="1"/>
  <c r="G53" i="1" s="1"/>
  <c r="G71" i="1" s="1"/>
  <c r="G52" i="1"/>
  <c r="G70" i="1" s="1"/>
  <c r="F15" i="1" s="1"/>
  <c r="F51" i="1" s="1"/>
  <c r="F69" i="1" s="1"/>
  <c r="F16" i="1" l="1"/>
  <c r="F52" i="1" s="1"/>
  <c r="F70" i="1" s="1"/>
  <c r="E15" i="1" s="1"/>
  <c r="B15" i="1" s="1"/>
  <c r="E51" i="1" l="1"/>
  <c r="E6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X1 GEN9</author>
  </authors>
  <commentList>
    <comment ref="D12" authorId="0" shapeId="0" xr:uid="{00878C6C-17FF-4F19-965E-7E27E450F8F5}">
      <text>
        <r>
          <rPr>
            <sz val="8"/>
            <color indexed="81"/>
            <rFont val="돋움"/>
            <family val="3"/>
            <charset val="129"/>
          </rPr>
          <t>설명의 편의를 위해 주어진 값으로 가정하였습니다. 실무에서는 Bootsrapping을 통해 산출된 Spot rate를 선형보간하여 기간에 대응되는  Spot ratet산출한 후 forward rate를 구해서 적용해야합니다.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<sst xmlns="http://schemas.openxmlformats.org/spreadsheetml/2006/main" count="22" uniqueCount="22">
  <si>
    <t>Payoff</t>
    <phoneticPr fontId="4" type="noConversion"/>
  </si>
  <si>
    <t>Su</t>
    <phoneticPr fontId="4" type="noConversion"/>
  </si>
  <si>
    <t>Sd</t>
    <phoneticPr fontId="4" type="noConversion"/>
  </si>
  <si>
    <t>MODEL INPUT PARAMETERS</t>
    <phoneticPr fontId="4" type="noConversion"/>
  </si>
  <si>
    <t>Delta T</t>
  </si>
  <si>
    <t>p</t>
    <phoneticPr fontId="4" type="noConversion"/>
  </si>
  <si>
    <t>1-p</t>
    <phoneticPr fontId="4" type="noConversion"/>
  </si>
  <si>
    <t>GS</t>
  </si>
  <si>
    <t>GS</t>
    <phoneticPr fontId="4" type="noConversion"/>
  </si>
  <si>
    <t>전환확률</t>
    <phoneticPr fontId="4" type="noConversion"/>
  </si>
  <si>
    <t>시점</t>
    <phoneticPr fontId="4" type="noConversion"/>
  </si>
  <si>
    <t>주계약/put</t>
    <phoneticPr fontId="4" type="noConversion"/>
  </si>
  <si>
    <t>기초자산가격</t>
    <phoneticPr fontId="4" type="noConversion"/>
  </si>
  <si>
    <t>할인율</t>
    <phoneticPr fontId="4" type="noConversion"/>
  </si>
  <si>
    <t>forward rate</t>
  </si>
  <si>
    <t>기초자산</t>
  </si>
  <si>
    <t>무위험이자율</t>
  </si>
  <si>
    <t>변동성</t>
  </si>
  <si>
    <t>만기</t>
    <phoneticPr fontId="3" type="noConversion"/>
  </si>
  <si>
    <t>10년</t>
    <phoneticPr fontId="3" type="noConversion"/>
  </si>
  <si>
    <t>행사가액</t>
  </si>
  <si>
    <t>put/만기수익률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</si>
</sst>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;\(#,##0\);\-"/>
    <numFmt numFmtId="177" formatCode="#,##0.0000;\(#,##0.0000\);\-"/>
    <numFmt numFmtId="178" formatCode="#,##0_-;\(#,##0\);&quot;-&quot;_-"/>
    <numFmt numFmtId="179" formatCode="0.0%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b/>
      <sz val="9"/>
      <color theme="1"/>
      <name val="나눔바른고딕"/>
      <family val="3"/>
      <charset val="129"/>
    </font>
    <font>
      <sz val="9"/>
      <color theme="1"/>
      <name val="나눔바른고딕"/>
      <family val="3"/>
      <charset val="129"/>
    </font>
    <font>
      <sz val="9"/>
      <color indexed="81"/>
      <name val="Tahoma"/>
      <family val="2"/>
    </font>
    <font>
      <sz val="8"/>
      <color indexed="81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6" fillId="0" borderId="0" xfId="0" applyFont="1">
      <alignment vertical="center"/>
    </xf>
    <xf numFmtId="0" fontId="5" fillId="2" borderId="1" xfId="2" applyFont="1" applyFill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10" fontId="6" fillId="0" borderId="1" xfId="1" applyNumberFormat="1" applyFont="1" applyFill="1" applyBorder="1" applyAlignment="1">
      <alignment horizontal="center" vertical="center"/>
    </xf>
    <xf numFmtId="177" fontId="6" fillId="3" borderId="1" xfId="2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6" fontId="6" fillId="0" borderId="0" xfId="0" applyNumberFormat="1" applyFont="1">
      <alignment vertical="center"/>
    </xf>
    <xf numFmtId="10" fontId="6" fillId="0" borderId="0" xfId="1" applyNumberFormat="1" applyFont="1" applyFill="1" applyBorder="1">
      <alignment vertical="center"/>
    </xf>
    <xf numFmtId="0" fontId="5" fillId="2" borderId="1" xfId="2" applyFont="1" applyFill="1" applyBorder="1" applyAlignment="1">
      <alignment horizontal="center" vertical="center"/>
    </xf>
    <xf numFmtId="176" fontId="6" fillId="0" borderId="1" xfId="0" applyNumberFormat="1" applyFont="1" applyBorder="1">
      <alignment vertical="center"/>
    </xf>
    <xf numFmtId="176" fontId="6" fillId="5" borderId="1" xfId="0" applyNumberFormat="1" applyFont="1" applyFill="1" applyBorder="1">
      <alignment vertical="center"/>
    </xf>
    <xf numFmtId="178" fontId="6" fillId="0" borderId="0" xfId="0" applyNumberFormat="1" applyFont="1">
      <alignment vertical="center"/>
    </xf>
    <xf numFmtId="176" fontId="6" fillId="4" borderId="1" xfId="0" applyNumberFormat="1" applyFont="1" applyFill="1" applyBorder="1">
      <alignment vertical="center"/>
    </xf>
    <xf numFmtId="176" fontId="6" fillId="6" borderId="1" xfId="0" applyNumberFormat="1" applyFont="1" applyFill="1" applyBorder="1">
      <alignment vertical="center"/>
    </xf>
    <xf numFmtId="176" fontId="6" fillId="7" borderId="1" xfId="0" applyNumberFormat="1" applyFont="1" applyFill="1" applyBorder="1">
      <alignment vertical="center"/>
    </xf>
    <xf numFmtId="177" fontId="6" fillId="0" borderId="0" xfId="0" applyNumberFormat="1" applyFont="1">
      <alignment vertical="center"/>
    </xf>
    <xf numFmtId="179" fontId="6" fillId="2" borderId="1" xfId="1" applyNumberFormat="1" applyFont="1" applyFill="1" applyBorder="1">
      <alignment vertical="center"/>
    </xf>
    <xf numFmtId="179" fontId="6" fillId="6" borderId="1" xfId="1" applyNumberFormat="1" applyFont="1" applyFill="1" applyBorder="1">
      <alignment vertical="center"/>
    </xf>
    <xf numFmtId="179" fontId="6" fillId="0" borderId="0" xfId="1" applyNumberFormat="1" applyFont="1">
      <alignment vertical="center"/>
    </xf>
    <xf numFmtId="179" fontId="6" fillId="8" borderId="1" xfId="1" applyNumberFormat="1" applyFont="1" applyFill="1" applyBorder="1">
      <alignment vertical="center"/>
    </xf>
    <xf numFmtId="179" fontId="6" fillId="7" borderId="1" xfId="1" applyNumberFormat="1" applyFont="1" applyFill="1" applyBorder="1">
      <alignment vertical="center"/>
    </xf>
    <xf numFmtId="179" fontId="6" fillId="0" borderId="0" xfId="0" applyNumberFormat="1" applyFont="1">
      <alignment vertical="center"/>
    </xf>
    <xf numFmtId="0" fontId="5" fillId="2" borderId="2" xfId="2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/>
    </xf>
  </cellXfs>
  <cellStyles count="4">
    <cellStyle name="백분율" xfId="1" builtinId="5"/>
    <cellStyle name="표준" xfId="0" builtinId="0"/>
    <cellStyle name="표준 115" xfId="2" xr:uid="{040D4B01-D88A-44B3-9BB7-84026E8AED54}"/>
    <cellStyle name="표준 3 2" xfId="3" xr:uid="{540B6DF8-0109-4728-AAFD-7AAC746198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A0A56-D85C-45B5-A06A-77BCB2E82DDA}">
  <dimension ref="A1:P79"/>
  <sheetViews>
    <sheetView showGridLines="0" tabSelected="1" zoomScale="115" zoomScaleNormal="115" workbookViewId="0">
      <selection activeCell="G26" sqref="G26"/>
    </sheetView>
  </sheetViews>
  <sheetFormatPr defaultColWidth="8.75" defaultRowHeight="12" x14ac:dyDescent="0.6"/>
  <cols>
    <col min="1" max="1" width="14.625" style="1" bestFit="1" customWidth="1"/>
    <col min="2" max="2" width="10.5" style="1" bestFit="1" customWidth="1"/>
    <col min="3" max="3" width="2.25" style="1" customWidth="1"/>
    <col min="4" max="4" width="11" style="1" customWidth="1"/>
    <col min="5" max="16" width="8.75" style="1"/>
    <col min="17" max="17" width="3.5" style="1" customWidth="1"/>
    <col min="18" max="18" width="3.75" style="1" customWidth="1"/>
    <col min="19" max="16384" width="8.75" style="1"/>
  </cols>
  <sheetData>
    <row r="1" spans="1:16" x14ac:dyDescent="0.6">
      <c r="A1" s="25" t="s">
        <v>3</v>
      </c>
      <c r="B1" s="26"/>
    </row>
    <row r="2" spans="1:16" x14ac:dyDescent="0.6">
      <c r="A2" s="2" t="s">
        <v>15</v>
      </c>
      <c r="B2" s="3">
        <v>100000</v>
      </c>
    </row>
    <row r="3" spans="1:16" x14ac:dyDescent="0.6">
      <c r="A3" s="2" t="s">
        <v>16</v>
      </c>
      <c r="B3" s="4">
        <v>1.4999999999999999E-2</v>
      </c>
    </row>
    <row r="4" spans="1:16" x14ac:dyDescent="0.6">
      <c r="A4" s="2" t="s">
        <v>17</v>
      </c>
      <c r="B4" s="4">
        <v>0.255</v>
      </c>
    </row>
    <row r="5" spans="1:16" x14ac:dyDescent="0.6">
      <c r="A5" s="2" t="s">
        <v>4</v>
      </c>
      <c r="B5" s="5">
        <v>1</v>
      </c>
    </row>
    <row r="6" spans="1:16" x14ac:dyDescent="0.6">
      <c r="A6" s="2" t="s">
        <v>18</v>
      </c>
      <c r="B6" s="5" t="s">
        <v>19</v>
      </c>
    </row>
    <row r="7" spans="1:16" x14ac:dyDescent="0.6">
      <c r="A7" s="2" t="s">
        <v>20</v>
      </c>
      <c r="B7" s="3">
        <v>100000</v>
      </c>
    </row>
    <row r="8" spans="1:16" x14ac:dyDescent="0.6">
      <c r="A8" s="2" t="s">
        <v>21</v>
      </c>
      <c r="B8" s="6">
        <v>0.05</v>
      </c>
    </row>
    <row r="9" spans="1:16" x14ac:dyDescent="0.6">
      <c r="A9" s="2" t="s">
        <v>1</v>
      </c>
      <c r="B9" s="7">
        <f>EXP(B4*SQRT(B5))</f>
        <v>1.2904616208728898</v>
      </c>
    </row>
    <row r="10" spans="1:16" x14ac:dyDescent="0.6">
      <c r="A10" s="2" t="s">
        <v>2</v>
      </c>
      <c r="B10" s="7">
        <f>1/B9</f>
        <v>0.77491649796108097</v>
      </c>
      <c r="D10" s="8" t="s">
        <v>10</v>
      </c>
      <c r="E10" s="8">
        <v>0</v>
      </c>
      <c r="F10" s="8">
        <f>E10+1</f>
        <v>1</v>
      </c>
      <c r="G10" s="8">
        <f t="shared" ref="G10:N10" si="0">F10+1</f>
        <v>2</v>
      </c>
      <c r="H10" s="8">
        <f t="shared" si="0"/>
        <v>3</v>
      </c>
      <c r="I10" s="8">
        <f t="shared" si="0"/>
        <v>4</v>
      </c>
      <c r="J10" s="8">
        <f t="shared" si="0"/>
        <v>5</v>
      </c>
      <c r="K10" s="8">
        <f t="shared" si="0"/>
        <v>6</v>
      </c>
      <c r="L10" s="8">
        <f t="shared" si="0"/>
        <v>7</v>
      </c>
      <c r="M10" s="8">
        <f t="shared" si="0"/>
        <v>8</v>
      </c>
      <c r="N10" s="8">
        <f t="shared" si="0"/>
        <v>9</v>
      </c>
      <c r="O10" s="8">
        <f t="shared" ref="O10" si="1">N10+1</f>
        <v>10</v>
      </c>
      <c r="P10" s="8"/>
    </row>
    <row r="11" spans="1:16" x14ac:dyDescent="0.6">
      <c r="A11" s="2" t="s">
        <v>5</v>
      </c>
      <c r="B11" s="7">
        <f>(EXP(B3*B5)-B10)/(B9-B10)</f>
        <v>0.46590794089565446</v>
      </c>
      <c r="D11" s="9" t="s">
        <v>11</v>
      </c>
      <c r="E11" s="9">
        <f>$B$7</f>
        <v>100000</v>
      </c>
      <c r="F11" s="9">
        <f>E11*(1+$B$8)</f>
        <v>105000</v>
      </c>
      <c r="G11" s="9">
        <f>F11*(1+$B$8)</f>
        <v>110250</v>
      </c>
      <c r="H11" s="9">
        <f>G11*(1+$B$8)</f>
        <v>115762.5</v>
      </c>
      <c r="I11" s="9">
        <f>H11*(1+$B$8)</f>
        <v>121550.625</v>
      </c>
      <c r="J11" s="9">
        <f>I11*(1+$B$8)</f>
        <v>127628.15625</v>
      </c>
      <c r="K11" s="9">
        <f>J11*(1+$B$8)</f>
        <v>134009.56406249999</v>
      </c>
      <c r="L11" s="9">
        <f>K11*(1+$B$8)</f>
        <v>140710.042265625</v>
      </c>
      <c r="M11" s="9">
        <f>L11*(1+$B$8)</f>
        <v>147745.54437890626</v>
      </c>
      <c r="N11" s="9">
        <f>M11*(1+$B$8)</f>
        <v>155132.82159785158</v>
      </c>
      <c r="O11" s="9">
        <f>N11*(1+$B$8)</f>
        <v>162889.46267774416</v>
      </c>
      <c r="P11" s="9"/>
    </row>
    <row r="12" spans="1:16" x14ac:dyDescent="0.6">
      <c r="A12" s="2" t="s">
        <v>6</v>
      </c>
      <c r="B12" s="7">
        <f>1-B11</f>
        <v>0.53409205910434554</v>
      </c>
      <c r="D12" s="9" t="s">
        <v>14</v>
      </c>
      <c r="E12" s="10"/>
      <c r="F12" s="10">
        <v>0.05</v>
      </c>
      <c r="G12" s="10">
        <f t="shared" ref="G12:O12" si="2">F12+0.01%</f>
        <v>5.0100000000000006E-2</v>
      </c>
      <c r="H12" s="10">
        <f t="shared" si="2"/>
        <v>5.0200000000000009E-2</v>
      </c>
      <c r="I12" s="10">
        <f t="shared" si="2"/>
        <v>5.0300000000000011E-2</v>
      </c>
      <c r="J12" s="10">
        <f t="shared" si="2"/>
        <v>5.0400000000000014E-2</v>
      </c>
      <c r="K12" s="10">
        <f t="shared" si="2"/>
        <v>5.0500000000000017E-2</v>
      </c>
      <c r="L12" s="10">
        <f t="shared" si="2"/>
        <v>5.060000000000002E-2</v>
      </c>
      <c r="M12" s="10">
        <f t="shared" si="2"/>
        <v>5.0700000000000023E-2</v>
      </c>
      <c r="N12" s="10">
        <f t="shared" si="2"/>
        <v>5.0800000000000026E-2</v>
      </c>
      <c r="O12" s="10">
        <f t="shared" si="2"/>
        <v>5.0900000000000029E-2</v>
      </c>
      <c r="P12" s="10"/>
    </row>
    <row r="14" spans="1:16" x14ac:dyDescent="0.6">
      <c r="E14" s="1" t="s">
        <v>7</v>
      </c>
    </row>
    <row r="15" spans="1:16" x14ac:dyDescent="0.6">
      <c r="A15" s="11" t="s">
        <v>8</v>
      </c>
      <c r="B15" s="12">
        <f>E15</f>
        <v>127882.9966345983</v>
      </c>
      <c r="D15" s="1" t="s">
        <v>0</v>
      </c>
      <c r="E15" s="13">
        <f t="shared" ref="E15:N15" si="3">MAX(E$11,E33,F15*$B$11*EXP(-$B$5*F69)+F16*$B$12*EXP(-$B$5*F70))</f>
        <v>127882.9966345983</v>
      </c>
      <c r="F15" s="13">
        <f t="shared" si="3"/>
        <v>149835.34468836873</v>
      </c>
      <c r="G15" s="13">
        <f t="shared" si="3"/>
        <v>180484.31307793746</v>
      </c>
      <c r="H15" s="13">
        <f t="shared" si="3"/>
        <v>222971.50347518493</v>
      </c>
      <c r="I15" s="13">
        <f t="shared" si="3"/>
        <v>281011.52183350752</v>
      </c>
      <c r="J15" s="13">
        <f t="shared" si="3"/>
        <v>358919.83413469489</v>
      </c>
      <c r="K15" s="13">
        <f t="shared" si="3"/>
        <v>461817.68222997786</v>
      </c>
      <c r="L15" s="13">
        <f t="shared" si="3"/>
        <v>595957.99475825846</v>
      </c>
      <c r="M15" s="13">
        <f t="shared" si="3"/>
        <v>769060.91988789942</v>
      </c>
      <c r="N15" s="13">
        <f t="shared" si="3"/>
        <v>992443.60122853436</v>
      </c>
      <c r="O15" s="13">
        <f t="shared" ref="O15:O25" si="4">MAX(O$11,O33,P15*$B$11*EXP(-$B$5*P69)+P16*$B$12*EXP(-$B$5*P70))</f>
        <v>1280710.3782663024</v>
      </c>
    </row>
    <row r="16" spans="1:16" x14ac:dyDescent="0.6">
      <c r="F16" s="13">
        <f t="shared" ref="F16:N16" si="5">MAX(F$11,F34,G16*$B$11*EXP(-$B$5*G70)+G17*$B$12*EXP(-$B$5*G71))</f>
        <v>118300.38287688894</v>
      </c>
      <c r="G16" s="13">
        <f t="shared" si="5"/>
        <v>133018.87942826774</v>
      </c>
      <c r="H16" s="13">
        <f t="shared" si="5"/>
        <v>153550.54659885034</v>
      </c>
      <c r="I16" s="13">
        <f t="shared" si="5"/>
        <v>182519.70466480838</v>
      </c>
      <c r="J16" s="13">
        <f t="shared" si="5"/>
        <v>223316.78712368896</v>
      </c>
      <c r="K16" s="13">
        <f t="shared" si="5"/>
        <v>280122.56250367442</v>
      </c>
      <c r="L16" s="13">
        <f t="shared" si="5"/>
        <v>357870.14101015776</v>
      </c>
      <c r="M16" s="13">
        <f t="shared" si="5"/>
        <v>461817.68222997792</v>
      </c>
      <c r="N16" s="13">
        <f t="shared" si="5"/>
        <v>595957.99475825846</v>
      </c>
      <c r="O16" s="13">
        <f t="shared" si="4"/>
        <v>769060.91988789942</v>
      </c>
    </row>
    <row r="17" spans="2:15" x14ac:dyDescent="0.6">
      <c r="B17" s="14"/>
      <c r="G17" s="13">
        <f t="shared" ref="G17:N17" si="6">MAX(G$11,G35,H17*$B$11*EXP(-$B$5*H71)+H18*$B$12*EXP(-$B$5*H72))</f>
        <v>115236.28066762928</v>
      </c>
      <c r="H17" s="13">
        <f t="shared" si="6"/>
        <v>125136.44208716406</v>
      </c>
      <c r="I17" s="13">
        <f t="shared" si="6"/>
        <v>138372.58975353069</v>
      </c>
      <c r="J17" s="13">
        <f t="shared" si="6"/>
        <v>156793.87597142212</v>
      </c>
      <c r="K17" s="13">
        <f t="shared" si="6"/>
        <v>183146.76016977383</v>
      </c>
      <c r="L17" s="13">
        <f t="shared" si="6"/>
        <v>221424.77388288843</v>
      </c>
      <c r="M17" s="13">
        <f t="shared" si="6"/>
        <v>277319.4763964297</v>
      </c>
      <c r="N17" s="13">
        <f t="shared" si="6"/>
        <v>357870.14101015782</v>
      </c>
      <c r="O17" s="13">
        <f t="shared" si="4"/>
        <v>461817.68222997792</v>
      </c>
    </row>
    <row r="18" spans="2:15" x14ac:dyDescent="0.6">
      <c r="H18" s="13">
        <f t="shared" ref="H18:N18" si="7">MAX(H$11,H36,I18*$B$11*EXP(-$B$5*I72)+I19*$B$12*EXP(-$B$5*I73))</f>
        <v>116880.50228500199</v>
      </c>
      <c r="I18" s="13">
        <f t="shared" si="7"/>
        <v>124114.69336329272</v>
      </c>
      <c r="J18" s="13">
        <f t="shared" si="7"/>
        <v>132869.57999451261</v>
      </c>
      <c r="K18" s="13">
        <f t="shared" si="7"/>
        <v>144018.80080259038</v>
      </c>
      <c r="L18" s="13">
        <f t="shared" si="7"/>
        <v>159072.94143015606</v>
      </c>
      <c r="M18" s="13">
        <f t="shared" si="7"/>
        <v>180762.86178203992</v>
      </c>
      <c r="N18" s="13">
        <f t="shared" si="7"/>
        <v>214899.43746552197</v>
      </c>
      <c r="O18" s="13">
        <f t="shared" si="4"/>
        <v>277319.4763964297</v>
      </c>
    </row>
    <row r="19" spans="2:15" x14ac:dyDescent="0.6">
      <c r="I19" s="13">
        <f t="shared" ref="I19:N19" si="8">MAX(I$11,I37,J19*$B$11*EXP(-$B$5*J73)+J20*$B$12*EXP(-$B$5*J74))</f>
        <v>121550.625</v>
      </c>
      <c r="J19" s="13">
        <f t="shared" si="8"/>
        <v>127782.52511400887</v>
      </c>
      <c r="K19" s="13">
        <f t="shared" si="8"/>
        <v>134624.89636559383</v>
      </c>
      <c r="L19" s="13">
        <f t="shared" si="8"/>
        <v>142133.73455349231</v>
      </c>
      <c r="M19" s="13">
        <f t="shared" si="8"/>
        <v>150396.40452207322</v>
      </c>
      <c r="N19" s="13">
        <f t="shared" si="8"/>
        <v>159112.6971767327</v>
      </c>
      <c r="O19" s="13">
        <f t="shared" si="4"/>
        <v>166529.11949458861</v>
      </c>
    </row>
    <row r="20" spans="2:15" x14ac:dyDescent="0.6">
      <c r="J20" s="13">
        <f t="shared" ref="J20:N20" si="9">MAX(J$11,J38,K20*$B$11*EXP(-$B$5*K74)+K21*$B$12*EXP(-$B$5*K75))</f>
        <v>127628.15625</v>
      </c>
      <c r="K20" s="13">
        <f t="shared" si="9"/>
        <v>134009.56406249999</v>
      </c>
      <c r="L20" s="13">
        <f t="shared" si="9"/>
        <v>140710.042265625</v>
      </c>
      <c r="M20" s="13">
        <f t="shared" si="9"/>
        <v>147745.54437890626</v>
      </c>
      <c r="N20" s="13">
        <f t="shared" si="9"/>
        <v>155132.82159785158</v>
      </c>
      <c r="O20" s="13">
        <f t="shared" si="4"/>
        <v>162889.46267774416</v>
      </c>
    </row>
    <row r="21" spans="2:15" x14ac:dyDescent="0.6">
      <c r="K21" s="13">
        <f t="shared" ref="K21:N21" si="10">MAX(K$11,K39,L21*$B$11*EXP(-$B$5*L75)+L22*$B$12*EXP(-$B$5*L76))</f>
        <v>134009.56406249999</v>
      </c>
      <c r="L21" s="13">
        <f t="shared" si="10"/>
        <v>140710.042265625</v>
      </c>
      <c r="M21" s="13">
        <f t="shared" si="10"/>
        <v>147745.54437890626</v>
      </c>
      <c r="N21" s="13">
        <f t="shared" si="10"/>
        <v>155132.82159785158</v>
      </c>
      <c r="O21" s="13">
        <f t="shared" si="4"/>
        <v>162889.46267774416</v>
      </c>
    </row>
    <row r="22" spans="2:15" x14ac:dyDescent="0.6">
      <c r="L22" s="13">
        <f t="shared" ref="L22:N22" si="11">MAX(L$11,L40,M22*$B$11*EXP(-$B$5*M76)+M23*$B$12*EXP(-$B$5*M77))</f>
        <v>140710.042265625</v>
      </c>
      <c r="M22" s="13">
        <f t="shared" si="11"/>
        <v>147745.54437890626</v>
      </c>
      <c r="N22" s="13">
        <f t="shared" si="11"/>
        <v>155132.82159785158</v>
      </c>
      <c r="O22" s="13">
        <f t="shared" si="4"/>
        <v>162889.46267774416</v>
      </c>
    </row>
    <row r="23" spans="2:15" x14ac:dyDescent="0.6">
      <c r="M23" s="13">
        <f t="shared" ref="M23:N23" si="12">MAX(M$11,M41,N23*$B$11*EXP(-$B$5*N77)+N24*$B$12*EXP(-$B$5*N78))</f>
        <v>147745.54437890626</v>
      </c>
      <c r="N23" s="13">
        <f t="shared" si="12"/>
        <v>155132.82159785158</v>
      </c>
      <c r="O23" s="13">
        <f t="shared" si="4"/>
        <v>162889.46267774416</v>
      </c>
    </row>
    <row r="24" spans="2:15" x14ac:dyDescent="0.6">
      <c r="N24" s="13">
        <f t="shared" ref="N24" si="13">MAX(N$11,N42,O24*$B$11*EXP(-$B$5*O78)+O25*$B$12*EXP(-$B$5*O79))</f>
        <v>155132.82159785158</v>
      </c>
      <c r="O24" s="13">
        <f t="shared" si="4"/>
        <v>162889.46267774416</v>
      </c>
    </row>
    <row r="25" spans="2:15" x14ac:dyDescent="0.6">
      <c r="O25" s="13">
        <f t="shared" si="4"/>
        <v>162889.46267774416</v>
      </c>
    </row>
    <row r="33" spans="4:15" x14ac:dyDescent="0.6">
      <c r="D33" s="1" t="s">
        <v>12</v>
      </c>
      <c r="E33" s="15">
        <f>B2</f>
        <v>100000</v>
      </c>
      <c r="F33" s="15">
        <f t="shared" ref="F33:N33" si="14">E33*$B$9</f>
        <v>129046.16208728899</v>
      </c>
      <c r="G33" s="15">
        <f t="shared" si="14"/>
        <v>166529.11949458861</v>
      </c>
      <c r="H33" s="15">
        <f t="shared" si="14"/>
        <v>214899.43746552197</v>
      </c>
      <c r="I33" s="15">
        <f t="shared" si="14"/>
        <v>277319.4763964297</v>
      </c>
      <c r="J33" s="15">
        <f t="shared" si="14"/>
        <v>357870.14101015776</v>
      </c>
      <c r="K33" s="15">
        <f t="shared" si="14"/>
        <v>461817.68222997786</v>
      </c>
      <c r="L33" s="15">
        <f t="shared" si="14"/>
        <v>595957.99475825846</v>
      </c>
      <c r="M33" s="15">
        <f t="shared" si="14"/>
        <v>769060.91988789942</v>
      </c>
      <c r="N33" s="15">
        <f t="shared" si="14"/>
        <v>992443.60122853436</v>
      </c>
      <c r="O33" s="16">
        <f t="shared" ref="O33" si="15">N33*$B$9</f>
        <v>1280710.3782663024</v>
      </c>
    </row>
    <row r="34" spans="4:15" x14ac:dyDescent="0.6">
      <c r="F34" s="15">
        <f t="shared" ref="F34:N34" si="16">E33*$B$10</f>
        <v>77491.649796108104</v>
      </c>
      <c r="G34" s="15">
        <f t="shared" si="16"/>
        <v>100000</v>
      </c>
      <c r="H34" s="15">
        <f t="shared" si="16"/>
        <v>129046.16208728899</v>
      </c>
      <c r="I34" s="15">
        <f t="shared" si="16"/>
        <v>166529.11949458861</v>
      </c>
      <c r="J34" s="15">
        <f t="shared" si="16"/>
        <v>214899.43746552197</v>
      </c>
      <c r="K34" s="15">
        <f t="shared" si="16"/>
        <v>277319.4763964297</v>
      </c>
      <c r="L34" s="15">
        <f t="shared" si="16"/>
        <v>357870.14101015776</v>
      </c>
      <c r="M34" s="15">
        <f t="shared" si="16"/>
        <v>461817.68222997792</v>
      </c>
      <c r="N34" s="15">
        <f t="shared" si="16"/>
        <v>595957.99475825846</v>
      </c>
      <c r="O34" s="16">
        <f t="shared" ref="O34:O42" si="17">N33*$B$10</f>
        <v>769060.91988789942</v>
      </c>
    </row>
    <row r="35" spans="4:15" x14ac:dyDescent="0.6">
      <c r="G35" s="15">
        <f t="shared" ref="G35:N35" si="18">F34*$B$10</f>
        <v>60049.557881226603</v>
      </c>
      <c r="H35" s="15">
        <f t="shared" si="18"/>
        <v>77491.649796108104</v>
      </c>
      <c r="I35" s="15">
        <f t="shared" si="18"/>
        <v>100000</v>
      </c>
      <c r="J35" s="15">
        <f t="shared" si="18"/>
        <v>129046.16208728899</v>
      </c>
      <c r="K35" s="15">
        <f t="shared" si="18"/>
        <v>166529.11949458861</v>
      </c>
      <c r="L35" s="15">
        <f t="shared" si="18"/>
        <v>214899.43746552197</v>
      </c>
      <c r="M35" s="15">
        <f t="shared" si="18"/>
        <v>277319.4763964297</v>
      </c>
      <c r="N35" s="15">
        <f t="shared" si="18"/>
        <v>357870.14101015782</v>
      </c>
      <c r="O35" s="16">
        <f t="shared" si="17"/>
        <v>461817.68222997792</v>
      </c>
    </row>
    <row r="36" spans="4:15" x14ac:dyDescent="0.6">
      <c r="H36" s="15">
        <f t="shared" ref="H36:N36" si="19">G35*$B$10</f>
        <v>46533.393097431348</v>
      </c>
      <c r="I36" s="15">
        <f t="shared" si="19"/>
        <v>60049.557881226603</v>
      </c>
      <c r="J36" s="15">
        <f t="shared" si="19"/>
        <v>77491.649796108104</v>
      </c>
      <c r="K36" s="15">
        <f t="shared" si="19"/>
        <v>100000</v>
      </c>
      <c r="L36" s="15">
        <f t="shared" si="19"/>
        <v>129046.16208728899</v>
      </c>
      <c r="M36" s="15">
        <f t="shared" si="19"/>
        <v>166529.11949458861</v>
      </c>
      <c r="N36" s="15">
        <f t="shared" si="19"/>
        <v>214899.43746552197</v>
      </c>
      <c r="O36" s="16">
        <f t="shared" si="17"/>
        <v>277319.4763964297</v>
      </c>
    </row>
    <row r="37" spans="4:15" x14ac:dyDescent="0.6">
      <c r="I37" s="15">
        <f t="shared" ref="I37:N37" si="20">H36*$B$10</f>
        <v>36059.494017307836</v>
      </c>
      <c r="J37" s="15">
        <f t="shared" si="20"/>
        <v>46533.393097431348</v>
      </c>
      <c r="K37" s="15">
        <f t="shared" si="20"/>
        <v>60049.557881226603</v>
      </c>
      <c r="L37" s="15">
        <f t="shared" si="20"/>
        <v>77491.649796108104</v>
      </c>
      <c r="M37" s="15">
        <f t="shared" si="20"/>
        <v>100000</v>
      </c>
      <c r="N37" s="15">
        <f t="shared" si="20"/>
        <v>129046.16208728899</v>
      </c>
      <c r="O37" s="16">
        <f t="shared" si="17"/>
        <v>166529.11949458861</v>
      </c>
    </row>
    <row r="38" spans="4:15" x14ac:dyDescent="0.6">
      <c r="J38" s="15">
        <f>I37*$B$10</f>
        <v>27943.096822140738</v>
      </c>
      <c r="K38" s="15">
        <f>J37*$B$10</f>
        <v>36059.494017307836</v>
      </c>
      <c r="L38" s="15">
        <f>K37*$B$10</f>
        <v>46533.393097431348</v>
      </c>
      <c r="M38" s="15">
        <f>L37*$B$10</f>
        <v>60049.557881226603</v>
      </c>
      <c r="N38" s="15">
        <f>M37*$B$10</f>
        <v>77491.649796108104</v>
      </c>
      <c r="O38" s="17">
        <f t="shared" si="17"/>
        <v>100000</v>
      </c>
    </row>
    <row r="39" spans="4:15" x14ac:dyDescent="0.6">
      <c r="K39" s="15">
        <f>J38*$B$10</f>
        <v>21653.566731600713</v>
      </c>
      <c r="L39" s="15">
        <f>K38*$B$10</f>
        <v>27943.096822140738</v>
      </c>
      <c r="M39" s="15">
        <f>L38*$B$10</f>
        <v>36059.494017307836</v>
      </c>
      <c r="N39" s="15">
        <f>M38*$B$10</f>
        <v>46533.393097431348</v>
      </c>
      <c r="O39" s="17">
        <f t="shared" si="17"/>
        <v>60049.557881226603</v>
      </c>
    </row>
    <row r="40" spans="4:15" x14ac:dyDescent="0.6">
      <c r="L40" s="15">
        <f>K39*$B$10</f>
        <v>16779.706100018593</v>
      </c>
      <c r="M40" s="15">
        <f>L39*$B$10</f>
        <v>21653.566731600713</v>
      </c>
      <c r="N40" s="15">
        <f>M39*$B$10</f>
        <v>27943.096822140738</v>
      </c>
      <c r="O40" s="17">
        <f t="shared" si="17"/>
        <v>36059.494017307836</v>
      </c>
    </row>
    <row r="41" spans="4:15" x14ac:dyDescent="0.6">
      <c r="M41" s="15">
        <f>L40*$B$10</f>
        <v>13002.871087842595</v>
      </c>
      <c r="N41" s="15">
        <f>M40*$B$10</f>
        <v>16779.706100018593</v>
      </c>
      <c r="O41" s="17">
        <f t="shared" si="17"/>
        <v>21653.566731600713</v>
      </c>
    </row>
    <row r="42" spans="4:15" x14ac:dyDescent="0.6">
      <c r="N42" s="15">
        <f>M41*$B$10</f>
        <v>10076.139326830375</v>
      </c>
      <c r="O42" s="17">
        <f t="shared" si="17"/>
        <v>13002.871087842595</v>
      </c>
    </row>
    <row r="43" spans="4:15" x14ac:dyDescent="0.6">
      <c r="O43" s="17">
        <f t="shared" ref="O43" si="21">N42*$B$10</f>
        <v>7808.166600115318</v>
      </c>
    </row>
    <row r="51" spans="4:15" x14ac:dyDescent="0.6">
      <c r="D51" s="18" t="s">
        <v>9</v>
      </c>
      <c r="E51" s="19">
        <f t="shared" ref="E51:N51" si="22">IF(E15=E33,1,IF(E15=E$11,0,F51*$B$11+F52*$B$12))</f>
        <v>0.29557412022392721</v>
      </c>
      <c r="F51" s="19">
        <f t="shared" si="22"/>
        <v>0.41661946872171601</v>
      </c>
      <c r="G51" s="19">
        <f t="shared" si="22"/>
        <v>0.55996332867660426</v>
      </c>
      <c r="H51" s="19">
        <f t="shared" si="22"/>
        <v>0.71379614345899034</v>
      </c>
      <c r="I51" s="19">
        <f t="shared" si="22"/>
        <v>0.8553012422253079</v>
      </c>
      <c r="J51" s="19">
        <f t="shared" si="22"/>
        <v>0.95654091237294137</v>
      </c>
      <c r="K51" s="19">
        <f t="shared" si="22"/>
        <v>1</v>
      </c>
      <c r="L51" s="19">
        <f t="shared" si="22"/>
        <v>1</v>
      </c>
      <c r="M51" s="19">
        <f t="shared" si="22"/>
        <v>1</v>
      </c>
      <c r="N51" s="20">
        <f t="shared" si="22"/>
        <v>1</v>
      </c>
      <c r="O51" s="20">
        <f t="shared" ref="O51:O61" si="23">IF(O15=O33,1,IF(O15=O$11,0,P51*$B$11+P52*$B$12))</f>
        <v>1</v>
      </c>
    </row>
    <row r="52" spans="4:15" x14ac:dyDescent="0.6">
      <c r="D52" s="18"/>
      <c r="E52" s="21"/>
      <c r="F52" s="19">
        <f t="shared" ref="F52:N52" si="24">IF(F16=F34,1,IF(F16=F$11,0,G52*$B$11+G53*$B$12))</f>
        <v>0.18998185740658471</v>
      </c>
      <c r="G52" s="19">
        <f t="shared" si="24"/>
        <v>0.29157540282863137</v>
      </c>
      <c r="H52" s="19">
        <f t="shared" si="24"/>
        <v>0.42576936575261781</v>
      </c>
      <c r="I52" s="19">
        <f t="shared" si="24"/>
        <v>0.59035609587054505</v>
      </c>
      <c r="J52" s="19">
        <f t="shared" si="24"/>
        <v>0.76698619344038699</v>
      </c>
      <c r="K52" s="19">
        <f t="shared" si="24"/>
        <v>0.91862996858643053</v>
      </c>
      <c r="L52" s="19">
        <f t="shared" si="24"/>
        <v>1</v>
      </c>
      <c r="M52" s="19">
        <f t="shared" si="24"/>
        <v>1</v>
      </c>
      <c r="N52" s="20">
        <f t="shared" si="24"/>
        <v>1</v>
      </c>
      <c r="O52" s="20">
        <f t="shared" si="23"/>
        <v>1</v>
      </c>
    </row>
    <row r="53" spans="4:15" x14ac:dyDescent="0.6">
      <c r="D53" s="18"/>
      <c r="E53" s="21"/>
      <c r="F53" s="21"/>
      <c r="G53" s="19">
        <f t="shared" ref="G53:N53" si="25">IF(G17=G35,1,IF(G17=G$11,0,H53*$B$11+H54*$B$12))</f>
        <v>0.10135811034086131</v>
      </c>
      <c r="H53" s="19">
        <f t="shared" si="25"/>
        <v>0.17451312511682696</v>
      </c>
      <c r="I53" s="19">
        <f t="shared" si="25"/>
        <v>0.28219437110359447</v>
      </c>
      <c r="J53" s="19">
        <f t="shared" si="25"/>
        <v>0.43627523348706976</v>
      </c>
      <c r="K53" s="19">
        <f t="shared" si="25"/>
        <v>0.63470180945906007</v>
      </c>
      <c r="L53" s="19">
        <f t="shared" si="25"/>
        <v>0.84764792880458795</v>
      </c>
      <c r="M53" s="19">
        <f t="shared" si="25"/>
        <v>1</v>
      </c>
      <c r="N53" s="20">
        <f t="shared" si="25"/>
        <v>1</v>
      </c>
      <c r="O53" s="20">
        <f t="shared" si="23"/>
        <v>1</v>
      </c>
    </row>
    <row r="54" spans="4:15" x14ac:dyDescent="0.6">
      <c r="D54" s="18"/>
      <c r="E54" s="21"/>
      <c r="F54" s="21"/>
      <c r="G54" s="21"/>
      <c r="H54" s="19">
        <f t="shared" ref="H54:N54" si="26">IF(H18=H36,1,IF(H18=H$11,0,I54*$B$11+I55*$B$12))</f>
        <v>3.7542328549201226E-2</v>
      </c>
      <c r="I54" s="19">
        <f t="shared" si="26"/>
        <v>8.057885529280831E-2</v>
      </c>
      <c r="J54" s="19">
        <f t="shared" si="26"/>
        <v>0.14778402722973702</v>
      </c>
      <c r="K54" s="19">
        <f t="shared" si="26"/>
        <v>0.2631805097326701</v>
      </c>
      <c r="L54" s="19">
        <f t="shared" si="26"/>
        <v>0.44894115959586506</v>
      </c>
      <c r="M54" s="19">
        <f t="shared" si="26"/>
        <v>0.7147456724016803</v>
      </c>
      <c r="N54" s="20">
        <f t="shared" si="26"/>
        <v>1</v>
      </c>
      <c r="O54" s="20">
        <f t="shared" si="23"/>
        <v>1</v>
      </c>
    </row>
    <row r="55" spans="4:15" x14ac:dyDescent="0.6">
      <c r="D55" s="18"/>
      <c r="E55" s="21"/>
      <c r="F55" s="21"/>
      <c r="G55" s="21"/>
      <c r="H55" s="21"/>
      <c r="I55" s="19">
        <f t="shared" ref="I55:N55" si="27">IF(I19=I37,1,IF(I19=I$11,0,J55*$B$11+J56*$B$12))</f>
        <v>0</v>
      </c>
      <c r="J55" s="19">
        <f t="shared" si="27"/>
        <v>2.1953337948137277E-2</v>
      </c>
      <c r="K55" s="19">
        <f t="shared" si="27"/>
        <v>4.7119475804457224E-2</v>
      </c>
      <c r="L55" s="19">
        <f t="shared" si="27"/>
        <v>0.10113473428651044</v>
      </c>
      <c r="M55" s="19">
        <f t="shared" si="27"/>
        <v>0.21707020938962865</v>
      </c>
      <c r="N55" s="22">
        <f t="shared" si="27"/>
        <v>0.46590794089565446</v>
      </c>
      <c r="O55" s="20">
        <f t="shared" si="23"/>
        <v>1</v>
      </c>
    </row>
    <row r="56" spans="4:15" x14ac:dyDescent="0.6">
      <c r="E56" s="21"/>
      <c r="F56" s="21"/>
      <c r="G56" s="21"/>
      <c r="H56" s="21"/>
      <c r="I56" s="21"/>
      <c r="J56" s="19">
        <f t="shared" ref="J56:N56" si="28">IF(J20=J38,1,IF(J20=J$11,0,K56*$B$11+K57*$B$12))</f>
        <v>0</v>
      </c>
      <c r="K56" s="19">
        <f t="shared" si="28"/>
        <v>0</v>
      </c>
      <c r="L56" s="19">
        <f t="shared" si="28"/>
        <v>0</v>
      </c>
      <c r="M56" s="19">
        <f t="shared" si="28"/>
        <v>0</v>
      </c>
      <c r="N56" s="23">
        <f t="shared" si="28"/>
        <v>0</v>
      </c>
      <c r="O56" s="23">
        <f t="shared" si="23"/>
        <v>0</v>
      </c>
    </row>
    <row r="57" spans="4:15" x14ac:dyDescent="0.6">
      <c r="E57" s="21"/>
      <c r="F57" s="21"/>
      <c r="G57" s="21"/>
      <c r="H57" s="21"/>
      <c r="I57" s="21"/>
      <c r="J57" s="21"/>
      <c r="K57" s="19">
        <f t="shared" ref="K57:N57" si="29">IF(K21=K39,1,IF(K21=K$11,0,L57*$B$11+L58*$B$12))</f>
        <v>0</v>
      </c>
      <c r="L57" s="19">
        <f t="shared" si="29"/>
        <v>0</v>
      </c>
      <c r="M57" s="19">
        <f t="shared" si="29"/>
        <v>0</v>
      </c>
      <c r="N57" s="23">
        <f t="shared" si="29"/>
        <v>0</v>
      </c>
      <c r="O57" s="23">
        <f t="shared" si="23"/>
        <v>0</v>
      </c>
    </row>
    <row r="58" spans="4:15" x14ac:dyDescent="0.6">
      <c r="E58" s="21"/>
      <c r="F58" s="21"/>
      <c r="G58" s="21"/>
      <c r="H58" s="21"/>
      <c r="I58" s="21"/>
      <c r="J58" s="21"/>
      <c r="K58" s="21"/>
      <c r="L58" s="19">
        <f t="shared" ref="L58:N58" si="30">IF(L22=L40,1,IF(L22=L$11,0,M58*$B$11+M59*$B$12))</f>
        <v>0</v>
      </c>
      <c r="M58" s="19">
        <f t="shared" si="30"/>
        <v>0</v>
      </c>
      <c r="N58" s="23">
        <f t="shared" si="30"/>
        <v>0</v>
      </c>
      <c r="O58" s="23">
        <f t="shared" si="23"/>
        <v>0</v>
      </c>
    </row>
    <row r="59" spans="4:15" x14ac:dyDescent="0.6">
      <c r="E59" s="21"/>
      <c r="F59" s="21"/>
      <c r="G59" s="21"/>
      <c r="H59" s="21"/>
      <c r="I59" s="21"/>
      <c r="J59" s="21"/>
      <c r="K59" s="21"/>
      <c r="L59" s="21"/>
      <c r="M59" s="19">
        <f t="shared" ref="M59:N59" si="31">IF(M23=M41,1,IF(M23=M$11,0,N59*$B$11+N60*$B$12))</f>
        <v>0</v>
      </c>
      <c r="N59" s="23">
        <f t="shared" si="31"/>
        <v>0</v>
      </c>
      <c r="O59" s="23">
        <f t="shared" si="23"/>
        <v>0</v>
      </c>
    </row>
    <row r="60" spans="4:15" x14ac:dyDescent="0.6">
      <c r="E60" s="21"/>
      <c r="F60" s="21"/>
      <c r="G60" s="21"/>
      <c r="H60" s="21"/>
      <c r="I60" s="21"/>
      <c r="J60" s="21"/>
      <c r="K60" s="21"/>
      <c r="L60" s="21"/>
      <c r="M60" s="21"/>
      <c r="N60" s="23">
        <f t="shared" ref="N60" si="32">IF(N24=N42,1,IF(N24=N$11,0,O60*$B$11+O61*$B$12))</f>
        <v>0</v>
      </c>
      <c r="O60" s="23">
        <f t="shared" si="23"/>
        <v>0</v>
      </c>
    </row>
    <row r="61" spans="4:15" x14ac:dyDescent="0.6"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3">
        <f t="shared" si="23"/>
        <v>0</v>
      </c>
    </row>
    <row r="69" spans="4:15" x14ac:dyDescent="0.6">
      <c r="D69" s="1" t="s">
        <v>13</v>
      </c>
      <c r="E69" s="19">
        <f t="shared" ref="E69:O69" si="33">E51*$B$3+(1-E51)*E$12</f>
        <v>4.4336118033589077E-3</v>
      </c>
      <c r="F69" s="19">
        <f t="shared" si="33"/>
        <v>3.5418318594739942E-2</v>
      </c>
      <c r="G69" s="19">
        <f t="shared" si="33"/>
        <v>3.0445287163451192E-2</v>
      </c>
      <c r="H69" s="19">
        <f t="shared" si="33"/>
        <v>2.5074375750243544E-2</v>
      </c>
      <c r="I69" s="19">
        <f t="shared" si="33"/>
        <v>2.0107866149446631E-2</v>
      </c>
      <c r="J69" s="19">
        <f t="shared" si="33"/>
        <v>1.6538451701997876E-2</v>
      </c>
      <c r="K69" s="19">
        <f t="shared" si="33"/>
        <v>1.4999999999999999E-2</v>
      </c>
      <c r="L69" s="19">
        <f t="shared" si="33"/>
        <v>1.4999999999999999E-2</v>
      </c>
      <c r="M69" s="19">
        <f t="shared" si="33"/>
        <v>1.4999999999999999E-2</v>
      </c>
      <c r="N69" s="20">
        <f t="shared" si="33"/>
        <v>1.4999999999999999E-2</v>
      </c>
      <c r="O69" s="20">
        <f t="shared" si="33"/>
        <v>1.4999999999999999E-2</v>
      </c>
    </row>
    <row r="70" spans="4:15" x14ac:dyDescent="0.6">
      <c r="E70" s="24"/>
      <c r="F70" s="19">
        <f t="shared" ref="F70:O70" si="34">F52*$B$3+(1-F52)*F$12</f>
        <v>4.3350634990769542E-2</v>
      </c>
      <c r="G70" s="19">
        <f t="shared" si="34"/>
        <v>3.9865703360715044E-2</v>
      </c>
      <c r="H70" s="19">
        <f t="shared" si="34"/>
        <v>3.521291832550786E-2</v>
      </c>
      <c r="I70" s="19">
        <f t="shared" si="34"/>
        <v>2.9460429815769764E-2</v>
      </c>
      <c r="J70" s="19">
        <f t="shared" si="34"/>
        <v>2.3248688752210304E-2</v>
      </c>
      <c r="K70" s="19">
        <f t="shared" si="34"/>
        <v>1.7888636115181718E-2</v>
      </c>
      <c r="L70" s="19">
        <f t="shared" si="34"/>
        <v>1.4999999999999999E-2</v>
      </c>
      <c r="M70" s="19">
        <f t="shared" si="34"/>
        <v>1.4999999999999999E-2</v>
      </c>
      <c r="N70" s="20">
        <f t="shared" si="34"/>
        <v>1.4999999999999999E-2</v>
      </c>
      <c r="O70" s="20">
        <f t="shared" si="34"/>
        <v>1.4999999999999999E-2</v>
      </c>
    </row>
    <row r="71" spans="4:15" x14ac:dyDescent="0.6">
      <c r="E71" s="24"/>
      <c r="F71" s="24"/>
      <c r="G71" s="19">
        <f t="shared" ref="G71:O71" si="35">G53*$B$3+(1-G53)*G$12</f>
        <v>4.6542330327035773E-2</v>
      </c>
      <c r="H71" s="19">
        <f t="shared" si="35"/>
        <v>4.4057137995887695E-2</v>
      </c>
      <c r="I71" s="19">
        <f t="shared" si="35"/>
        <v>4.0338538700043128E-2</v>
      </c>
      <c r="J71" s="19">
        <f t="shared" si="35"/>
        <v>3.4955856734557735E-2</v>
      </c>
      <c r="K71" s="19">
        <f t="shared" si="35"/>
        <v>2.7968085764203371E-2</v>
      </c>
      <c r="L71" s="19">
        <f t="shared" si="35"/>
        <v>2.0423733734556672E-2</v>
      </c>
      <c r="M71" s="19">
        <f t="shared" si="35"/>
        <v>1.4999999999999999E-2</v>
      </c>
      <c r="N71" s="20">
        <f t="shared" si="35"/>
        <v>1.4999999999999999E-2</v>
      </c>
      <c r="O71" s="20">
        <f t="shared" si="35"/>
        <v>1.4999999999999999E-2</v>
      </c>
    </row>
    <row r="72" spans="4:15" x14ac:dyDescent="0.6">
      <c r="E72" s="24"/>
      <c r="F72" s="24"/>
      <c r="G72" s="24"/>
      <c r="H72" s="19">
        <f t="shared" ref="H72:O72" si="36">H54*$B$3+(1-H54)*H$12</f>
        <v>4.8878510035068129E-2</v>
      </c>
      <c r="I72" s="19">
        <f t="shared" si="36"/>
        <v>4.7455566408163882E-2</v>
      </c>
      <c r="J72" s="19">
        <f t="shared" si="36"/>
        <v>4.5168445436067316E-2</v>
      </c>
      <c r="K72" s="19">
        <f t="shared" si="36"/>
        <v>4.1157091904490226E-2</v>
      </c>
      <c r="L72" s="19">
        <f t="shared" si="36"/>
        <v>3.4617694718387215E-2</v>
      </c>
      <c r="M72" s="19">
        <f t="shared" si="36"/>
        <v>2.5183579495260018E-2</v>
      </c>
      <c r="N72" s="20">
        <f t="shared" si="36"/>
        <v>1.4999999999999999E-2</v>
      </c>
      <c r="O72" s="20">
        <f t="shared" si="36"/>
        <v>1.4999999999999999E-2</v>
      </c>
    </row>
    <row r="73" spans="4:15" x14ac:dyDescent="0.6">
      <c r="E73" s="24"/>
      <c r="F73" s="24"/>
      <c r="G73" s="24"/>
      <c r="H73" s="24"/>
      <c r="I73" s="19">
        <f t="shared" ref="I73:O73" si="37">I55*$B$3+(1-I55)*I$12</f>
        <v>5.0300000000000011E-2</v>
      </c>
      <c r="J73" s="19">
        <f t="shared" si="37"/>
        <v>4.9622851836635951E-2</v>
      </c>
      <c r="K73" s="19">
        <f t="shared" si="37"/>
        <v>4.8827258608941784E-2</v>
      </c>
      <c r="L73" s="19">
        <f t="shared" si="37"/>
        <v>4.6999603459400241E-2</v>
      </c>
      <c r="M73" s="19">
        <f t="shared" si="37"/>
        <v>4.2950593524790276E-2</v>
      </c>
      <c r="N73" s="22">
        <f t="shared" si="37"/>
        <v>3.4120495715935582E-2</v>
      </c>
      <c r="O73" s="20">
        <f t="shared" si="37"/>
        <v>1.4999999999999999E-2</v>
      </c>
    </row>
    <row r="74" spans="4:15" x14ac:dyDescent="0.6">
      <c r="E74" s="24"/>
      <c r="F74" s="24"/>
      <c r="G74" s="24"/>
      <c r="H74" s="24"/>
      <c r="I74" s="24"/>
      <c r="J74" s="19">
        <f t="shared" ref="J74:O74" si="38">J56*$B$3+(1-J56)*J$12</f>
        <v>5.0400000000000014E-2</v>
      </c>
      <c r="K74" s="19">
        <f t="shared" si="38"/>
        <v>5.0500000000000017E-2</v>
      </c>
      <c r="L74" s="19">
        <f t="shared" si="38"/>
        <v>5.060000000000002E-2</v>
      </c>
      <c r="M74" s="19">
        <f t="shared" si="38"/>
        <v>5.0700000000000023E-2</v>
      </c>
      <c r="N74" s="23">
        <f t="shared" si="38"/>
        <v>5.0800000000000026E-2</v>
      </c>
      <c r="O74" s="23">
        <f t="shared" si="38"/>
        <v>5.0900000000000029E-2</v>
      </c>
    </row>
    <row r="75" spans="4:15" x14ac:dyDescent="0.6">
      <c r="E75" s="24"/>
      <c r="F75" s="24"/>
      <c r="G75" s="24"/>
      <c r="H75" s="24"/>
      <c r="I75" s="24"/>
      <c r="J75" s="24"/>
      <c r="K75" s="19">
        <f t="shared" ref="K75:O75" si="39">K57*$B$3+(1-K57)*K$12</f>
        <v>5.0500000000000017E-2</v>
      </c>
      <c r="L75" s="19">
        <f t="shared" si="39"/>
        <v>5.060000000000002E-2</v>
      </c>
      <c r="M75" s="19">
        <f t="shared" si="39"/>
        <v>5.0700000000000023E-2</v>
      </c>
      <c r="N75" s="23">
        <f t="shared" si="39"/>
        <v>5.0800000000000026E-2</v>
      </c>
      <c r="O75" s="23">
        <f t="shared" si="39"/>
        <v>5.0900000000000029E-2</v>
      </c>
    </row>
    <row r="76" spans="4:15" x14ac:dyDescent="0.6">
      <c r="E76" s="24"/>
      <c r="F76" s="24"/>
      <c r="G76" s="24"/>
      <c r="H76" s="24"/>
      <c r="I76" s="24"/>
      <c r="J76" s="24"/>
      <c r="K76" s="24"/>
      <c r="L76" s="19">
        <f t="shared" ref="L76:O76" si="40">L58*$B$3+(1-L58)*L$12</f>
        <v>5.060000000000002E-2</v>
      </c>
      <c r="M76" s="19">
        <f t="shared" si="40"/>
        <v>5.0700000000000023E-2</v>
      </c>
      <c r="N76" s="23">
        <f t="shared" si="40"/>
        <v>5.0800000000000026E-2</v>
      </c>
      <c r="O76" s="23">
        <f t="shared" si="40"/>
        <v>5.0900000000000029E-2</v>
      </c>
    </row>
    <row r="77" spans="4:15" x14ac:dyDescent="0.6">
      <c r="E77" s="24"/>
      <c r="F77" s="24"/>
      <c r="G77" s="24"/>
      <c r="H77" s="24"/>
      <c r="I77" s="24"/>
      <c r="J77" s="24"/>
      <c r="K77" s="24"/>
      <c r="L77" s="24"/>
      <c r="M77" s="19">
        <f t="shared" ref="M77:O77" si="41">M59*$B$3+(1-M59)*M$12</f>
        <v>5.0700000000000023E-2</v>
      </c>
      <c r="N77" s="23">
        <f t="shared" si="41"/>
        <v>5.0800000000000026E-2</v>
      </c>
      <c r="O77" s="23">
        <f t="shared" si="41"/>
        <v>5.0900000000000029E-2</v>
      </c>
    </row>
    <row r="78" spans="4:15" x14ac:dyDescent="0.6">
      <c r="E78" s="24"/>
      <c r="F78" s="24"/>
      <c r="G78" s="24"/>
      <c r="H78" s="24"/>
      <c r="I78" s="24"/>
      <c r="J78" s="24"/>
      <c r="K78" s="24"/>
      <c r="L78" s="24"/>
      <c r="M78" s="24"/>
      <c r="N78" s="23">
        <f t="shared" ref="N78:O78" si="42">N60*$B$3+(1-N60)*N$12</f>
        <v>5.0800000000000026E-2</v>
      </c>
      <c r="O78" s="23">
        <f t="shared" si="42"/>
        <v>5.0900000000000029E-2</v>
      </c>
    </row>
    <row r="79" spans="4:15" x14ac:dyDescent="0.6">
      <c r="E79" s="24"/>
      <c r="F79" s="24"/>
      <c r="G79" s="24"/>
      <c r="H79" s="24"/>
      <c r="I79" s="24"/>
      <c r="J79" s="24"/>
      <c r="K79" s="24"/>
      <c r="L79" s="24"/>
      <c r="M79" s="24"/>
      <c r="N79" s="21"/>
      <c r="O79" s="23">
        <f t="shared" ref="O79" si="43">O61*$B$3+(1-O61)*O$12</f>
        <v>5.0900000000000029E-2</v>
      </c>
    </row>
  </sheetData>
  <mergeCells count="1">
    <mergeCell ref="A1:B1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X1 GEN9</dc:creator>
  <cp:lastModifiedBy>김 기필</cp:lastModifiedBy>
  <dcterms:created xsi:type="dcterms:W3CDTF">2021-12-02T08:20:34Z</dcterms:created>
  <dcterms:modified xsi:type="dcterms:W3CDTF">2023-09-07T05:50:30Z</dcterms:modified>
</cp:coreProperties>
</file>