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X1 GEN9\Desktop\책 집필\OneDrive-2023-07-25\"/>
    </mc:Choice>
  </mc:AlternateContent>
  <xr:revisionPtr revIDLastSave="0" documentId="13_ncr:1_{EA71C760-7C1F-4941-8FE6-AF625139F092}" xr6:coauthVersionLast="47" xr6:coauthVersionMax="47" xr10:uidLastSave="{00000000-0000-0000-0000-000000000000}"/>
  <bookViews>
    <workbookView xWindow="13515" yWindow="-16320" windowWidth="29040" windowHeight="15990" tabRatio="787" xr2:uid="{00000000-000D-0000-FFFF-FFFF00000000}"/>
  </bookViews>
  <sheets>
    <sheet name="BDT_sample" sheetId="19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91" l="1"/>
  <c r="F53" i="191"/>
  <c r="H21" i="191"/>
  <c r="H37" i="191" l="1"/>
  <c r="G37" i="191"/>
  <c r="F37" i="191"/>
  <c r="E53" i="191"/>
  <c r="E52" i="191" s="1"/>
  <c r="C5" i="191" l="1"/>
  <c r="G20" i="191" s="1"/>
  <c r="D109" i="191"/>
  <c r="E109" i="191" s="1"/>
  <c r="F109" i="191" s="1"/>
  <c r="G109" i="191" s="1"/>
  <c r="H109" i="191" s="1"/>
  <c r="D98" i="191"/>
  <c r="E98" i="191" s="1"/>
  <c r="F98" i="191" s="1"/>
  <c r="G98" i="191" s="1"/>
  <c r="H98" i="191" s="1"/>
  <c r="H56" i="191"/>
  <c r="H55" i="191" s="1"/>
  <c r="G55" i="191"/>
  <c r="G54" i="191" s="1"/>
  <c r="G53" i="191" s="1"/>
  <c r="G52" i="191" s="1"/>
  <c r="F54" i="191"/>
  <c r="F52" i="191" s="1"/>
  <c r="D51" i="191"/>
  <c r="D38" i="191"/>
  <c r="D39" i="191" s="1"/>
  <c r="C27" i="191"/>
  <c r="C19" i="191"/>
  <c r="D19" i="191" s="1"/>
  <c r="D16" i="191"/>
  <c r="H54" i="191" l="1"/>
  <c r="H53" i="191" s="1"/>
  <c r="H52" i="191" s="1"/>
  <c r="E65" i="191"/>
  <c r="G82" i="191"/>
  <c r="H92" i="191"/>
  <c r="E51" i="191"/>
  <c r="F73" i="191"/>
  <c r="E16" i="191"/>
  <c r="D49" i="191"/>
  <c r="D50" i="191"/>
  <c r="E19" i="191"/>
  <c r="D37" i="191"/>
  <c r="G27" i="191"/>
  <c r="G22" i="191"/>
  <c r="C50" i="191"/>
  <c r="F20" i="191"/>
  <c r="E20" i="191"/>
  <c r="D20" i="191"/>
  <c r="H20" i="191"/>
  <c r="D52" i="191"/>
  <c r="E37" i="191" l="1"/>
  <c r="E49" i="191"/>
  <c r="H64" i="191" s="1"/>
  <c r="F16" i="191"/>
  <c r="F38" i="191" s="1"/>
  <c r="F39" i="191" s="1"/>
  <c r="D30" i="191"/>
  <c r="E38" i="191"/>
  <c r="E39" i="191" s="1"/>
  <c r="H22" i="191"/>
  <c r="H112" i="191" s="1"/>
  <c r="F51" i="191"/>
  <c r="F19" i="191"/>
  <c r="E50" i="191"/>
  <c r="H27" i="191"/>
  <c r="D27" i="191"/>
  <c r="D22" i="191"/>
  <c r="E27" i="191"/>
  <c r="E22" i="191"/>
  <c r="C100" i="191"/>
  <c r="D100" i="191" s="1"/>
  <c r="E100" i="191" s="1"/>
  <c r="F100" i="191" s="1"/>
  <c r="G100" i="191" s="1"/>
  <c r="H100" i="191" s="1"/>
  <c r="F27" i="191"/>
  <c r="F22" i="191"/>
  <c r="C23" i="191" l="1"/>
  <c r="E30" i="191"/>
  <c r="F49" i="191"/>
  <c r="I71" i="191" s="1"/>
  <c r="G16" i="191"/>
  <c r="H16" i="191" s="1"/>
  <c r="H111" i="191"/>
  <c r="G111" i="191" s="1"/>
  <c r="H113" i="191"/>
  <c r="H101" i="191"/>
  <c r="H103" i="191"/>
  <c r="H106" i="191"/>
  <c r="H116" i="191"/>
  <c r="H104" i="191"/>
  <c r="H114" i="191"/>
  <c r="G51" i="191"/>
  <c r="H102" i="191"/>
  <c r="H105" i="191"/>
  <c r="H115" i="191"/>
  <c r="G49" i="191"/>
  <c r="G19" i="191"/>
  <c r="F50" i="191"/>
  <c r="C110" i="191"/>
  <c r="D110" i="191" s="1"/>
  <c r="E110" i="191" s="1"/>
  <c r="F110" i="191" s="1"/>
  <c r="G110" i="191" s="1"/>
  <c r="H110" i="191" s="1"/>
  <c r="G114" i="191" l="1"/>
  <c r="G101" i="191"/>
  <c r="G115" i="191"/>
  <c r="F114" i="191" s="1"/>
  <c r="G105" i="191"/>
  <c r="G113" i="191"/>
  <c r="H49" i="191"/>
  <c r="G38" i="191"/>
  <c r="G39" i="191" s="1"/>
  <c r="J79" i="191"/>
  <c r="G104" i="191"/>
  <c r="G112" i="191"/>
  <c r="H51" i="191"/>
  <c r="C33" i="191"/>
  <c r="H19" i="191"/>
  <c r="G50" i="191"/>
  <c r="H38" i="191"/>
  <c r="H39" i="191" s="1"/>
  <c r="K88" i="191" l="1"/>
  <c r="F112" i="191"/>
  <c r="F111" i="191"/>
  <c r="F113" i="191"/>
  <c r="E113" i="191" s="1"/>
  <c r="H50" i="191"/>
  <c r="E111" i="191" l="1"/>
  <c r="E112" i="191"/>
  <c r="D112" i="191" s="1"/>
  <c r="D111" i="191" l="1"/>
  <c r="C111" i="191" s="1"/>
  <c r="H91" i="191"/>
  <c r="G91" i="191" s="1"/>
  <c r="G81" i="191"/>
  <c r="F81" i="191" s="1"/>
  <c r="F72" i="191"/>
  <c r="E72" i="191" s="1"/>
  <c r="E64" i="191"/>
  <c r="D64" i="191" s="1"/>
  <c r="G64" i="191" s="1"/>
  <c r="F104" i="191"/>
  <c r="H90" i="191" l="1"/>
  <c r="G90" i="191" s="1"/>
  <c r="F90" i="191" s="1"/>
  <c r="G80" i="191"/>
  <c r="F80" i="191" s="1"/>
  <c r="E80" i="191" s="1"/>
  <c r="F71" i="191"/>
  <c r="E71" i="191" s="1"/>
  <c r="G103" i="191"/>
  <c r="F103" i="191" s="1"/>
  <c r="E103" i="191" s="1"/>
  <c r="H89" i="191" l="1"/>
  <c r="G89" i="191" s="1"/>
  <c r="F89" i="191" s="1"/>
  <c r="E89" i="191" s="1"/>
  <c r="G79" i="191"/>
  <c r="F79" i="191" s="1"/>
  <c r="E79" i="191" s="1"/>
  <c r="D79" i="191" s="1"/>
  <c r="G102" i="191"/>
  <c r="F102" i="191" l="1"/>
  <c r="E102" i="191" s="1"/>
  <c r="D102" i="191" s="1"/>
  <c r="F101" i="191"/>
  <c r="H88" i="191"/>
  <c r="G88" i="191" s="1"/>
  <c r="F88" i="191" s="1"/>
  <c r="E88" i="191" s="1"/>
  <c r="D71" i="191"/>
  <c r="H71" i="191" s="1"/>
  <c r="E101" i="191" l="1"/>
  <c r="D101" i="191" s="1"/>
  <c r="C101" i="191" s="1"/>
  <c r="I79" i="191"/>
  <c r="G4" i="191" l="1"/>
  <c r="D32" i="191"/>
  <c r="D88" i="191"/>
  <c r="J88" i="191" s="1"/>
  <c r="C34" i="191" l="1"/>
  <c r="G3" i="191" l="1"/>
  <c r="G5" i="191" l="1"/>
  <c r="H28" i="191" l="1"/>
  <c r="G28" i="191" l="1"/>
  <c r="F28" i="191" l="1"/>
  <c r="G29" i="191"/>
  <c r="G30" i="191" s="1"/>
  <c r="E28" i="191" l="1"/>
  <c r="D28" i="191" s="1"/>
  <c r="C28" i="191" s="1"/>
  <c r="F30" i="191"/>
  <c r="C30" i="191" s="1"/>
</calcChain>
</file>

<file path=xl/sharedStrings.xml><?xml version="1.0" encoding="utf-8"?>
<sst xmlns="http://schemas.openxmlformats.org/spreadsheetml/2006/main" count="97" uniqueCount="58">
  <si>
    <t>발행일</t>
    <phoneticPr fontId="2" type="noConversion"/>
  </si>
  <si>
    <t>재계산(BDT)</t>
    <phoneticPr fontId="2" type="noConversion"/>
  </si>
  <si>
    <t>만기일</t>
    <phoneticPr fontId="2" type="noConversion"/>
  </si>
  <si>
    <t>사채</t>
    <phoneticPr fontId="2" type="noConversion"/>
  </si>
  <si>
    <t>사채의 이율</t>
    <phoneticPr fontId="2" type="noConversion"/>
  </si>
  <si>
    <t>표면금리 연 1%</t>
    <phoneticPr fontId="2" type="noConversion"/>
  </si>
  <si>
    <t>조기상환권</t>
    <phoneticPr fontId="2" type="noConversion"/>
  </si>
  <si>
    <t>액면이자율</t>
    <phoneticPr fontId="2" type="noConversion"/>
  </si>
  <si>
    <t>전환권</t>
    <phoneticPr fontId="2" type="noConversion"/>
  </si>
  <si>
    <t>만기보장수익율</t>
    <phoneticPr fontId="2" type="noConversion"/>
  </si>
  <si>
    <t>합계</t>
    <phoneticPr fontId="2" type="noConversion"/>
  </si>
  <si>
    <t>변동성</t>
    <phoneticPr fontId="2" type="noConversion"/>
  </si>
  <si>
    <t>Δt</t>
    <phoneticPr fontId="2" type="noConversion"/>
  </si>
  <si>
    <t>기준금액</t>
    <phoneticPr fontId="2" type="noConversion"/>
  </si>
  <si>
    <t>T</t>
    <phoneticPr fontId="2" type="noConversion"/>
  </si>
  <si>
    <t>일자</t>
    <phoneticPr fontId="2" type="noConversion"/>
  </si>
  <si>
    <t>액면이자(a)</t>
    <phoneticPr fontId="2" type="noConversion"/>
  </si>
  <si>
    <t>원금(b)</t>
    <phoneticPr fontId="2" type="noConversion"/>
  </si>
  <si>
    <t>원리금(a+b)</t>
    <phoneticPr fontId="2" type="noConversion"/>
  </si>
  <si>
    <t>현가</t>
    <phoneticPr fontId="2" type="noConversion"/>
  </si>
  <si>
    <t>조기상환율</t>
  </si>
  <si>
    <t>조기상환금</t>
    <phoneticPr fontId="2" type="noConversion"/>
  </si>
  <si>
    <t>사채현가</t>
    <phoneticPr fontId="2" type="noConversion"/>
  </si>
  <si>
    <t>조기상환권</t>
  </si>
  <si>
    <t>조기상환권 현가</t>
    <phoneticPr fontId="2" type="noConversion"/>
  </si>
  <si>
    <t>풋옵션부사채 현가</t>
    <phoneticPr fontId="2" type="noConversion"/>
  </si>
  <si>
    <t>풋옵션가치</t>
    <phoneticPr fontId="2" type="noConversion"/>
  </si>
  <si>
    <t>SPOT RATE</t>
    <phoneticPr fontId="2" type="noConversion"/>
  </si>
  <si>
    <t>할인계수</t>
    <phoneticPr fontId="2" type="noConversion"/>
  </si>
  <si>
    <t>Forward rate</t>
    <phoneticPr fontId="2" type="noConversion"/>
  </si>
  <si>
    <t>BDT</t>
    <phoneticPr fontId="2" type="noConversion"/>
  </si>
  <si>
    <t>이자율변동</t>
    <phoneticPr fontId="2" type="noConversion"/>
  </si>
  <si>
    <t>● 조정계수 계산</t>
    <phoneticPr fontId="3" type="noConversion"/>
  </si>
  <si>
    <t>node 별 계산</t>
    <phoneticPr fontId="3" type="noConversion"/>
  </si>
  <si>
    <t>(조정계수)</t>
    <phoneticPr fontId="3" type="noConversion"/>
  </si>
  <si>
    <t>0f1</t>
    <phoneticPr fontId="3" type="noConversion"/>
  </si>
  <si>
    <t>1f2</t>
    <phoneticPr fontId="3" type="noConversion"/>
  </si>
  <si>
    <t>node</t>
    <phoneticPr fontId="3" type="noConversion"/>
  </si>
  <si>
    <t>u1</t>
    <phoneticPr fontId="3" type="noConversion"/>
  </si>
  <si>
    <t>pay off</t>
    <phoneticPr fontId="3" type="noConversion"/>
  </si>
  <si>
    <t>목표값찾기</t>
    <phoneticPr fontId="2" type="noConversion"/>
  </si>
  <si>
    <t>d1</t>
    <phoneticPr fontId="3" type="noConversion"/>
  </si>
  <si>
    <t>1f2 조정값</t>
    <phoneticPr fontId="3" type="noConversion"/>
  </si>
  <si>
    <t>2f3</t>
    <phoneticPr fontId="3" type="noConversion"/>
  </si>
  <si>
    <t>u2</t>
    <phoneticPr fontId="3" type="noConversion"/>
  </si>
  <si>
    <t>d2</t>
    <phoneticPr fontId="3" type="noConversion"/>
  </si>
  <si>
    <t>2f3 조정값</t>
    <phoneticPr fontId="3" type="noConversion"/>
  </si>
  <si>
    <t>3f4</t>
    <phoneticPr fontId="3" type="noConversion"/>
  </si>
  <si>
    <t>u3</t>
  </si>
  <si>
    <t>d3</t>
    <phoneticPr fontId="3" type="noConversion"/>
  </si>
  <si>
    <t>3f4 조정값</t>
    <phoneticPr fontId="3" type="noConversion"/>
  </si>
  <si>
    <t>4f5</t>
    <phoneticPr fontId="3" type="noConversion"/>
  </si>
  <si>
    <t>u4</t>
    <phoneticPr fontId="3" type="noConversion"/>
  </si>
  <si>
    <t>d4</t>
    <phoneticPr fontId="3" type="noConversion"/>
  </si>
  <si>
    <t>4f5 조정값</t>
    <phoneticPr fontId="3" type="noConversion"/>
  </si>
  <si>
    <t>만기 PAY OFF</t>
    <phoneticPr fontId="2" type="noConversion"/>
  </si>
  <si>
    <t>옵션부채권</t>
    <phoneticPr fontId="2" type="noConversion"/>
  </si>
  <si>
    <t>일반사채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</si>
</sst>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176" formatCode="##,##0;\(#,###\);\-"/>
    <numFmt numFmtId="177" formatCode="0.0000%"/>
    <numFmt numFmtId="178" formatCode="0.0%"/>
    <numFmt numFmtId="179" formatCode="0.000%"/>
    <numFmt numFmtId="180" formatCode="##,##0.00;\(#,###.00\);\-"/>
    <numFmt numFmtId="181" formatCode="0.00000"/>
    <numFmt numFmtId="182" formatCode="##,##0.000000;\(#,###.000000\);\-"/>
    <numFmt numFmtId="183" formatCode="#,##0.000000"/>
    <numFmt numFmtId="185" formatCode="#,##0_-;\(#,##0\);&quot;-&quot;_-"/>
  </numFmts>
  <fonts count="20" x14ac:knownFonts="1">
    <font>
      <sz val="10"/>
      <color rgb="FF000000"/>
      <name val="Times New Roman"/>
      <charset val="204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sz val="10"/>
      <color rgb="FF000000"/>
      <name val="Times New Roman"/>
      <family val="1"/>
    </font>
    <font>
      <sz val="10"/>
      <color theme="1"/>
      <name val="맑은 고딕"/>
      <family val="2"/>
      <charset val="129"/>
    </font>
    <font>
      <sz val="10"/>
      <name val="Arial"/>
      <family val="2"/>
    </font>
    <font>
      <sz val="10"/>
      <color rgb="FF000000"/>
      <name val="Times New Roman"/>
      <family val="1"/>
    </font>
    <font>
      <sz val="11"/>
      <color theme="1"/>
      <name val="맑은 고딕"/>
      <family val="3"/>
      <charset val="129"/>
      <scheme val="minor"/>
    </font>
    <font>
      <sz val="10"/>
      <color rgb="FF000000"/>
      <name val="Times New Roman"/>
      <family val="1"/>
    </font>
    <font>
      <sz val="11"/>
      <color theme="1"/>
      <name val="맑은 고딕"/>
      <family val="2"/>
      <scheme val="minor"/>
    </font>
    <font>
      <sz val="10"/>
      <color theme="0"/>
      <name val="나눔바른고딕"/>
      <family val="3"/>
      <charset val="129"/>
    </font>
    <font>
      <sz val="10"/>
      <color rgb="FF000000"/>
      <name val="나눔바른고딕"/>
      <family val="3"/>
      <charset val="129"/>
    </font>
    <font>
      <b/>
      <sz val="11"/>
      <color theme="1"/>
      <name val="나눔바른고딕"/>
      <family val="3"/>
      <charset val="129"/>
    </font>
    <font>
      <b/>
      <sz val="10"/>
      <color theme="1"/>
      <name val="나눔바른고딕"/>
      <family val="3"/>
      <charset val="129"/>
    </font>
    <font>
      <sz val="10"/>
      <color theme="1"/>
      <name val="나눔바른고딕"/>
      <family val="3"/>
      <charset val="129"/>
    </font>
    <font>
      <sz val="9"/>
      <color theme="1"/>
      <name val="나눔바른고딕"/>
      <family val="3"/>
      <charset val="129"/>
    </font>
    <font>
      <sz val="9"/>
      <color rgb="FF000000"/>
      <name val="나눔바른고딕"/>
      <family val="3"/>
      <charset val="129"/>
    </font>
    <font>
      <b/>
      <sz val="10"/>
      <color theme="0"/>
      <name val="나눔바른고딕"/>
      <family val="3"/>
      <charset val="129"/>
    </font>
    <font>
      <b/>
      <sz val="10"/>
      <color rgb="FF000000"/>
      <name val="나눔바른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7E6E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4" fillId="0" borderId="0"/>
    <xf numFmtId="41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0" borderId="0"/>
  </cellStyleXfs>
  <cellXfs count="91">
    <xf numFmtId="0" fontId="0" fillId="0" borderId="0" xfId="0" applyAlignment="1">
      <alignment horizontal="left" vertical="top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right" vertical="top"/>
    </xf>
    <xf numFmtId="0" fontId="12" fillId="0" borderId="0" xfId="0" applyFont="1" applyAlignment="1">
      <alignment horizontal="left" vertical="top"/>
    </xf>
    <xf numFmtId="0" fontId="13" fillId="7" borderId="13" xfId="11" applyFont="1" applyFill="1" applyBorder="1"/>
    <xf numFmtId="14" fontId="12" fillId="0" borderId="14" xfId="0" applyNumberFormat="1" applyFont="1" applyBorder="1" applyAlignment="1">
      <alignment horizontal="left" vertical="top"/>
    </xf>
    <xf numFmtId="0" fontId="14" fillId="7" borderId="7" xfId="0" applyFont="1" applyFill="1" applyBorder="1" applyAlignment="1">
      <alignment horizontal="right" vertical="top"/>
    </xf>
    <xf numFmtId="0" fontId="14" fillId="7" borderId="8" xfId="0" applyFont="1" applyFill="1" applyBorder="1" applyAlignment="1">
      <alignment horizontal="right" vertical="center"/>
    </xf>
    <xf numFmtId="0" fontId="15" fillId="0" borderId="0" xfId="0" applyFont="1" applyAlignment="1">
      <alignment horizontal="right" vertical="top"/>
    </xf>
    <xf numFmtId="0" fontId="13" fillId="7" borderId="15" xfId="11" applyFont="1" applyFill="1" applyBorder="1"/>
    <xf numFmtId="14" fontId="12" fillId="0" borderId="16" xfId="0" applyNumberFormat="1" applyFont="1" applyBorder="1" applyAlignment="1">
      <alignment horizontal="left" vertical="top"/>
    </xf>
    <xf numFmtId="0" fontId="14" fillId="7" borderId="19" xfId="0" applyFont="1" applyFill="1" applyBorder="1" applyAlignment="1">
      <alignment horizontal="right" vertical="top"/>
    </xf>
    <xf numFmtId="3" fontId="15" fillId="0" borderId="19" xfId="0" applyNumberFormat="1" applyFont="1" applyBorder="1" applyAlignment="1">
      <alignment horizontal="right" vertical="top"/>
    </xf>
    <xf numFmtId="41" fontId="12" fillId="0" borderId="0" xfId="10" applyFont="1" applyAlignment="1">
      <alignment horizontal="left" vertical="top"/>
    </xf>
    <xf numFmtId="176" fontId="15" fillId="0" borderId="0" xfId="0" applyNumberFormat="1" applyFont="1" applyAlignment="1">
      <alignment horizontal="right" vertical="top"/>
    </xf>
    <xf numFmtId="178" fontId="15" fillId="0" borderId="0" xfId="8" applyNumberFormat="1" applyFont="1" applyFill="1" applyBorder="1" applyAlignment="1">
      <alignment horizontal="right" vertical="top"/>
    </xf>
    <xf numFmtId="183" fontId="12" fillId="0" borderId="0" xfId="0" applyNumberFormat="1" applyFont="1" applyAlignment="1">
      <alignment horizontal="right" vertical="top"/>
    </xf>
    <xf numFmtId="0" fontId="12" fillId="0" borderId="16" xfId="0" applyFont="1" applyBorder="1" applyAlignment="1">
      <alignment horizontal="left" vertical="top"/>
    </xf>
    <xf numFmtId="176" fontId="15" fillId="0" borderId="19" xfId="0" applyNumberFormat="1" applyFont="1" applyBorder="1" applyAlignment="1">
      <alignment horizontal="right" vertical="top"/>
    </xf>
    <xf numFmtId="10" fontId="12" fillId="0" borderId="16" xfId="8" applyNumberFormat="1" applyFont="1" applyFill="1" applyBorder="1" applyAlignment="1">
      <alignment horizontal="left" vertical="top"/>
    </xf>
    <xf numFmtId="179" fontId="12" fillId="0" borderId="16" xfId="0" applyNumberFormat="1" applyFont="1" applyBorder="1" applyAlignment="1">
      <alignment horizontal="left" vertical="top"/>
    </xf>
    <xf numFmtId="179" fontId="12" fillId="0" borderId="0" xfId="8" applyNumberFormat="1" applyFont="1" applyAlignment="1">
      <alignment horizontal="right" vertical="top"/>
    </xf>
    <xf numFmtId="3" fontId="15" fillId="0" borderId="0" xfId="0" applyNumberFormat="1" applyFont="1" applyAlignment="1">
      <alignment horizontal="right" vertical="top"/>
    </xf>
    <xf numFmtId="10" fontId="12" fillId="0" borderId="16" xfId="0" applyNumberFormat="1" applyFont="1" applyBorder="1" applyAlignment="1">
      <alignment horizontal="left" vertical="top"/>
    </xf>
    <xf numFmtId="3" fontId="12" fillId="0" borderId="0" xfId="0" applyNumberFormat="1" applyFont="1" applyAlignment="1">
      <alignment horizontal="right" vertical="top"/>
    </xf>
    <xf numFmtId="0" fontId="13" fillId="7" borderId="17" xfId="11" applyFont="1" applyFill="1" applyBorder="1"/>
    <xf numFmtId="180" fontId="12" fillId="0" borderId="18" xfId="0" applyNumberFormat="1" applyFont="1" applyBorder="1" applyAlignment="1">
      <alignment horizontal="left" vertical="top"/>
    </xf>
    <xf numFmtId="0" fontId="15" fillId="0" borderId="0" xfId="0" applyFont="1" applyAlignment="1">
      <alignment horizontal="right" vertical="center"/>
    </xf>
    <xf numFmtId="0" fontId="11" fillId="0" borderId="0" xfId="0" applyFont="1" applyAlignment="1">
      <alignment vertical="top"/>
    </xf>
    <xf numFmtId="0" fontId="14" fillId="0" borderId="0" xfId="0" applyFont="1" applyAlignment="1">
      <alignment vertical="top"/>
    </xf>
    <xf numFmtId="10" fontId="12" fillId="0" borderId="0" xfId="0" applyNumberFormat="1" applyFont="1" applyAlignment="1">
      <alignment horizontal="right" vertical="top"/>
    </xf>
    <xf numFmtId="0" fontId="11" fillId="3" borderId="0" xfId="0" applyFont="1" applyFill="1" applyAlignment="1">
      <alignment vertical="top"/>
    </xf>
    <xf numFmtId="10" fontId="12" fillId="3" borderId="0" xfId="0" applyNumberFormat="1" applyFont="1" applyFill="1" applyAlignment="1">
      <alignment horizontal="right" vertical="top"/>
    </xf>
    <xf numFmtId="0" fontId="12" fillId="3" borderId="0" xfId="0" applyFont="1" applyFill="1" applyAlignment="1">
      <alignment horizontal="right" vertical="top"/>
    </xf>
    <xf numFmtId="0" fontId="12" fillId="3" borderId="0" xfId="0" applyFont="1" applyFill="1" applyAlignment="1">
      <alignment horizontal="left" vertical="top"/>
    </xf>
    <xf numFmtId="0" fontId="15" fillId="0" borderId="7" xfId="0" applyFont="1" applyBorder="1" applyAlignment="1">
      <alignment horizontal="left" vertical="top"/>
    </xf>
    <xf numFmtId="176" fontId="12" fillId="0" borderId="8" xfId="0" applyNumberFormat="1" applyFont="1" applyBorder="1" applyAlignment="1">
      <alignment horizontal="right" vertical="top"/>
    </xf>
    <xf numFmtId="0" fontId="12" fillId="0" borderId="0" xfId="0" applyFont="1" applyAlignment="1">
      <alignment vertical="top"/>
    </xf>
    <xf numFmtId="0" fontId="15" fillId="0" borderId="0" xfId="0" applyFont="1" applyAlignment="1">
      <alignment horizontal="left" vertical="top"/>
    </xf>
    <xf numFmtId="176" fontId="12" fillId="0" borderId="0" xfId="0" applyNumberFormat="1" applyFont="1" applyAlignment="1">
      <alignment horizontal="right" vertical="top"/>
    </xf>
    <xf numFmtId="14" fontId="12" fillId="0" borderId="0" xfId="0" applyNumberFormat="1" applyFont="1" applyAlignment="1">
      <alignment horizontal="right" vertical="top"/>
    </xf>
    <xf numFmtId="0" fontId="13" fillId="7" borderId="0" xfId="11" applyFont="1" applyFill="1"/>
    <xf numFmtId="14" fontId="13" fillId="7" borderId="0" xfId="11" applyNumberFormat="1" applyFont="1" applyFill="1"/>
    <xf numFmtId="14" fontId="11" fillId="0" borderId="0" xfId="0" applyNumberFormat="1" applyFont="1" applyAlignment="1">
      <alignment horizontal="right" vertical="top"/>
    </xf>
    <xf numFmtId="0" fontId="15" fillId="0" borderId="0" xfId="0" applyFont="1" applyAlignment="1">
      <alignment vertical="top"/>
    </xf>
    <xf numFmtId="0" fontId="15" fillId="0" borderId="11" xfId="0" applyFont="1" applyBorder="1" applyAlignment="1">
      <alignment vertical="top"/>
    </xf>
    <xf numFmtId="176" fontId="12" fillId="0" borderId="12" xfId="0" applyNumberFormat="1" applyFont="1" applyBorder="1" applyAlignment="1">
      <alignment horizontal="right" vertical="top"/>
    </xf>
    <xf numFmtId="177" fontId="12" fillId="0" borderId="0" xfId="0" applyNumberFormat="1" applyFont="1" applyAlignment="1">
      <alignment horizontal="right" vertical="top" shrinkToFit="1"/>
    </xf>
    <xf numFmtId="0" fontId="15" fillId="0" borderId="19" xfId="0" applyFont="1" applyBorder="1" applyAlignment="1">
      <alignment vertical="top"/>
    </xf>
    <xf numFmtId="176" fontId="12" fillId="0" borderId="19" xfId="0" applyNumberFormat="1" applyFont="1" applyBorder="1" applyAlignment="1">
      <alignment horizontal="right" vertical="top"/>
    </xf>
    <xf numFmtId="3" fontId="12" fillId="0" borderId="19" xfId="0" applyNumberFormat="1" applyFont="1" applyBorder="1" applyAlignment="1">
      <alignment horizontal="right" vertical="top"/>
    </xf>
    <xf numFmtId="0" fontId="16" fillId="0" borderId="1" xfId="0" applyFont="1" applyBorder="1" applyAlignment="1">
      <alignment vertical="top"/>
    </xf>
    <xf numFmtId="0" fontId="17" fillId="0" borderId="2" xfId="0" applyFont="1" applyBorder="1" applyAlignment="1">
      <alignment horizontal="right" vertical="top"/>
    </xf>
    <xf numFmtId="10" fontId="17" fillId="0" borderId="2" xfId="8" applyNumberFormat="1" applyFont="1" applyFill="1" applyBorder="1" applyAlignment="1">
      <alignment horizontal="right" vertical="top"/>
    </xf>
    <xf numFmtId="10" fontId="17" fillId="0" borderId="3" xfId="8" applyNumberFormat="1" applyFont="1" applyFill="1" applyBorder="1" applyAlignment="1">
      <alignment horizontal="right" vertical="top"/>
    </xf>
    <xf numFmtId="10" fontId="12" fillId="0" borderId="0" xfId="8" applyNumberFormat="1" applyFont="1" applyFill="1" applyBorder="1" applyAlignment="1">
      <alignment horizontal="right" vertical="top"/>
    </xf>
    <xf numFmtId="0" fontId="16" fillId="0" borderId="9" xfId="0" applyFont="1" applyBorder="1" applyAlignment="1">
      <alignment vertical="top"/>
    </xf>
    <xf numFmtId="0" fontId="17" fillId="0" borderId="0" xfId="0" applyFont="1" applyAlignment="1">
      <alignment horizontal="right" vertical="top"/>
    </xf>
    <xf numFmtId="181" fontId="17" fillId="0" borderId="0" xfId="0" applyNumberFormat="1" applyFont="1" applyAlignment="1">
      <alignment horizontal="right" vertical="top"/>
    </xf>
    <xf numFmtId="181" fontId="17" fillId="0" borderId="10" xfId="0" applyNumberFormat="1" applyFont="1" applyBorder="1" applyAlignment="1">
      <alignment horizontal="right" vertical="top"/>
    </xf>
    <xf numFmtId="181" fontId="12" fillId="0" borderId="0" xfId="0" applyNumberFormat="1" applyFont="1" applyAlignment="1">
      <alignment horizontal="right" vertical="top"/>
    </xf>
    <xf numFmtId="10" fontId="17" fillId="0" borderId="0" xfId="8" applyNumberFormat="1" applyFont="1" applyFill="1" applyBorder="1" applyAlignment="1">
      <alignment horizontal="right" vertical="top"/>
    </xf>
    <xf numFmtId="10" fontId="17" fillId="0" borderId="10" xfId="8" applyNumberFormat="1" applyFont="1" applyFill="1" applyBorder="1" applyAlignment="1">
      <alignment horizontal="right" vertical="top"/>
    </xf>
    <xf numFmtId="0" fontId="16" fillId="0" borderId="4" xfId="0" applyFont="1" applyBorder="1" applyAlignment="1">
      <alignment vertical="top"/>
    </xf>
    <xf numFmtId="0" fontId="17" fillId="0" borderId="5" xfId="0" applyFont="1" applyBorder="1" applyAlignment="1">
      <alignment horizontal="right" vertical="top"/>
    </xf>
    <xf numFmtId="181" fontId="17" fillId="0" borderId="5" xfId="0" applyNumberFormat="1" applyFont="1" applyBorder="1" applyAlignment="1">
      <alignment horizontal="right" vertical="top"/>
    </xf>
    <xf numFmtId="181" fontId="17" fillId="0" borderId="6" xfId="0" applyNumberFormat="1" applyFont="1" applyBorder="1" applyAlignment="1">
      <alignment horizontal="right" vertical="top"/>
    </xf>
    <xf numFmtId="0" fontId="18" fillId="0" borderId="0" xfId="0" applyFont="1" applyAlignment="1">
      <alignment horizontal="left" vertical="top"/>
    </xf>
    <xf numFmtId="179" fontId="17" fillId="0" borderId="0" xfId="0" applyNumberFormat="1" applyFont="1" applyAlignment="1">
      <alignment horizontal="center" vertical="center"/>
    </xf>
    <xf numFmtId="176" fontId="12" fillId="0" borderId="0" xfId="8" applyNumberFormat="1" applyFont="1" applyFill="1" applyBorder="1" applyAlignment="1">
      <alignment horizontal="left" vertical="top"/>
    </xf>
    <xf numFmtId="182" fontId="12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9" fontId="19" fillId="0" borderId="0" xfId="0" applyNumberFormat="1" applyFont="1" applyAlignment="1">
      <alignment horizontal="right" vertical="top"/>
    </xf>
    <xf numFmtId="9" fontId="12" fillId="0" borderId="0" xfId="0" applyNumberFormat="1" applyFont="1" applyAlignment="1">
      <alignment horizontal="right" vertical="top"/>
    </xf>
    <xf numFmtId="10" fontId="12" fillId="0" borderId="19" xfId="0" applyNumberFormat="1" applyFont="1" applyBorder="1" applyAlignment="1">
      <alignment horizontal="right" vertical="top"/>
    </xf>
    <xf numFmtId="10" fontId="19" fillId="6" borderId="19" xfId="0" applyNumberFormat="1" applyFont="1" applyFill="1" applyBorder="1" applyAlignment="1">
      <alignment horizontal="right" vertical="top"/>
    </xf>
    <xf numFmtId="0" fontId="15" fillId="0" borderId="0" xfId="0" applyFont="1" applyAlignment="1">
      <alignment vertical="center"/>
    </xf>
    <xf numFmtId="0" fontId="15" fillId="0" borderId="19" xfId="0" applyFont="1" applyBorder="1" applyAlignment="1">
      <alignment vertical="center"/>
    </xf>
    <xf numFmtId="41" fontId="15" fillId="0" borderId="0" xfId="0" applyNumberFormat="1" applyFont="1" applyAlignment="1">
      <alignment vertical="center"/>
    </xf>
    <xf numFmtId="41" fontId="15" fillId="0" borderId="19" xfId="0" applyNumberFormat="1" applyFont="1" applyBorder="1" applyAlignment="1">
      <alignment vertical="center"/>
    </xf>
    <xf numFmtId="41" fontId="15" fillId="0" borderId="19" xfId="10" applyFont="1" applyBorder="1">
      <alignment vertical="center"/>
    </xf>
    <xf numFmtId="41" fontId="15" fillId="5" borderId="0" xfId="10" applyFont="1" applyFill="1" applyAlignment="1">
      <alignment vertical="center"/>
    </xf>
    <xf numFmtId="176" fontId="15" fillId="0" borderId="0" xfId="8" applyNumberFormat="1" applyFont="1">
      <alignment vertical="center"/>
    </xf>
    <xf numFmtId="0" fontId="14" fillId="5" borderId="0" xfId="0" quotePrefix="1" applyFont="1" applyFill="1" applyAlignment="1">
      <alignment vertical="center"/>
    </xf>
    <xf numFmtId="0" fontId="15" fillId="4" borderId="0" xfId="0" applyFont="1" applyFill="1" applyAlignment="1">
      <alignment vertical="center"/>
    </xf>
    <xf numFmtId="176" fontId="15" fillId="0" borderId="0" xfId="0" applyNumberFormat="1" applyFont="1" applyAlignment="1">
      <alignment vertical="center"/>
    </xf>
    <xf numFmtId="0" fontId="15" fillId="2" borderId="0" xfId="0" applyFont="1" applyFill="1" applyAlignment="1">
      <alignment vertical="center"/>
    </xf>
    <xf numFmtId="14" fontId="11" fillId="3" borderId="0" xfId="0" applyNumberFormat="1" applyFont="1" applyFill="1" applyAlignment="1">
      <alignment horizontal="right" vertical="top"/>
    </xf>
    <xf numFmtId="14" fontId="14" fillId="0" borderId="0" xfId="0" applyNumberFormat="1" applyFont="1" applyAlignment="1">
      <alignment horizontal="right" vertical="top"/>
    </xf>
    <xf numFmtId="176" fontId="12" fillId="0" borderId="0" xfId="8" applyNumberFormat="1" applyFont="1" applyFill="1" applyBorder="1" applyAlignment="1">
      <alignment horizontal="right" vertical="top"/>
    </xf>
    <xf numFmtId="185" fontId="12" fillId="0" borderId="0" xfId="0" applyNumberFormat="1" applyFont="1" applyAlignment="1">
      <alignment horizontal="right" vertical="top"/>
    </xf>
  </cellXfs>
  <cellStyles count="12">
    <cellStyle name="백분율" xfId="8" builtinId="5"/>
    <cellStyle name="백분율 2" xfId="7" xr:uid="{00000000-0005-0000-0000-000001000000}"/>
    <cellStyle name="쉼표 [0]" xfId="10" builtinId="6"/>
    <cellStyle name="쉼표 [0] 2" xfId="2" xr:uid="{00000000-0005-0000-0000-000003000000}"/>
    <cellStyle name="표준" xfId="0" builtinId="0"/>
    <cellStyle name="표준 115" xfId="4" xr:uid="{00000000-0005-0000-0000-000005000000}"/>
    <cellStyle name="표준 117" xfId="3" xr:uid="{00000000-0005-0000-0000-000006000000}"/>
    <cellStyle name="표준 13" xfId="11" xr:uid="{4BE39018-C9BA-4E70-8F81-0DDD6BFFBFCC}"/>
    <cellStyle name="표준 2" xfId="1" xr:uid="{00000000-0005-0000-0000-000007000000}"/>
    <cellStyle name="표준 2 2" xfId="6" xr:uid="{00000000-0005-0000-0000-000008000000}"/>
    <cellStyle name="표준 3" xfId="5" xr:uid="{00000000-0005-0000-0000-000009000000}"/>
    <cellStyle name="표준 4" xfId="9" xr:uid="{00000000-0005-0000-0000-00000A000000}"/>
  </cellStyles>
  <dxfs count="0"/>
  <tableStyles count="0" defaultTableStyle="TableStyleMedium9" defaultPivotStyle="PivotStyleLight16"/>
  <colors>
    <mruColors>
      <color rgb="FFE7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841375</xdr:colOff>
      <xdr:row>65</xdr:row>
      <xdr:rowOff>158750</xdr:rowOff>
    </xdr:from>
    <xdr:to>
      <xdr:col>5</xdr:col>
      <xdr:colOff>101600</xdr:colOff>
      <xdr:row>67</xdr:row>
      <xdr:rowOff>50800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07C390A4-C704-77BE-1EEE-2BD253307EA9}"/>
            </a:ext>
          </a:extLst>
        </xdr:cNvPr>
        <xdr:cNvSpPr/>
      </xdr:nvSpPr>
      <xdr:spPr>
        <a:xfrm>
          <a:off x="3730625" y="12376150"/>
          <a:ext cx="1076325" cy="285750"/>
        </a:xfrm>
        <a:prstGeom prst="roundRect">
          <a:avLst/>
        </a:prstGeom>
        <a:noFill/>
        <a:ln w="28575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101600</xdr:colOff>
      <xdr:row>63</xdr:row>
      <xdr:rowOff>187325</xdr:rowOff>
    </xdr:from>
    <xdr:to>
      <xdr:col>6</xdr:col>
      <xdr:colOff>673100</xdr:colOff>
      <xdr:row>66</xdr:row>
      <xdr:rowOff>104775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84065A8B-6A1A-2A6E-7969-6489711FA34D}"/>
            </a:ext>
          </a:extLst>
        </xdr:cNvPr>
        <xdr:cNvCxnSpPr>
          <a:endCxn id="3" idx="3"/>
        </xdr:cNvCxnSpPr>
      </xdr:nvCxnSpPr>
      <xdr:spPr>
        <a:xfrm flipH="1">
          <a:off x="4806950" y="12011025"/>
          <a:ext cx="1479550" cy="5080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82550</xdr:colOff>
      <xdr:row>59</xdr:row>
      <xdr:rowOff>66675</xdr:rowOff>
    </xdr:from>
    <xdr:to>
      <xdr:col>11</xdr:col>
      <xdr:colOff>247752</xdr:colOff>
      <xdr:row>68</xdr:row>
      <xdr:rowOff>46114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1D8899C9-5C42-5826-E1EC-B7FDB7196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0100" y="11515725"/>
          <a:ext cx="1981302" cy="14955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F9127-3FA8-497F-A79E-60CCD91B6E93}">
  <sheetPr>
    <tabColor theme="9" tint="0.79998168889431442"/>
  </sheetPr>
  <dimension ref="B1:AB134"/>
  <sheetViews>
    <sheetView showGridLines="0" tabSelected="1" topLeftCell="A3" workbookViewId="0">
      <selection activeCell="J23" sqref="J23"/>
    </sheetView>
  </sheetViews>
  <sheetFormatPr defaultColWidth="9.35546875" defaultRowHeight="13.5" outlineLevelRow="1" x14ac:dyDescent="0.4"/>
  <cols>
    <col min="1" max="1" width="9.35546875" style="3"/>
    <col min="2" max="2" width="20.5" style="38" customWidth="1"/>
    <col min="3" max="3" width="15.640625" style="2" customWidth="1"/>
    <col min="4" max="18" width="14.35546875" style="2" customWidth="1"/>
    <col min="19" max="21" width="15.640625" style="2" bestFit="1" customWidth="1"/>
    <col min="22" max="22" width="18.640625" style="2" bestFit="1" customWidth="1"/>
    <col min="23" max="24" width="15.640625" style="2" bestFit="1" customWidth="1"/>
    <col min="25" max="25" width="27.85546875" style="3" bestFit="1" customWidth="1"/>
    <col min="26" max="28" width="15.640625" style="3" bestFit="1" customWidth="1"/>
    <col min="29" max="16384" width="9.35546875" style="3"/>
  </cols>
  <sheetData>
    <row r="1" spans="2:28" ht="13.9" thickBot="1" x14ac:dyDescent="0.45">
      <c r="B1" s="1"/>
    </row>
    <row r="2" spans="2:28" ht="14.65" x14ac:dyDescent="0.5">
      <c r="B2" s="4" t="s">
        <v>0</v>
      </c>
      <c r="C2" s="5">
        <v>44926</v>
      </c>
      <c r="F2" s="6"/>
      <c r="G2" s="7" t="s">
        <v>1</v>
      </c>
      <c r="H2" s="3"/>
      <c r="I2" s="3"/>
      <c r="J2" s="8"/>
      <c r="K2" s="8"/>
      <c r="L2" s="8"/>
    </row>
    <row r="3" spans="2:28" ht="14.65" x14ac:dyDescent="0.5">
      <c r="B3" s="9" t="s">
        <v>2</v>
      </c>
      <c r="C3" s="10">
        <v>46752</v>
      </c>
      <c r="F3" s="11" t="s">
        <v>3</v>
      </c>
      <c r="G3" s="12">
        <f>C111</f>
        <v>8499.9463530451067</v>
      </c>
      <c r="H3" s="13"/>
      <c r="I3" s="3"/>
      <c r="J3" s="14"/>
      <c r="K3" s="15"/>
      <c r="L3" s="15"/>
      <c r="Q3" s="16"/>
    </row>
    <row r="4" spans="2:28" ht="14.65" x14ac:dyDescent="0.5">
      <c r="B4" s="9" t="s">
        <v>4</v>
      </c>
      <c r="C4" s="17" t="s">
        <v>5</v>
      </c>
      <c r="F4" s="11" t="s">
        <v>6</v>
      </c>
      <c r="G4" s="18">
        <f>C101-C111</f>
        <v>196.89421149637019</v>
      </c>
      <c r="H4" s="3"/>
      <c r="I4" s="3"/>
      <c r="J4" s="14"/>
      <c r="K4" s="15"/>
      <c r="L4" s="15"/>
    </row>
    <row r="5" spans="2:28" ht="14.65" x14ac:dyDescent="0.5">
      <c r="B5" s="9" t="s">
        <v>7</v>
      </c>
      <c r="C5" s="19">
        <f>1%</f>
        <v>0.01</v>
      </c>
      <c r="F5" s="11" t="s">
        <v>8</v>
      </c>
      <c r="G5" s="12">
        <f>G6-G3-G4</f>
        <v>1303.1594354585231</v>
      </c>
      <c r="H5" s="3"/>
      <c r="I5" s="3"/>
      <c r="J5" s="14"/>
      <c r="K5" s="15"/>
      <c r="L5" s="15"/>
    </row>
    <row r="6" spans="2:28" ht="14.65" x14ac:dyDescent="0.5">
      <c r="B6" s="9" t="s">
        <v>9</v>
      </c>
      <c r="C6" s="20">
        <v>1.08</v>
      </c>
      <c r="D6" s="21"/>
      <c r="F6" s="8" t="s">
        <v>10</v>
      </c>
      <c r="G6" s="22">
        <v>10000</v>
      </c>
      <c r="H6" s="3"/>
      <c r="I6" s="3"/>
      <c r="J6" s="14"/>
      <c r="K6" s="15"/>
      <c r="L6" s="15"/>
    </row>
    <row r="7" spans="2:28" ht="14.65" x14ac:dyDescent="0.5">
      <c r="B7" s="9" t="s">
        <v>11</v>
      </c>
      <c r="C7" s="23">
        <v>0.2</v>
      </c>
      <c r="I7" s="24"/>
    </row>
    <row r="8" spans="2:28" ht="15" thickBot="1" x14ac:dyDescent="0.55000000000000004">
      <c r="B8" s="25" t="s">
        <v>12</v>
      </c>
      <c r="C8" s="26">
        <v>1</v>
      </c>
    </row>
    <row r="9" spans="2:28" x14ac:dyDescent="0.4">
      <c r="B9" s="27"/>
      <c r="C9" s="27"/>
    </row>
    <row r="10" spans="2:28" x14ac:dyDescent="0.4">
      <c r="B10" s="28"/>
      <c r="C10" s="27"/>
    </row>
    <row r="11" spans="2:28" x14ac:dyDescent="0.4">
      <c r="B11" s="29"/>
      <c r="C11" s="30"/>
    </row>
    <row r="12" spans="2:28" s="34" customFormat="1" ht="8.25" customHeight="1" x14ac:dyDescent="0.4">
      <c r="B12" s="31"/>
      <c r="C12" s="32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</row>
    <row r="13" spans="2:28" x14ac:dyDescent="0.4">
      <c r="B13" s="28"/>
      <c r="C13" s="30"/>
    </row>
    <row r="14" spans="2:28" x14ac:dyDescent="0.4">
      <c r="B14" s="35" t="s">
        <v>13</v>
      </c>
      <c r="C14" s="36">
        <v>10000</v>
      </c>
      <c r="Z14" s="37"/>
      <c r="AA14" s="37"/>
      <c r="AB14" s="37"/>
    </row>
    <row r="15" spans="2:28" x14ac:dyDescent="0.4">
      <c r="C15" s="39"/>
      <c r="Z15" s="37"/>
      <c r="AA15" s="37"/>
      <c r="AB15" s="37"/>
    </row>
    <row r="16" spans="2:28" x14ac:dyDescent="0.4">
      <c r="B16" s="38" t="s">
        <v>14</v>
      </c>
      <c r="C16" s="2">
        <v>0</v>
      </c>
      <c r="D16" s="2">
        <f>C16+1</f>
        <v>1</v>
      </c>
      <c r="E16" s="2">
        <f t="shared" ref="E16:H16" si="0">D16+1</f>
        <v>2</v>
      </c>
      <c r="F16" s="2">
        <f t="shared" si="0"/>
        <v>3</v>
      </c>
      <c r="G16" s="2">
        <f t="shared" si="0"/>
        <v>4</v>
      </c>
      <c r="H16" s="2">
        <f t="shared" si="0"/>
        <v>5</v>
      </c>
      <c r="Z16" s="40"/>
      <c r="AA16" s="40"/>
      <c r="AB16" s="40"/>
    </row>
    <row r="17" spans="2:28" x14ac:dyDescent="0.4">
      <c r="Z17" s="39"/>
      <c r="AA17" s="39"/>
      <c r="AB17" s="39"/>
    </row>
    <row r="18" spans="2:28" x14ac:dyDescent="0.4">
      <c r="Z18" s="39"/>
      <c r="AA18" s="39"/>
      <c r="AB18" s="39"/>
    </row>
    <row r="19" spans="2:28" ht="14.65" x14ac:dyDescent="0.5">
      <c r="B19" s="41" t="s">
        <v>15</v>
      </c>
      <c r="C19" s="42">
        <f>C2</f>
        <v>44926</v>
      </c>
      <c r="D19" s="42">
        <f>EOMONTH(C19,12)</f>
        <v>45291</v>
      </c>
      <c r="E19" s="42">
        <f t="shared" ref="E19:H19" si="1">EOMONTH(D19,12)</f>
        <v>45657</v>
      </c>
      <c r="F19" s="42">
        <f t="shared" si="1"/>
        <v>46022</v>
      </c>
      <c r="G19" s="42">
        <f t="shared" si="1"/>
        <v>46387</v>
      </c>
      <c r="H19" s="42">
        <f t="shared" si="1"/>
        <v>46752</v>
      </c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0"/>
      <c r="Z19" s="39"/>
      <c r="AA19" s="39"/>
      <c r="AB19" s="39"/>
    </row>
    <row r="20" spans="2:28" x14ac:dyDescent="0.4">
      <c r="B20" s="44" t="s">
        <v>16</v>
      </c>
      <c r="D20" s="39">
        <f>$C$14*$C$5</f>
        <v>100</v>
      </c>
      <c r="E20" s="39">
        <f t="shared" ref="E20:H20" si="2">$C$14*$C$5</f>
        <v>100</v>
      </c>
      <c r="F20" s="39">
        <f t="shared" si="2"/>
        <v>100</v>
      </c>
      <c r="G20" s="39">
        <f t="shared" si="2"/>
        <v>100</v>
      </c>
      <c r="H20" s="39">
        <f t="shared" si="2"/>
        <v>100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Z20" s="39"/>
      <c r="AA20" s="39"/>
      <c r="AB20" s="39"/>
    </row>
    <row r="21" spans="2:28" x14ac:dyDescent="0.4">
      <c r="B21" s="44" t="s">
        <v>17</v>
      </c>
      <c r="H21" s="39">
        <f>C14*C6</f>
        <v>10800</v>
      </c>
      <c r="S21" s="39"/>
      <c r="T21" s="39"/>
      <c r="U21" s="39"/>
      <c r="V21" s="39"/>
      <c r="W21" s="39"/>
      <c r="X21" s="39"/>
      <c r="Z21" s="39"/>
      <c r="AA21" s="39"/>
      <c r="AB21" s="39"/>
    </row>
    <row r="22" spans="2:28" ht="13.9" thickBot="1" x14ac:dyDescent="0.45">
      <c r="B22" s="44" t="s">
        <v>18</v>
      </c>
      <c r="D22" s="39">
        <f>SUM(D20:D21)</f>
        <v>100</v>
      </c>
      <c r="E22" s="39">
        <f t="shared" ref="E22:G22" si="3">SUM(E20:E21)</f>
        <v>100</v>
      </c>
      <c r="F22" s="39">
        <f t="shared" si="3"/>
        <v>100</v>
      </c>
      <c r="G22" s="39">
        <f t="shared" si="3"/>
        <v>100</v>
      </c>
      <c r="H22" s="39">
        <f>SUM(H20:H21)</f>
        <v>10900</v>
      </c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Z22" s="39"/>
      <c r="AA22" s="39"/>
      <c r="AB22" s="39"/>
    </row>
    <row r="23" spans="2:28" ht="13.9" thickBot="1" x14ac:dyDescent="0.45">
      <c r="B23" s="45" t="s">
        <v>19</v>
      </c>
      <c r="C23" s="46">
        <f>SUMPRODUCT($D$37:$H$37,D22:H22)</f>
        <v>8499.9463597009726</v>
      </c>
      <c r="X23" s="39"/>
    </row>
    <row r="24" spans="2:28" x14ac:dyDescent="0.4">
      <c r="W24" s="39"/>
      <c r="X24" s="39"/>
    </row>
    <row r="25" spans="2:28" x14ac:dyDescent="0.4">
      <c r="K25" s="47"/>
    </row>
    <row r="26" spans="2:28" x14ac:dyDescent="0.4">
      <c r="B26" s="44" t="s">
        <v>20</v>
      </c>
      <c r="F26" s="47"/>
      <c r="G26" s="47">
        <v>1.03</v>
      </c>
      <c r="H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</row>
    <row r="27" spans="2:28" x14ac:dyDescent="0.4">
      <c r="B27" s="44" t="s">
        <v>21</v>
      </c>
      <c r="C27" s="39">
        <f t="shared" ref="C27" si="4">C22</f>
        <v>0</v>
      </c>
      <c r="D27" s="39">
        <f t="shared" ref="D27:H27" si="5">D26*$C$14+D20</f>
        <v>100</v>
      </c>
      <c r="E27" s="39">
        <f t="shared" si="5"/>
        <v>100</v>
      </c>
      <c r="F27" s="39">
        <f t="shared" si="5"/>
        <v>100</v>
      </c>
      <c r="G27" s="39">
        <f t="shared" si="5"/>
        <v>10400</v>
      </c>
      <c r="H27" s="39">
        <f t="shared" si="5"/>
        <v>100</v>
      </c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</row>
    <row r="28" spans="2:28" x14ac:dyDescent="0.4">
      <c r="B28" s="44" t="s">
        <v>22</v>
      </c>
      <c r="C28" s="39">
        <f t="shared" ref="C28:H28" si="6">(D28)*D39+C22</f>
        <v>8499.9463597009708</v>
      </c>
      <c r="D28" s="39">
        <f t="shared" si="6"/>
        <v>8839.9442140890096</v>
      </c>
      <c r="E28" s="39">
        <f t="shared" si="6"/>
        <v>9177.1515196062974</v>
      </c>
      <c r="F28" s="39">
        <f t="shared" si="6"/>
        <v>9622.4331200148754</v>
      </c>
      <c r="G28" s="39">
        <f>(H28)*H39+G22</f>
        <v>10190.368109709407</v>
      </c>
      <c r="H28" s="39">
        <f t="shared" si="6"/>
        <v>10900</v>
      </c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</row>
    <row r="29" spans="2:28" x14ac:dyDescent="0.4">
      <c r="B29" s="44" t="s">
        <v>23</v>
      </c>
      <c r="D29" s="39"/>
      <c r="E29" s="39"/>
      <c r="F29" s="39"/>
      <c r="G29" s="39">
        <f t="shared" ref="G29" si="7">G27-G28</f>
        <v>209.63189029059322</v>
      </c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</row>
    <row r="30" spans="2:28" x14ac:dyDescent="0.4">
      <c r="B30" s="44" t="s">
        <v>24</v>
      </c>
      <c r="C30" s="39">
        <f>MAX(D30:G30)</f>
        <v>169.21837177265706</v>
      </c>
      <c r="D30" s="39">
        <f t="shared" ref="D30:G30" si="8">D29*D37</f>
        <v>0</v>
      </c>
      <c r="E30" s="39">
        <f t="shared" si="8"/>
        <v>0</v>
      </c>
      <c r="F30" s="39">
        <f t="shared" si="8"/>
        <v>0</v>
      </c>
      <c r="G30" s="39">
        <f t="shared" si="8"/>
        <v>169.21837177265706</v>
      </c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</row>
    <row r="31" spans="2:28" x14ac:dyDescent="0.4">
      <c r="B31" s="44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</row>
    <row r="32" spans="2:28" x14ac:dyDescent="0.4">
      <c r="B32" s="48" t="s">
        <v>25</v>
      </c>
      <c r="C32" s="49">
        <f>SUMPRODUCT(C37:G37,C27:G27)</f>
        <v>8669.1647314736274</v>
      </c>
      <c r="D32" s="39">
        <f>C32-C101</f>
        <v>-27.675833067849453</v>
      </c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</row>
    <row r="33" spans="2:24" x14ac:dyDescent="0.4">
      <c r="B33" s="48" t="s">
        <v>22</v>
      </c>
      <c r="C33" s="50">
        <f>C23</f>
        <v>8499.9463597009726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</row>
    <row r="34" spans="2:24" x14ac:dyDescent="0.4">
      <c r="B34" s="48" t="s">
        <v>26</v>
      </c>
      <c r="C34" s="49">
        <f>C32-C33</f>
        <v>169.21837177265479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</row>
    <row r="35" spans="2:24" x14ac:dyDescent="0.4">
      <c r="B35" s="44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</row>
    <row r="36" spans="2:24" x14ac:dyDescent="0.4">
      <c r="B36" s="51" t="s">
        <v>27</v>
      </c>
      <c r="C36" s="52"/>
      <c r="D36" s="53">
        <v>0.04</v>
      </c>
      <c r="E36" s="53">
        <v>4.4999999999999998E-2</v>
      </c>
      <c r="F36" s="53">
        <v>0.05</v>
      </c>
      <c r="G36" s="53">
        <v>5.5E-2</v>
      </c>
      <c r="H36" s="54">
        <v>0.06</v>
      </c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</row>
    <row r="37" spans="2:24" x14ac:dyDescent="0.4">
      <c r="B37" s="56" t="s">
        <v>28</v>
      </c>
      <c r="C37" s="57"/>
      <c r="D37" s="58">
        <f>1/(1+D36)^(D16)</f>
        <v>0.96153846153846145</v>
      </c>
      <c r="E37" s="58">
        <f t="shared" ref="E37" si="9">1/(1+E36)^(E16)</f>
        <v>0.91572995123738021</v>
      </c>
      <c r="F37" s="58">
        <f>1/(1+F36)^(F16)</f>
        <v>0.86383759853147601</v>
      </c>
      <c r="G37" s="58">
        <f>1/(1+G36)^(G16)</f>
        <v>0.80721674330220161</v>
      </c>
      <c r="H37" s="59">
        <f>1/(1+H36)^(H16)</f>
        <v>0.74725817286605689</v>
      </c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</row>
    <row r="38" spans="2:24" x14ac:dyDescent="0.4">
      <c r="B38" s="56" t="s">
        <v>29</v>
      </c>
      <c r="C38" s="57"/>
      <c r="D38" s="61">
        <f>D36</f>
        <v>0.04</v>
      </c>
      <c r="E38" s="61">
        <f>(((1+E36)^(E16))/((1+D36)^(D16))-1)</f>
        <v>5.0024038461538245E-2</v>
      </c>
      <c r="F38" s="61">
        <f>(((1+F36)^(F16))/((1+E36)^(E16))-1)</f>
        <v>6.0071884801172537E-2</v>
      </c>
      <c r="G38" s="61">
        <f>(((1+G36)^(G16))/((1+F36)^(F16))-1)</f>
        <v>7.0143311197494507E-2</v>
      </c>
      <c r="H38" s="62">
        <f>(((1+H36)^(H16))/((1+G36)^(G16))-1)</f>
        <v>8.0238092553980067E-2</v>
      </c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</row>
    <row r="39" spans="2:24" x14ac:dyDescent="0.4">
      <c r="B39" s="63" t="s">
        <v>28</v>
      </c>
      <c r="C39" s="64"/>
      <c r="D39" s="65">
        <f>1/(1+D38)</f>
        <v>0.96153846153846145</v>
      </c>
      <c r="E39" s="65">
        <f t="shared" ref="E39:H39" si="10">1/(1+E38)</f>
        <v>0.95235914928687548</v>
      </c>
      <c r="F39" s="65">
        <f t="shared" si="10"/>
        <v>0.94333225353633476</v>
      </c>
      <c r="G39" s="65">
        <f t="shared" si="10"/>
        <v>0.93445428246521123</v>
      </c>
      <c r="H39" s="66">
        <f t="shared" si="10"/>
        <v>0.92572184492746856</v>
      </c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</row>
    <row r="40" spans="2:24" x14ac:dyDescent="0.4">
      <c r="B40" s="67"/>
    </row>
    <row r="41" spans="2:24" x14ac:dyDescent="0.4">
      <c r="B41" s="1"/>
      <c r="E41" s="90"/>
      <c r="F41" s="90"/>
      <c r="G41" s="90"/>
      <c r="H41" s="90"/>
      <c r="L41" s="68"/>
    </row>
    <row r="42" spans="2:24" x14ac:dyDescent="0.4">
      <c r="B42" s="1"/>
      <c r="D42" s="69"/>
      <c r="E42" s="70"/>
      <c r="F42" s="70"/>
      <c r="G42" s="70"/>
      <c r="H42" s="70"/>
      <c r="I42" s="70"/>
      <c r="J42" s="70"/>
      <c r="K42" s="70"/>
      <c r="L42" s="70"/>
      <c r="M42" s="70"/>
    </row>
    <row r="43" spans="2:24" x14ac:dyDescent="0.4">
      <c r="B43" s="29" t="s">
        <v>30</v>
      </c>
      <c r="C43" s="30"/>
    </row>
    <row r="44" spans="2:24" s="34" customFormat="1" ht="8.25" customHeight="1" x14ac:dyDescent="0.4">
      <c r="B44" s="31"/>
      <c r="C44" s="32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</row>
    <row r="45" spans="2:24" x14ac:dyDescent="0.4">
      <c r="B45" s="44"/>
    </row>
    <row r="46" spans="2:24" x14ac:dyDescent="0.4">
      <c r="B46" s="44"/>
    </row>
    <row r="47" spans="2:24" x14ac:dyDescent="0.4">
      <c r="B47" s="29"/>
      <c r="C47" s="71"/>
      <c r="D47" s="72"/>
      <c r="E47" s="72"/>
      <c r="F47" s="72"/>
      <c r="G47" s="72"/>
      <c r="H47" s="72"/>
    </row>
    <row r="48" spans="2:24" x14ac:dyDescent="0.4">
      <c r="B48" s="44"/>
      <c r="D48" s="73"/>
      <c r="E48" s="73"/>
      <c r="F48" s="73"/>
      <c r="G48" s="73"/>
      <c r="H48" s="73"/>
    </row>
    <row r="49" spans="2:23" x14ac:dyDescent="0.4">
      <c r="B49" s="44"/>
      <c r="D49" s="39">
        <f>$C$14/(1+D36)^(D16)</f>
        <v>9615.3846153846152</v>
      </c>
      <c r="E49" s="39">
        <f>$C$14/(1+E36)^(E16)</f>
        <v>9157.2995123738019</v>
      </c>
      <c r="F49" s="39">
        <f t="shared" ref="F49:G49" si="11">$C$14/(1+F36)^(F16)</f>
        <v>8638.3759853147603</v>
      </c>
      <c r="G49" s="39">
        <f t="shared" si="11"/>
        <v>8072.1674330220158</v>
      </c>
      <c r="H49" s="39">
        <f>$C$14/(1+H36)^(H16)</f>
        <v>7472.5817286605688</v>
      </c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</row>
    <row r="50" spans="2:23" ht="14.65" x14ac:dyDescent="0.5">
      <c r="B50" s="41" t="s">
        <v>15</v>
      </c>
      <c r="C50" s="42">
        <f>C19</f>
        <v>44926</v>
      </c>
      <c r="D50" s="42">
        <f>D19</f>
        <v>45291</v>
      </c>
      <c r="E50" s="42">
        <f t="shared" ref="E50:H50" si="12">E19</f>
        <v>45657</v>
      </c>
      <c r="F50" s="42">
        <f t="shared" si="12"/>
        <v>46022</v>
      </c>
      <c r="G50" s="42">
        <f t="shared" si="12"/>
        <v>46387</v>
      </c>
      <c r="H50" s="42">
        <f t="shared" si="12"/>
        <v>46752</v>
      </c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</row>
    <row r="51" spans="2:23" x14ac:dyDescent="0.4">
      <c r="C51" s="2">
        <v>0</v>
      </c>
      <c r="D51" s="2">
        <f>C51+1</f>
        <v>1</v>
      </c>
      <c r="E51" s="2">
        <f t="shared" ref="E51:H51" si="13">D51+1</f>
        <v>2</v>
      </c>
      <c r="F51" s="2">
        <f t="shared" si="13"/>
        <v>3</v>
      </c>
      <c r="G51" s="2">
        <f t="shared" si="13"/>
        <v>4</v>
      </c>
      <c r="H51" s="2">
        <f t="shared" si="13"/>
        <v>5</v>
      </c>
    </row>
    <row r="52" spans="2:23" x14ac:dyDescent="0.4">
      <c r="B52" s="38" t="s">
        <v>31</v>
      </c>
      <c r="C52" s="30"/>
      <c r="D52" s="74">
        <f>D36</f>
        <v>0.04</v>
      </c>
      <c r="E52" s="74">
        <f>E53*EXP($C$7*2)</f>
        <v>6.0009132952341691E-2</v>
      </c>
      <c r="F52" s="74">
        <f>F53*EXP($C$7*2)</f>
        <v>8.6675962927052916E-2</v>
      </c>
      <c r="G52" s="74">
        <f>G53*EXP($C$7*2)</f>
        <v>0.1221516936797839</v>
      </c>
      <c r="H52" s="74">
        <f>H53*EXP($C$7*2)</f>
        <v>0.16936191175950413</v>
      </c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</row>
    <row r="53" spans="2:23" x14ac:dyDescent="0.4">
      <c r="D53" s="30"/>
      <c r="E53" s="75">
        <f>E67</f>
        <v>4.0225324763172483E-2</v>
      </c>
      <c r="F53" s="74">
        <f>F54*EXP($C$7*2)</f>
        <v>5.8100635459445479E-2</v>
      </c>
      <c r="G53" s="74">
        <f>G54*EXP($C$7*2)</f>
        <v>8.1880728930764049E-2</v>
      </c>
      <c r="H53" s="74">
        <f>H54*EXP($C$7*2)</f>
        <v>0.11352668448731469</v>
      </c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</row>
    <row r="54" spans="2:23" x14ac:dyDescent="0.4">
      <c r="F54" s="75">
        <f>F75</f>
        <v>3.8946020635875392E-2</v>
      </c>
      <c r="G54" s="74">
        <f>G55*EXP($C$7*2)</f>
        <v>5.488629398630146E-2</v>
      </c>
      <c r="H54" s="74">
        <f>H55*EXP($C$7*2)</f>
        <v>7.6099212371810276E-2</v>
      </c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</row>
    <row r="55" spans="2:23" x14ac:dyDescent="0.4">
      <c r="F55" s="30"/>
      <c r="G55" s="75">
        <f>G84</f>
        <v>3.6791383111623228E-2</v>
      </c>
      <c r="H55" s="74">
        <f>H56*EXP($C$7*2)</f>
        <v>5.1010827540347754E-2</v>
      </c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</row>
    <row r="56" spans="2:23" x14ac:dyDescent="0.4">
      <c r="E56" s="30"/>
      <c r="F56" s="30"/>
      <c r="H56" s="75">
        <f>H94</f>
        <v>3.4193580265161963E-2</v>
      </c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</row>
    <row r="57" spans="2:23" x14ac:dyDescent="0.4">
      <c r="E57" s="30"/>
      <c r="F57" s="30"/>
      <c r="G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</row>
    <row r="58" spans="2:23" x14ac:dyDescent="0.4">
      <c r="H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</row>
    <row r="59" spans="2:23" x14ac:dyDescent="0.4">
      <c r="C59" s="76" t="s">
        <v>32</v>
      </c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W59" s="39"/>
    </row>
    <row r="60" spans="2:23" x14ac:dyDescent="0.4">
      <c r="C60" s="76" t="s">
        <v>33</v>
      </c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W60" s="39"/>
    </row>
    <row r="61" spans="2:23" outlineLevel="1" x14ac:dyDescent="0.4">
      <c r="C61" s="77" t="s">
        <v>34</v>
      </c>
      <c r="D61" s="78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W61" s="39"/>
    </row>
    <row r="62" spans="2:23" outlineLevel="1" x14ac:dyDescent="0.4">
      <c r="C62" s="77"/>
      <c r="D62" s="77" t="s">
        <v>35</v>
      </c>
      <c r="E62" s="77" t="s">
        <v>36</v>
      </c>
      <c r="F62" s="77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W62" s="39"/>
    </row>
    <row r="63" spans="2:23" outlineLevel="1" x14ac:dyDescent="0.4">
      <c r="C63" s="77" t="s">
        <v>37</v>
      </c>
      <c r="D63" s="77"/>
      <c r="E63" s="77" t="s">
        <v>38</v>
      </c>
      <c r="F63" s="79" t="s">
        <v>39</v>
      </c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W63" s="39"/>
    </row>
    <row r="64" spans="2:23" outlineLevel="1" x14ac:dyDescent="0.4">
      <c r="C64" s="77"/>
      <c r="D64" s="80">
        <f>(E64+E65)/2/((1+D52)^(1))</f>
        <v>9157.2994204060487</v>
      </c>
      <c r="E64" s="80">
        <f>(F64+F65)/2/((1+E52)^(1))</f>
        <v>9433.8809819005601</v>
      </c>
      <c r="F64" s="79">
        <v>10000</v>
      </c>
      <c r="G64" s="81">
        <f>H64-$D64</f>
        <v>9.1967753178323619E-5</v>
      </c>
      <c r="H64" s="82">
        <f>E$49</f>
        <v>9157.2995123738019</v>
      </c>
      <c r="I64" s="83" t="s">
        <v>40</v>
      </c>
      <c r="J64" s="76"/>
      <c r="K64" s="76"/>
      <c r="L64" s="76"/>
      <c r="M64" s="76"/>
      <c r="N64" s="76"/>
      <c r="O64" s="76"/>
      <c r="P64" s="76"/>
      <c r="Q64" s="76"/>
      <c r="R64" s="76"/>
      <c r="S64" s="76"/>
      <c r="W64" s="39"/>
    </row>
    <row r="65" spans="3:23" outlineLevel="1" x14ac:dyDescent="0.4">
      <c r="C65" s="77" t="s">
        <v>41</v>
      </c>
      <c r="D65" s="77"/>
      <c r="E65" s="80">
        <f>(F65+F66)/2/((1+E53)^(1))</f>
        <v>9613.3018125440212</v>
      </c>
      <c r="F65" s="79">
        <v>10000</v>
      </c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W65" s="39"/>
    </row>
    <row r="66" spans="3:23" outlineLevel="1" x14ac:dyDescent="0.4">
      <c r="C66" s="77" t="s">
        <v>39</v>
      </c>
      <c r="D66" s="77"/>
      <c r="E66" s="77"/>
      <c r="F66" s="79">
        <v>10000</v>
      </c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</row>
    <row r="67" spans="3:23" outlineLevel="1" x14ac:dyDescent="0.4">
      <c r="C67" s="77" t="s">
        <v>42</v>
      </c>
      <c r="D67" s="78"/>
      <c r="E67" s="84">
        <v>4.0225324763172483E-2</v>
      </c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</row>
    <row r="68" spans="3:23" outlineLevel="1" x14ac:dyDescent="0.4"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</row>
    <row r="69" spans="3:23" outlineLevel="1" x14ac:dyDescent="0.4">
      <c r="C69" s="77"/>
      <c r="D69" s="77" t="s">
        <v>35</v>
      </c>
      <c r="E69" s="77" t="s">
        <v>36</v>
      </c>
      <c r="F69" s="77" t="s">
        <v>43</v>
      </c>
      <c r="G69" s="77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</row>
    <row r="70" spans="3:23" outlineLevel="1" x14ac:dyDescent="0.4">
      <c r="C70" s="77" t="s">
        <v>37</v>
      </c>
      <c r="D70" s="77"/>
      <c r="E70" s="77" t="s">
        <v>38</v>
      </c>
      <c r="F70" s="77" t="s">
        <v>44</v>
      </c>
      <c r="G70" s="79" t="s">
        <v>39</v>
      </c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</row>
    <row r="71" spans="3:23" outlineLevel="1" x14ac:dyDescent="0.4">
      <c r="C71" s="77"/>
      <c r="D71" s="80">
        <f>(E71+E72)/2/((1+D$52)^(1))</f>
        <v>8638.3759855060071</v>
      </c>
      <c r="E71" s="80">
        <f>(F71+F72)/2/((1+E52)^(1))</f>
        <v>8798.6374684448965</v>
      </c>
      <c r="F71" s="80">
        <f>(G71+G72)/2/((1+F52)^(1))</f>
        <v>9202.3752628742805</v>
      </c>
      <c r="G71" s="79">
        <v>10000</v>
      </c>
      <c r="H71" s="85">
        <f>I71-$D71</f>
        <v>-1.912467268994078E-7</v>
      </c>
      <c r="I71" s="82">
        <f>F$49</f>
        <v>8638.3759853147603</v>
      </c>
      <c r="J71" s="83" t="s">
        <v>40</v>
      </c>
      <c r="K71" s="76"/>
      <c r="L71" s="76"/>
      <c r="M71" s="76"/>
      <c r="N71" s="76"/>
      <c r="O71" s="76"/>
      <c r="P71" s="76"/>
      <c r="Q71" s="76"/>
      <c r="R71" s="76"/>
      <c r="S71" s="76"/>
    </row>
    <row r="72" spans="3:23" outlineLevel="1" x14ac:dyDescent="0.4">
      <c r="C72" s="77" t="s">
        <v>41</v>
      </c>
      <c r="D72" s="77"/>
      <c r="E72" s="80">
        <f>(F72+F73)/2/((1+E53)^(1))</f>
        <v>9169.1845814075987</v>
      </c>
      <c r="F72" s="80">
        <f>(G72+G73)/2/((1+F53)^(1))</f>
        <v>9450.8968853022452</v>
      </c>
      <c r="G72" s="79">
        <v>10000</v>
      </c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</row>
    <row r="73" spans="3:23" outlineLevel="1" x14ac:dyDescent="0.4">
      <c r="C73" s="77" t="s">
        <v>45</v>
      </c>
      <c r="D73" s="77"/>
      <c r="E73" s="77"/>
      <c r="F73" s="80">
        <f>(G73+G74)/2/((1+F54)^(1))</f>
        <v>9625.1391327141428</v>
      </c>
      <c r="G73" s="79">
        <v>10000</v>
      </c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</row>
    <row r="74" spans="3:23" outlineLevel="1" x14ac:dyDescent="0.4">
      <c r="C74" s="77" t="s">
        <v>39</v>
      </c>
      <c r="D74" s="77"/>
      <c r="E74" s="77"/>
      <c r="F74" s="77"/>
      <c r="G74" s="79">
        <v>10000</v>
      </c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</row>
    <row r="75" spans="3:23" outlineLevel="1" x14ac:dyDescent="0.4">
      <c r="C75" s="77" t="s">
        <v>46</v>
      </c>
      <c r="D75" s="78"/>
      <c r="E75" s="76"/>
      <c r="F75" s="84">
        <v>3.8946020635875392E-2</v>
      </c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</row>
    <row r="76" spans="3:23" outlineLevel="1" x14ac:dyDescent="0.4"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</row>
    <row r="77" spans="3:23" outlineLevel="1" x14ac:dyDescent="0.4">
      <c r="C77" s="77"/>
      <c r="D77" s="77" t="s">
        <v>35</v>
      </c>
      <c r="E77" s="77" t="s">
        <v>36</v>
      </c>
      <c r="F77" s="77" t="s">
        <v>43</v>
      </c>
      <c r="G77" s="77" t="s">
        <v>47</v>
      </c>
      <c r="H77" s="77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</row>
    <row r="78" spans="3:23" outlineLevel="1" x14ac:dyDescent="0.4">
      <c r="C78" s="77" t="s">
        <v>37</v>
      </c>
      <c r="D78" s="77"/>
      <c r="E78" s="77" t="s">
        <v>38</v>
      </c>
      <c r="F78" s="77" t="s">
        <v>44</v>
      </c>
      <c r="G78" s="77" t="s">
        <v>48</v>
      </c>
      <c r="H78" s="79" t="s">
        <v>39</v>
      </c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</row>
    <row r="79" spans="3:23" outlineLevel="1" x14ac:dyDescent="0.4">
      <c r="C79" s="77"/>
      <c r="D79" s="80">
        <f>(E79+E80)/2/((1+D52)^(1))</f>
        <v>8072.1668473674381</v>
      </c>
      <c r="E79" s="80">
        <f>(F79+F80)/2/((1+E52)^(1))</f>
        <v>8113.4529929086857</v>
      </c>
      <c r="F79" s="80">
        <f t="shared" ref="F79:G81" si="14">(G79+G80)/2/((1+F52)^(1))</f>
        <v>8353.2786398857261</v>
      </c>
      <c r="G79" s="80">
        <f t="shared" si="14"/>
        <v>8911.4511490044497</v>
      </c>
      <c r="H79" s="79">
        <v>10000</v>
      </c>
      <c r="I79" s="85">
        <f>J79-$D79</f>
        <v>5.856545776623534E-4</v>
      </c>
      <c r="J79" s="82">
        <f>G$49</f>
        <v>8072.1674330220158</v>
      </c>
      <c r="K79" s="83" t="s">
        <v>40</v>
      </c>
      <c r="L79" s="76"/>
      <c r="M79" s="76"/>
      <c r="N79" s="76"/>
      <c r="O79" s="76"/>
      <c r="P79" s="76"/>
      <c r="Q79" s="76"/>
      <c r="R79" s="76"/>
      <c r="S79" s="76"/>
    </row>
    <row r="80" spans="3:23" outlineLevel="1" x14ac:dyDescent="0.4">
      <c r="C80" s="77" t="s">
        <v>41</v>
      </c>
      <c r="D80" s="77"/>
      <c r="E80" s="80">
        <f>(F80+F81)/2/((1+E53)^(1))</f>
        <v>8676.6540496155867</v>
      </c>
      <c r="F80" s="80">
        <f t="shared" si="14"/>
        <v>8847.3899046397109</v>
      </c>
      <c r="G80" s="80">
        <f t="shared" si="14"/>
        <v>9243.1630701871563</v>
      </c>
      <c r="H80" s="79">
        <v>10000</v>
      </c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</row>
    <row r="81" spans="3:26" outlineLevel="1" x14ac:dyDescent="0.4">
      <c r="C81" s="77" t="s">
        <v>45</v>
      </c>
      <c r="D81" s="77"/>
      <c r="E81" s="77"/>
      <c r="F81" s="80">
        <f t="shared" si="14"/>
        <v>9203.9606485984295</v>
      </c>
      <c r="G81" s="80">
        <f t="shared" si="14"/>
        <v>9479.6946903263652</v>
      </c>
      <c r="H81" s="79">
        <v>10000</v>
      </c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</row>
    <row r="82" spans="3:26" outlineLevel="1" x14ac:dyDescent="0.4">
      <c r="C82" s="77" t="s">
        <v>49</v>
      </c>
      <c r="D82" s="77"/>
      <c r="E82" s="80"/>
      <c r="F82" s="80"/>
      <c r="G82" s="80">
        <f t="shared" ref="G82" si="15">(H82+H83)/2/((1+G55)^(1))</f>
        <v>9645.1418895746901</v>
      </c>
      <c r="H82" s="79">
        <v>10000</v>
      </c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</row>
    <row r="83" spans="3:26" outlineLevel="1" x14ac:dyDescent="0.4">
      <c r="C83" s="77" t="s">
        <v>39</v>
      </c>
      <c r="D83" s="77"/>
      <c r="E83" s="77"/>
      <c r="F83" s="77"/>
      <c r="G83" s="77"/>
      <c r="H83" s="79">
        <v>10000</v>
      </c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</row>
    <row r="84" spans="3:26" outlineLevel="1" x14ac:dyDescent="0.4">
      <c r="C84" s="77" t="s">
        <v>50</v>
      </c>
      <c r="D84" s="78"/>
      <c r="E84" s="76"/>
      <c r="F84" s="76"/>
      <c r="G84" s="84">
        <v>3.6791383111623228E-2</v>
      </c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</row>
    <row r="85" spans="3:26" outlineLevel="1" x14ac:dyDescent="0.4"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</row>
    <row r="86" spans="3:26" outlineLevel="1" x14ac:dyDescent="0.4">
      <c r="C86" s="77"/>
      <c r="D86" s="77" t="s">
        <v>35</v>
      </c>
      <c r="E86" s="77" t="s">
        <v>36</v>
      </c>
      <c r="F86" s="77" t="s">
        <v>43</v>
      </c>
      <c r="G86" s="77" t="s">
        <v>47</v>
      </c>
      <c r="H86" s="77" t="s">
        <v>51</v>
      </c>
      <c r="I86" s="77"/>
      <c r="J86" s="76"/>
      <c r="K86" s="76"/>
      <c r="L86" s="76"/>
      <c r="M86" s="76"/>
      <c r="N86" s="76"/>
      <c r="O86" s="76"/>
      <c r="P86" s="76"/>
      <c r="Q86" s="76"/>
      <c r="R86" s="76"/>
      <c r="S86" s="76"/>
    </row>
    <row r="87" spans="3:26" outlineLevel="1" x14ac:dyDescent="0.4">
      <c r="C87" s="77" t="s">
        <v>37</v>
      </c>
      <c r="D87" s="77"/>
      <c r="E87" s="77" t="s">
        <v>38</v>
      </c>
      <c r="F87" s="77" t="s">
        <v>44</v>
      </c>
      <c r="G87" s="77" t="s">
        <v>48</v>
      </c>
      <c r="H87" s="77" t="s">
        <v>52</v>
      </c>
      <c r="I87" s="79" t="s">
        <v>39</v>
      </c>
      <c r="J87" s="76"/>
      <c r="K87" s="76"/>
      <c r="L87" s="76"/>
      <c r="M87" s="76"/>
      <c r="N87" s="76"/>
      <c r="O87" s="76"/>
      <c r="P87" s="76"/>
      <c r="Q87" s="76"/>
      <c r="R87" s="76"/>
      <c r="S87" s="76"/>
    </row>
    <row r="88" spans="3:26" outlineLevel="1" x14ac:dyDescent="0.4">
      <c r="C88" s="77"/>
      <c r="D88" s="80">
        <f>(E88+E89)/2/((1+D$52)^(1))</f>
        <v>7472.5817287692344</v>
      </c>
      <c r="E88" s="80">
        <f>(F88+F89)/2/((1+E52)^(1))</f>
        <v>7397.740153730796</v>
      </c>
      <c r="F88" s="80">
        <f t="shared" ref="F88:H92" si="16">(G88+G89)/2/((1+F52)^(1))</f>
        <v>7480.150186036838</v>
      </c>
      <c r="G88" s="80">
        <f t="shared" si="16"/>
        <v>7811.8443392545405</v>
      </c>
      <c r="H88" s="80">
        <f t="shared" si="16"/>
        <v>8551.6724116260084</v>
      </c>
      <c r="I88" s="79">
        <v>10000</v>
      </c>
      <c r="J88" s="85">
        <f>K88-$D88</f>
        <v>-1.0866551747312769E-7</v>
      </c>
      <c r="K88" s="82">
        <f>H$49</f>
        <v>7472.5817286605688</v>
      </c>
      <c r="L88" s="83" t="s">
        <v>40</v>
      </c>
      <c r="M88" s="76"/>
      <c r="N88" s="76"/>
      <c r="O88" s="76"/>
      <c r="P88" s="76"/>
      <c r="Q88" s="76"/>
      <c r="R88" s="76"/>
      <c r="S88" s="76"/>
    </row>
    <row r="89" spans="3:26" outlineLevel="1" x14ac:dyDescent="0.4">
      <c r="C89" s="77" t="s">
        <v>41</v>
      </c>
      <c r="D89" s="77"/>
      <c r="E89" s="80">
        <f>(F89+F90)/2/((1+E53)^(1))</f>
        <v>8145.2298421092119</v>
      </c>
      <c r="F89" s="80">
        <f t="shared" si="16"/>
        <v>8203.1940662889701</v>
      </c>
      <c r="G89" s="80">
        <f t="shared" si="16"/>
        <v>8445.1544732465663</v>
      </c>
      <c r="H89" s="80">
        <f t="shared" si="16"/>
        <v>8980.4763004886227</v>
      </c>
      <c r="I89" s="79">
        <v>10000</v>
      </c>
      <c r="J89" s="76"/>
      <c r="K89" s="76"/>
      <c r="L89" s="76"/>
      <c r="M89" s="76"/>
      <c r="N89" s="76"/>
      <c r="O89" s="76"/>
      <c r="P89" s="76"/>
      <c r="Q89" s="76"/>
      <c r="R89" s="76"/>
      <c r="S89" s="76"/>
    </row>
    <row r="90" spans="3:26" outlineLevel="1" x14ac:dyDescent="0.4">
      <c r="C90" s="77" t="s">
        <v>45</v>
      </c>
      <c r="D90" s="77"/>
      <c r="E90" s="77"/>
      <c r="F90" s="80">
        <f t="shared" si="16"/>
        <v>8742.5546492685062</v>
      </c>
      <c r="G90" s="80">
        <f t="shared" si="16"/>
        <v>8914.4552354284588</v>
      </c>
      <c r="H90" s="80">
        <f t="shared" si="16"/>
        <v>9292.8234544091756</v>
      </c>
      <c r="I90" s="79">
        <v>10000</v>
      </c>
      <c r="J90" s="76"/>
      <c r="K90" s="76"/>
      <c r="L90" s="76"/>
      <c r="M90" s="76"/>
      <c r="N90" s="76"/>
      <c r="O90" s="76"/>
      <c r="P90" s="76"/>
      <c r="Q90" s="76"/>
      <c r="R90" s="76"/>
      <c r="S90" s="76"/>
    </row>
    <row r="91" spans="3:26" outlineLevel="1" x14ac:dyDescent="0.4">
      <c r="C91" s="77" t="s">
        <v>49</v>
      </c>
      <c r="D91" s="77"/>
      <c r="E91" s="80"/>
      <c r="F91" s="80"/>
      <c r="G91" s="80">
        <f t="shared" si="16"/>
        <v>9251.6294906699113</v>
      </c>
      <c r="H91" s="80">
        <f t="shared" si="16"/>
        <v>9514.6498380066441</v>
      </c>
      <c r="I91" s="79">
        <v>10000</v>
      </c>
      <c r="J91" s="76"/>
      <c r="K91" s="76"/>
      <c r="L91" s="76"/>
      <c r="M91" s="76"/>
      <c r="N91" s="76"/>
      <c r="O91" s="76"/>
      <c r="P91" s="76"/>
      <c r="Q91" s="76"/>
      <c r="R91" s="76"/>
      <c r="S91" s="76"/>
    </row>
    <row r="92" spans="3:26" outlineLevel="1" x14ac:dyDescent="0.4">
      <c r="C92" s="77" t="s">
        <v>53</v>
      </c>
      <c r="D92" s="77"/>
      <c r="E92" s="80"/>
      <c r="F92" s="80"/>
      <c r="G92" s="80"/>
      <c r="H92" s="80">
        <f t="shared" si="16"/>
        <v>9669.3696333292355</v>
      </c>
      <c r="I92" s="79">
        <v>10000</v>
      </c>
      <c r="J92" s="76"/>
      <c r="K92" s="76"/>
      <c r="L92" s="76"/>
      <c r="M92" s="76"/>
      <c r="N92" s="76"/>
      <c r="O92" s="76"/>
      <c r="P92" s="76"/>
      <c r="Q92" s="76"/>
      <c r="R92" s="76"/>
      <c r="S92" s="76"/>
    </row>
    <row r="93" spans="3:26" outlineLevel="1" x14ac:dyDescent="0.4">
      <c r="C93" s="77" t="s">
        <v>39</v>
      </c>
      <c r="D93" s="77"/>
      <c r="E93" s="77"/>
      <c r="F93" s="77"/>
      <c r="G93" s="77"/>
      <c r="H93" s="77"/>
      <c r="I93" s="79">
        <v>10000</v>
      </c>
      <c r="J93" s="76"/>
      <c r="K93" s="76"/>
      <c r="L93" s="76"/>
      <c r="M93" s="76"/>
      <c r="N93" s="76"/>
      <c r="O93" s="76"/>
      <c r="P93" s="76"/>
      <c r="Q93" s="76"/>
      <c r="R93" s="76"/>
      <c r="S93" s="76"/>
    </row>
    <row r="94" spans="3:26" outlineLevel="1" x14ac:dyDescent="0.4">
      <c r="C94" s="77" t="s">
        <v>54</v>
      </c>
      <c r="D94" s="78"/>
      <c r="E94" s="76"/>
      <c r="F94" s="76"/>
      <c r="G94" s="76"/>
      <c r="H94" s="84">
        <v>3.4193580265161963E-2</v>
      </c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</row>
    <row r="95" spans="3:26" outlineLevel="1" x14ac:dyDescent="0.4"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</row>
    <row r="96" spans="3:26" x14ac:dyDescent="0.4">
      <c r="C96" s="76"/>
      <c r="D96" s="78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86"/>
      <c r="X96" s="27"/>
      <c r="Y96" s="76"/>
      <c r="Z96" s="76"/>
    </row>
    <row r="98" spans="2:24" x14ac:dyDescent="0.4">
      <c r="C98" s="2">
        <v>0</v>
      </c>
      <c r="D98" s="2">
        <f>C98+1</f>
        <v>1</v>
      </c>
      <c r="E98" s="2">
        <f t="shared" ref="E98:H98" si="17">D98+1</f>
        <v>2</v>
      </c>
      <c r="F98" s="2">
        <f t="shared" si="17"/>
        <v>3</v>
      </c>
      <c r="G98" s="2">
        <f t="shared" si="17"/>
        <v>4</v>
      </c>
      <c r="H98" s="2">
        <f t="shared" si="17"/>
        <v>5</v>
      </c>
      <c r="W98" s="87"/>
    </row>
    <row r="99" spans="2:24" x14ac:dyDescent="0.4">
      <c r="H99" s="88" t="s">
        <v>55</v>
      </c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</row>
    <row r="100" spans="2:24" ht="14.65" x14ac:dyDescent="0.5">
      <c r="B100" s="41" t="s">
        <v>15</v>
      </c>
      <c r="C100" s="42">
        <f>C50</f>
        <v>44926</v>
      </c>
      <c r="D100" s="42">
        <f>EOMONTH(C100,12)</f>
        <v>45291</v>
      </c>
      <c r="E100" s="42">
        <f t="shared" ref="E100:H100" si="18">EOMONTH(D100,12)</f>
        <v>45657</v>
      </c>
      <c r="F100" s="42">
        <f t="shared" si="18"/>
        <v>46022</v>
      </c>
      <c r="G100" s="42">
        <f t="shared" si="18"/>
        <v>46387</v>
      </c>
      <c r="H100" s="42">
        <f t="shared" si="18"/>
        <v>46752</v>
      </c>
    </row>
    <row r="101" spans="2:24" x14ac:dyDescent="0.4">
      <c r="B101" s="38" t="s">
        <v>56</v>
      </c>
      <c r="C101" s="49">
        <f>MAX((D101+D102)/2/((1+D52))+C$22,C$27)</f>
        <v>8696.8405645414769</v>
      </c>
      <c r="D101" s="49">
        <f>MAX((E101+E102)/2/((1+E52))+D$22,D$27)</f>
        <v>8727.8140707980274</v>
      </c>
      <c r="E101" s="49">
        <f>MAX((F101+F102)/2/((1+F52))+E$22,E$27)</f>
        <v>8879.4335381098972</v>
      </c>
      <c r="F101" s="49">
        <f>MAX((G101+G102)/2/((1+G52))+F$22,F$27)</f>
        <v>9367.9091949646281</v>
      </c>
      <c r="G101" s="49">
        <f>MAX((H101+H102)/2/((1+H52))+G$22,G$27)</f>
        <v>10400</v>
      </c>
      <c r="H101" s="49">
        <f>$H$22</f>
        <v>10900</v>
      </c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</row>
    <row r="102" spans="2:24" x14ac:dyDescent="0.4">
      <c r="C102" s="39"/>
      <c r="D102" s="49">
        <f>MAX((E102+E103)/2/((1+E53))+D$22,D$27)</f>
        <v>9361.6143034482429</v>
      </c>
      <c r="E102" s="49">
        <f>MAX((F102+F103)/2/((1+F53))+E$22,E$27)</f>
        <v>9411.689886811364</v>
      </c>
      <c r="F102" s="49">
        <f>MAX((G102+G103)/2/((1+G53))+F$22,F$27)</f>
        <v>9712.8895929946411</v>
      </c>
      <c r="G102" s="49">
        <f>MAX((H102+H103)/2/((1+H53))+G$22,G$27)</f>
        <v>10400</v>
      </c>
      <c r="H102" s="49">
        <f t="shared" ref="H102:H106" si="19">$H$22</f>
        <v>10900</v>
      </c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</row>
    <row r="103" spans="2:24" x14ac:dyDescent="0.4">
      <c r="C103" s="39"/>
      <c r="D103" s="39"/>
      <c r="E103" s="49">
        <f>MAX((F103+F104)/2/((1+F54))+E$22,E$27)</f>
        <v>9856.6416064600198</v>
      </c>
      <c r="F103" s="49">
        <f>MAX((G103+G104)/2/((1+G54))+F$22,F$27)</f>
        <v>9992.5203798781513</v>
      </c>
      <c r="G103" s="49">
        <f>MAX((H103+H104)/2/((1+H54))+G$22,G$27)</f>
        <v>10400</v>
      </c>
      <c r="H103" s="49">
        <f t="shared" si="19"/>
        <v>10900</v>
      </c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</row>
    <row r="104" spans="2:24" x14ac:dyDescent="0.4">
      <c r="C104" s="39"/>
      <c r="D104" s="39"/>
      <c r="E104" s="39"/>
      <c r="F104" s="49">
        <f>MAX((G104+G105)/2/((1+G55))+F$22,F$27)</f>
        <v>10280.72756372595</v>
      </c>
      <c r="G104" s="49">
        <f>MAX((H104+H105)/2/((1+H55))+G$22,G$27)</f>
        <v>10470.968323427243</v>
      </c>
      <c r="H104" s="49">
        <f t="shared" si="19"/>
        <v>10900</v>
      </c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</row>
    <row r="105" spans="2:24" x14ac:dyDescent="0.4">
      <c r="C105" s="39"/>
      <c r="D105" s="39"/>
      <c r="E105" s="39"/>
      <c r="F105" s="39"/>
      <c r="G105" s="49">
        <f>MAX((H105+H106)/2/((1+H56))+G$22,G$27)</f>
        <v>10639.612900328868</v>
      </c>
      <c r="H105" s="49">
        <f t="shared" si="19"/>
        <v>10900</v>
      </c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</row>
    <row r="106" spans="2:24" x14ac:dyDescent="0.4">
      <c r="C106" s="39"/>
      <c r="D106" s="39"/>
      <c r="E106" s="39"/>
      <c r="F106" s="39"/>
      <c r="G106" s="39"/>
      <c r="H106" s="49">
        <f t="shared" si="19"/>
        <v>10900</v>
      </c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</row>
    <row r="107" spans="2:24" x14ac:dyDescent="0.4"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</row>
    <row r="108" spans="2:24" x14ac:dyDescent="0.4">
      <c r="W108" s="43"/>
    </row>
    <row r="109" spans="2:24" x14ac:dyDescent="0.4">
      <c r="C109" s="2">
        <v>0</v>
      </c>
      <c r="D109" s="2">
        <f>C109+1</f>
        <v>1</v>
      </c>
      <c r="E109" s="2">
        <f t="shared" ref="E109:H109" si="20">D109+1</f>
        <v>2</v>
      </c>
      <c r="F109" s="2">
        <f t="shared" si="20"/>
        <v>3</v>
      </c>
      <c r="G109" s="2">
        <f t="shared" si="20"/>
        <v>4</v>
      </c>
      <c r="H109" s="2">
        <f t="shared" si="20"/>
        <v>5</v>
      </c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</row>
    <row r="110" spans="2:24" ht="14.65" x14ac:dyDescent="0.5">
      <c r="B110" s="41" t="s">
        <v>15</v>
      </c>
      <c r="C110" s="42">
        <f>C100</f>
        <v>44926</v>
      </c>
      <c r="D110" s="42">
        <f>EOMONTH(C110,12)</f>
        <v>45291</v>
      </c>
      <c r="E110" s="42">
        <f t="shared" ref="E110:H110" si="21">EOMONTH(D110,12)</f>
        <v>45657</v>
      </c>
      <c r="F110" s="42">
        <f t="shared" si="21"/>
        <v>46022</v>
      </c>
      <c r="G110" s="42">
        <f t="shared" si="21"/>
        <v>46387</v>
      </c>
      <c r="H110" s="42">
        <f t="shared" si="21"/>
        <v>46752</v>
      </c>
    </row>
    <row r="111" spans="2:24" x14ac:dyDescent="0.4">
      <c r="B111" s="38" t="s">
        <v>57</v>
      </c>
      <c r="C111" s="49">
        <f>(D111+D112)/2/((1+D52))+C$22</f>
        <v>8499.9463530451067</v>
      </c>
      <c r="D111" s="49">
        <f>(E111+E112)/2/((1+E52))+D$22</f>
        <v>8426.9964819991092</v>
      </c>
      <c r="E111" s="49">
        <f>(F111+F112)/2/((1+F52))+E$22</f>
        <v>8428.920241807753</v>
      </c>
      <c r="F111" s="49">
        <f>(G111+G112)/2/((1+G52))+F$22</f>
        <v>8704.0248412774927</v>
      </c>
      <c r="G111" s="49">
        <f>(H111+H112)/2/((1+H52))+G$22</f>
        <v>9421.3229286723508</v>
      </c>
      <c r="H111" s="49">
        <f t="shared" ref="H111:H116" si="22">$H$22</f>
        <v>10900</v>
      </c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2:24" x14ac:dyDescent="0.4">
      <c r="C112" s="39"/>
      <c r="D112" s="49">
        <f>(E112+E113)/2/((1+E53))+D$22</f>
        <v>9252.8919323347127</v>
      </c>
      <c r="E112" s="49">
        <f>(F112+F113)/2/((1+F53))+E$22</f>
        <v>9224.4644001543984</v>
      </c>
      <c r="F112" s="49">
        <f>(G112+G113)/2/((1+G53))+F$22</f>
        <v>9397.650006540629</v>
      </c>
      <c r="G112" s="49">
        <f>(H112+H113)/2/((1+H53))+G$22</f>
        <v>9888.7191675325976</v>
      </c>
      <c r="H112" s="49">
        <f t="shared" si="22"/>
        <v>10900</v>
      </c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3:23" x14ac:dyDescent="0.4">
      <c r="C113" s="39"/>
      <c r="D113" s="39"/>
      <c r="E113" s="49">
        <f>(F113+F114)/2/((1+F54))+E$22</f>
        <v>9817.6755655157976</v>
      </c>
      <c r="F113" s="49">
        <f>(G113+G114)/2/((1+G54))+F$22</f>
        <v>9911.5531535202863</v>
      </c>
      <c r="G113" s="49">
        <f>(H113+H114)/2/((1+H54))+G$22</f>
        <v>10229.177565306003</v>
      </c>
      <c r="H113" s="49">
        <f t="shared" si="22"/>
        <v>10900</v>
      </c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3:23" x14ac:dyDescent="0.4">
      <c r="C114" s="39"/>
      <c r="D114" s="39"/>
      <c r="E114" s="39"/>
      <c r="F114" s="49">
        <f>(G114+G115)/2/((1+G55))+F$22</f>
        <v>10280.72756372595</v>
      </c>
      <c r="G114" s="49">
        <f>(H114+H115)/2/((1+H55))+G$22</f>
        <v>10470.968323427243</v>
      </c>
      <c r="H114" s="49">
        <f t="shared" si="22"/>
        <v>10900</v>
      </c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3:23" x14ac:dyDescent="0.4">
      <c r="C115" s="39"/>
      <c r="D115" s="39"/>
      <c r="E115" s="39"/>
      <c r="F115" s="39"/>
      <c r="G115" s="49">
        <f>(H115+H116)/2/((1+H56))+G$22</f>
        <v>10639.612900328868</v>
      </c>
      <c r="H115" s="49">
        <f t="shared" si="22"/>
        <v>10900</v>
      </c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3:23" x14ac:dyDescent="0.4">
      <c r="C116" s="39"/>
      <c r="D116" s="39"/>
      <c r="E116" s="39"/>
      <c r="F116" s="39"/>
      <c r="G116" s="39"/>
      <c r="H116" s="49">
        <f t="shared" si="22"/>
        <v>10900</v>
      </c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3:23" x14ac:dyDescent="0.4"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3:23" x14ac:dyDescent="0.4"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3:23" x14ac:dyDescent="0.4"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3:23" x14ac:dyDescent="0.4">
      <c r="C120" s="39"/>
      <c r="D120" s="39"/>
      <c r="E120" s="39"/>
      <c r="F120" s="8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</row>
    <row r="121" spans="3:23" x14ac:dyDescent="0.4">
      <c r="C121" s="39"/>
      <c r="D121" s="39"/>
      <c r="E121" s="39"/>
      <c r="F121" s="39"/>
      <c r="G121" s="8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</row>
    <row r="122" spans="3:23" x14ac:dyDescent="0.4">
      <c r="C122" s="39"/>
      <c r="D122" s="39"/>
      <c r="E122" s="39"/>
      <c r="F122" s="39"/>
      <c r="G122" s="39"/>
      <c r="H122" s="8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</row>
    <row r="123" spans="3:23" x14ac:dyDescent="0.4">
      <c r="C123" s="39"/>
      <c r="D123" s="39"/>
      <c r="E123" s="39"/>
      <c r="F123" s="39"/>
      <c r="G123" s="39"/>
      <c r="H123" s="39"/>
      <c r="I123" s="8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</row>
    <row r="124" spans="3:23" x14ac:dyDescent="0.4"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</row>
    <row r="125" spans="3:23" x14ac:dyDescent="0.4">
      <c r="C125" s="39"/>
      <c r="D125" s="39"/>
      <c r="E125" s="39"/>
      <c r="F125" s="8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</row>
    <row r="126" spans="3:23" x14ac:dyDescent="0.4"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</row>
    <row r="127" spans="3:23" x14ac:dyDescent="0.4"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</row>
    <row r="128" spans="3:23" x14ac:dyDescent="0.4"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</row>
    <row r="129" spans="3:23" x14ac:dyDescent="0.4"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</row>
    <row r="130" spans="3:23" x14ac:dyDescent="0.4"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</row>
    <row r="131" spans="3:23" x14ac:dyDescent="0.4"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</row>
    <row r="132" spans="3:23" x14ac:dyDescent="0.4"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</row>
    <row r="133" spans="3:23" x14ac:dyDescent="0.4"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</row>
    <row r="134" spans="3:23" x14ac:dyDescent="0.4"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BDT_sample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김 기필</cp:lastModifiedBy>
  <cp:revision/>
  <dcterms:created xsi:type="dcterms:W3CDTF">2018-12-18T12:06:02Z</dcterms:created>
  <dcterms:modified xsi:type="dcterms:W3CDTF">2023-09-07T05:52:00Z</dcterms:modified>
  <cp:category/>
  <cp:contentStatus/>
</cp:coreProperties>
</file>