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ogeunKim\회계\CAREERGYM\FY2023\01_강의자료\02_예제파일\02_2일차\02_TF\"/>
    </mc:Choice>
  </mc:AlternateContent>
  <xr:revisionPtr revIDLastSave="0" documentId="13_ncr:1_{7240505F-63C4-4BA3-A439-8E7E1273CE62}" xr6:coauthVersionLast="47" xr6:coauthVersionMax="47" xr10:uidLastSave="{00000000-0000-0000-0000-000000000000}"/>
  <bookViews>
    <workbookView xWindow="1152" yWindow="0" windowWidth="21360" windowHeight="12960" xr2:uid="{266312EA-CCD4-413D-BA30-ABF0ADBEE1BD}"/>
  </bookViews>
  <sheets>
    <sheet name="TF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H12" i="2" s="1"/>
  <c r="I12" i="2" s="1"/>
  <c r="J12" i="2" s="1"/>
  <c r="K12" i="2" s="1"/>
  <c r="L12" i="2" s="1"/>
  <c r="M12" i="2" s="1"/>
  <c r="N12" i="2" s="1"/>
  <c r="O12" i="2" s="1"/>
  <c r="E11" i="2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F10" i="2"/>
  <c r="G10" i="2" s="1"/>
  <c r="H10" i="2" s="1"/>
  <c r="I10" i="2" s="1"/>
  <c r="J10" i="2" s="1"/>
  <c r="K10" i="2" s="1"/>
  <c r="L10" i="2" s="1"/>
  <c r="M10" i="2" s="1"/>
  <c r="N10" i="2" s="1"/>
  <c r="O10" i="2" s="1"/>
  <c r="E33" i="2"/>
  <c r="B9" i="2"/>
  <c r="B10" i="2" s="1"/>
  <c r="B11" i="2" s="1"/>
  <c r="O55" i="2" l="1"/>
  <c r="O54" i="2"/>
  <c r="O52" i="2"/>
  <c r="B12" i="2"/>
  <c r="O60" i="2" s="1"/>
  <c r="F34" i="2"/>
  <c r="F33" i="2"/>
  <c r="O61" i="2" l="1"/>
  <c r="O51" i="2"/>
  <c r="O53" i="2"/>
  <c r="O57" i="2"/>
  <c r="O58" i="2"/>
  <c r="O56" i="2"/>
  <c r="O59" i="2"/>
  <c r="G33" i="2"/>
  <c r="G34" i="2"/>
  <c r="G35" i="2"/>
  <c r="H36" i="2" l="1"/>
  <c r="H34" i="2"/>
  <c r="H33" i="2"/>
  <c r="H35" i="2"/>
  <c r="I35" i="2" l="1"/>
  <c r="I36" i="2"/>
  <c r="I33" i="2"/>
  <c r="I34" i="2"/>
  <c r="I37" i="2"/>
  <c r="J33" i="2" l="1"/>
  <c r="J34" i="2"/>
  <c r="J35" i="2"/>
  <c r="J38" i="2"/>
  <c r="J37" i="2"/>
  <c r="J36" i="2"/>
  <c r="K36" i="2" l="1"/>
  <c r="K38" i="2"/>
  <c r="K35" i="2"/>
  <c r="K34" i="2"/>
  <c r="K33" i="2"/>
  <c r="K37" i="2"/>
  <c r="K39" i="2"/>
  <c r="L39" i="2" l="1"/>
  <c r="L35" i="2"/>
  <c r="L37" i="2"/>
  <c r="L36" i="2"/>
  <c r="L38" i="2"/>
  <c r="L34" i="2"/>
  <c r="L33" i="2"/>
  <c r="L40" i="2"/>
  <c r="M37" i="2" l="1"/>
  <c r="M41" i="2"/>
  <c r="M35" i="2"/>
  <c r="M38" i="2"/>
  <c r="M40" i="2"/>
  <c r="M36" i="2"/>
  <c r="M39" i="2"/>
  <c r="M33" i="2"/>
  <c r="M34" i="2"/>
  <c r="N42" i="2" l="1"/>
  <c r="N33" i="2"/>
  <c r="N34" i="2"/>
  <c r="N40" i="2"/>
  <c r="N36" i="2"/>
  <c r="N38" i="2"/>
  <c r="N35" i="2"/>
  <c r="N37" i="2"/>
  <c r="N41" i="2"/>
  <c r="N39" i="2"/>
  <c r="O35" i="2" l="1"/>
  <c r="O36" i="2"/>
  <c r="O39" i="2"/>
  <c r="O33" i="2"/>
  <c r="O34" i="2"/>
  <c r="O42" i="2"/>
  <c r="O43" i="2"/>
  <c r="O40" i="2"/>
  <c r="O37" i="2"/>
  <c r="O38" i="2"/>
  <c r="O41" i="2"/>
  <c r="O74" i="2" l="1"/>
  <c r="O92" i="2"/>
  <c r="O76" i="2"/>
  <c r="O94" i="2"/>
  <c r="O79" i="2"/>
  <c r="O97" i="2"/>
  <c r="O77" i="2"/>
  <c r="O95" i="2"/>
  <c r="O73" i="2"/>
  <c r="O91" i="2"/>
  <c r="O78" i="2"/>
  <c r="O130" i="2" s="1"/>
  <c r="O96" i="2"/>
  <c r="O113" i="2" s="1"/>
  <c r="O70" i="2"/>
  <c r="O88" i="2"/>
  <c r="O69" i="2"/>
  <c r="O87" i="2"/>
  <c r="O75" i="2"/>
  <c r="O93" i="2"/>
  <c r="O72" i="2"/>
  <c r="O90" i="2"/>
  <c r="O71" i="2"/>
  <c r="O89" i="2"/>
  <c r="O112" i="2"/>
  <c r="O131" i="2"/>
  <c r="O114" i="2"/>
  <c r="O111" i="2"/>
  <c r="O149" i="2" l="1"/>
  <c r="N58" i="2"/>
  <c r="N94" i="2" s="1"/>
  <c r="O128" i="2"/>
  <c r="O146" i="2" s="1"/>
  <c r="N59" i="2"/>
  <c r="N95" i="2" s="1"/>
  <c r="O129" i="2"/>
  <c r="O147" i="2" s="1"/>
  <c r="O148" i="2"/>
  <c r="N60" i="2"/>
  <c r="N96" i="2" s="1"/>
  <c r="O23" i="2"/>
  <c r="O25" i="2"/>
  <c r="O22" i="2"/>
  <c r="O24" i="2"/>
  <c r="N76" i="2" l="1"/>
  <c r="N128" i="2" s="1"/>
  <c r="N111" i="2"/>
  <c r="N78" i="2"/>
  <c r="N130" i="2" s="1"/>
  <c r="N113" i="2"/>
  <c r="N77" i="2"/>
  <c r="N112" i="2"/>
  <c r="N148" i="2" l="1"/>
  <c r="M59" i="2"/>
  <c r="M95" i="2" s="1"/>
  <c r="N129" i="2"/>
  <c r="N147" i="2" s="1"/>
  <c r="N146" i="2"/>
  <c r="M58" i="2"/>
  <c r="M94" i="2" s="1"/>
  <c r="N24" i="2"/>
  <c r="N22" i="2"/>
  <c r="N23" i="2"/>
  <c r="M77" i="2" l="1"/>
  <c r="M129" i="2" s="1"/>
  <c r="M112" i="2"/>
  <c r="M147" i="2" s="1"/>
  <c r="M76" i="2"/>
  <c r="M111" i="2"/>
  <c r="L58" i="2" l="1"/>
  <c r="L94" i="2" s="1"/>
  <c r="M128" i="2"/>
  <c r="M146" i="2" s="1"/>
  <c r="M23" i="2"/>
  <c r="M22" i="2"/>
  <c r="L76" i="2" l="1"/>
  <c r="L128" i="2" s="1"/>
  <c r="L111" i="2"/>
  <c r="L146" i="2" l="1"/>
  <c r="L22" i="2"/>
  <c r="O110" i="2" l="1"/>
  <c r="O127" i="2"/>
  <c r="O145" i="2" l="1"/>
  <c r="N57" i="2"/>
  <c r="N93" i="2" s="1"/>
  <c r="O109" i="2"/>
  <c r="O106" i="2"/>
  <c r="O108" i="2"/>
  <c r="O105" i="2"/>
  <c r="O104" i="2"/>
  <c r="O107" i="2"/>
  <c r="O21" i="2"/>
  <c r="O122" i="2"/>
  <c r="O124" i="2"/>
  <c r="O121" i="2"/>
  <c r="O125" i="2"/>
  <c r="O123" i="2"/>
  <c r="O143" i="2" l="1"/>
  <c r="N56" i="2"/>
  <c r="N92" i="2" s="1"/>
  <c r="O126" i="2"/>
  <c r="O139" i="2"/>
  <c r="O142" i="2"/>
  <c r="O140" i="2"/>
  <c r="O141" i="2"/>
  <c r="O144" i="2"/>
  <c r="N55" i="2"/>
  <c r="N91" i="2" s="1"/>
  <c r="N53" i="2"/>
  <c r="N89" i="2" s="1"/>
  <c r="N51" i="2"/>
  <c r="N87" i="2" s="1"/>
  <c r="N54" i="2"/>
  <c r="N90" i="2" s="1"/>
  <c r="N52" i="2"/>
  <c r="N88" i="2" s="1"/>
  <c r="N110" i="2"/>
  <c r="O16" i="2"/>
  <c r="O19" i="2"/>
  <c r="N75" i="2"/>
  <c r="N127" i="2" s="1"/>
  <c r="O18" i="2"/>
  <c r="O17" i="2"/>
  <c r="O15" i="2"/>
  <c r="O20" i="2"/>
  <c r="N145" i="2" l="1"/>
  <c r="M57" i="2"/>
  <c r="M93" i="2" s="1"/>
  <c r="N108" i="2"/>
  <c r="N109" i="2"/>
  <c r="N107" i="2"/>
  <c r="N105" i="2"/>
  <c r="N106" i="2"/>
  <c r="N104" i="2"/>
  <c r="N72" i="2"/>
  <c r="N69" i="2"/>
  <c r="N121" i="2" s="1"/>
  <c r="N74" i="2"/>
  <c r="N73" i="2"/>
  <c r="N21" i="2"/>
  <c r="N71" i="2"/>
  <c r="N123" i="2" s="1"/>
  <c r="N70" i="2"/>
  <c r="N139" i="2" l="1"/>
  <c r="N141" i="2"/>
  <c r="M52" i="2"/>
  <c r="M88" i="2" s="1"/>
  <c r="N122" i="2"/>
  <c r="N140" i="2" s="1"/>
  <c r="M56" i="2"/>
  <c r="M92" i="2" s="1"/>
  <c r="N126" i="2"/>
  <c r="N144" i="2" s="1"/>
  <c r="M55" i="2"/>
  <c r="M91" i="2" s="1"/>
  <c r="N125" i="2"/>
  <c r="N143" i="2" s="1"/>
  <c r="M54" i="2"/>
  <c r="M90" i="2" s="1"/>
  <c r="N124" i="2"/>
  <c r="N142" i="2" s="1"/>
  <c r="M53" i="2"/>
  <c r="M89" i="2" s="1"/>
  <c r="M51" i="2"/>
  <c r="M87" i="2" s="1"/>
  <c r="M110" i="2"/>
  <c r="N19" i="2"/>
  <c r="N20" i="2"/>
  <c r="N16" i="2"/>
  <c r="N15" i="2"/>
  <c r="N17" i="2"/>
  <c r="M75" i="2"/>
  <c r="M127" i="2" s="1"/>
  <c r="N18" i="2"/>
  <c r="M145" i="2" l="1"/>
  <c r="L57" i="2"/>
  <c r="L93" i="2" s="1"/>
  <c r="M105" i="2"/>
  <c r="M106" i="2"/>
  <c r="M109" i="2"/>
  <c r="M107" i="2"/>
  <c r="M104" i="2"/>
  <c r="M108" i="2"/>
  <c r="M72" i="2"/>
  <c r="M70" i="2"/>
  <c r="M122" i="2" s="1"/>
  <c r="M74" i="2"/>
  <c r="M126" i="2" s="1"/>
  <c r="M69" i="2"/>
  <c r="M121" i="2" s="1"/>
  <c r="M73" i="2"/>
  <c r="M125" i="2" s="1"/>
  <c r="M21" i="2"/>
  <c r="M71" i="2"/>
  <c r="M123" i="2" s="1"/>
  <c r="M139" i="2" l="1"/>
  <c r="M144" i="2"/>
  <c r="M141" i="2"/>
  <c r="M143" i="2"/>
  <c r="M140" i="2"/>
  <c r="L54" i="2"/>
  <c r="L90" i="2" s="1"/>
  <c r="M124" i="2"/>
  <c r="M142" i="2" s="1"/>
  <c r="L53" i="2"/>
  <c r="L89" i="2" s="1"/>
  <c r="L55" i="2"/>
  <c r="L91" i="2" s="1"/>
  <c r="L51" i="2"/>
  <c r="L87" i="2" s="1"/>
  <c r="L56" i="2"/>
  <c r="L92" i="2" s="1"/>
  <c r="L52" i="2"/>
  <c r="L88" i="2" s="1"/>
  <c r="L110" i="2"/>
  <c r="M15" i="2"/>
  <c r="M20" i="2"/>
  <c r="M17" i="2"/>
  <c r="M16" i="2"/>
  <c r="L75" i="2"/>
  <c r="L127" i="2" s="1"/>
  <c r="M19" i="2"/>
  <c r="M18" i="2"/>
  <c r="L145" i="2" l="1"/>
  <c r="K57" i="2"/>
  <c r="K93" i="2" s="1"/>
  <c r="L107" i="2"/>
  <c r="L106" i="2"/>
  <c r="L108" i="2"/>
  <c r="L109" i="2"/>
  <c r="L105" i="2"/>
  <c r="L104" i="2"/>
  <c r="L72" i="2"/>
  <c r="L74" i="2"/>
  <c r="L126" i="2" s="1"/>
  <c r="L73" i="2"/>
  <c r="L125" i="2" s="1"/>
  <c r="L70" i="2"/>
  <c r="L122" i="2" s="1"/>
  <c r="L69" i="2"/>
  <c r="L121" i="2" s="1"/>
  <c r="L71" i="2"/>
  <c r="L123" i="2" s="1"/>
  <c r="L21" i="2"/>
  <c r="L140" i="2" l="1"/>
  <c r="L139" i="2"/>
  <c r="L144" i="2"/>
  <c r="L141" i="2"/>
  <c r="L143" i="2"/>
  <c r="K54" i="2"/>
  <c r="K90" i="2" s="1"/>
  <c r="L124" i="2"/>
  <c r="L142" i="2" s="1"/>
  <c r="K56" i="2"/>
  <c r="K92" i="2" s="1"/>
  <c r="K51" i="2"/>
  <c r="K87" i="2" s="1"/>
  <c r="K52" i="2"/>
  <c r="K88" i="2" s="1"/>
  <c r="K53" i="2"/>
  <c r="K89" i="2" s="1"/>
  <c r="K55" i="2"/>
  <c r="K91" i="2" s="1"/>
  <c r="K110" i="2"/>
  <c r="L16" i="2"/>
  <c r="L19" i="2"/>
  <c r="L17" i="2"/>
  <c r="L20" i="2"/>
  <c r="K75" i="2"/>
  <c r="K127" i="2" s="1"/>
  <c r="L15" i="2"/>
  <c r="L18" i="2"/>
  <c r="K145" i="2" l="1"/>
  <c r="K108" i="2"/>
  <c r="K107" i="2"/>
  <c r="K105" i="2"/>
  <c r="K104" i="2"/>
  <c r="K106" i="2"/>
  <c r="K109" i="2"/>
  <c r="K71" i="2"/>
  <c r="K123" i="2" s="1"/>
  <c r="K72" i="2"/>
  <c r="K74" i="2"/>
  <c r="K126" i="2" s="1"/>
  <c r="K73" i="2"/>
  <c r="K125" i="2" s="1"/>
  <c r="K70" i="2"/>
  <c r="K122" i="2" s="1"/>
  <c r="K69" i="2"/>
  <c r="K21" i="2"/>
  <c r="K144" i="2" l="1"/>
  <c r="K141" i="2"/>
  <c r="J51" i="2"/>
  <c r="J87" i="2" s="1"/>
  <c r="K121" i="2"/>
  <c r="K139" i="2" s="1"/>
  <c r="K143" i="2"/>
  <c r="K140" i="2"/>
  <c r="J54" i="2"/>
  <c r="J90" i="2" s="1"/>
  <c r="K124" i="2"/>
  <c r="K142" i="2" s="1"/>
  <c r="J55" i="2"/>
  <c r="J91" i="2" s="1"/>
  <c r="J53" i="2"/>
  <c r="J89" i="2" s="1"/>
  <c r="J52" i="2"/>
  <c r="J88" i="2" s="1"/>
  <c r="J56" i="2"/>
  <c r="J92" i="2" s="1"/>
  <c r="K20" i="2"/>
  <c r="K19" i="2"/>
  <c r="K18" i="2"/>
  <c r="K15" i="2"/>
  <c r="K16" i="2"/>
  <c r="K17" i="2"/>
  <c r="J104" i="2" l="1"/>
  <c r="J108" i="2"/>
  <c r="J106" i="2"/>
  <c r="J107" i="2"/>
  <c r="J105" i="2"/>
  <c r="J109" i="2"/>
  <c r="J69" i="2"/>
  <c r="J71" i="2"/>
  <c r="J72" i="2"/>
  <c r="J124" i="2" s="1"/>
  <c r="J73" i="2"/>
  <c r="J125" i="2" s="1"/>
  <c r="J70" i="2"/>
  <c r="J122" i="2" s="1"/>
  <c r="J74" i="2"/>
  <c r="J126" i="2" s="1"/>
  <c r="J142" i="2" l="1"/>
  <c r="J144" i="2"/>
  <c r="I53" i="2"/>
  <c r="I89" i="2" s="1"/>
  <c r="J123" i="2"/>
  <c r="I51" i="2"/>
  <c r="I87" i="2" s="1"/>
  <c r="J121" i="2"/>
  <c r="J139" i="2" s="1"/>
  <c r="J140" i="2"/>
  <c r="J141" i="2"/>
  <c r="J143" i="2"/>
  <c r="I52" i="2"/>
  <c r="I88" i="2" s="1"/>
  <c r="I55" i="2"/>
  <c r="I91" i="2" s="1"/>
  <c r="I54" i="2"/>
  <c r="I90" i="2" s="1"/>
  <c r="J18" i="2"/>
  <c r="J20" i="2"/>
  <c r="J17" i="2"/>
  <c r="J19" i="2"/>
  <c r="J16" i="2"/>
  <c r="J15" i="2"/>
  <c r="I108" i="2" l="1"/>
  <c r="I104" i="2"/>
  <c r="I106" i="2"/>
  <c r="I105" i="2"/>
  <c r="I107" i="2"/>
  <c r="I71" i="2"/>
  <c r="I73" i="2"/>
  <c r="I69" i="2"/>
  <c r="I70" i="2"/>
  <c r="I122" i="2" s="1"/>
  <c r="I72" i="2"/>
  <c r="I124" i="2" s="1"/>
  <c r="I140" i="2" l="1"/>
  <c r="H53" i="2"/>
  <c r="H89" i="2" s="1"/>
  <c r="I123" i="2"/>
  <c r="I141" i="2" s="1"/>
  <c r="I19" i="2"/>
  <c r="I125" i="2"/>
  <c r="I143" i="2" s="1"/>
  <c r="I142" i="2"/>
  <c r="H51" i="2"/>
  <c r="H87" i="2" s="1"/>
  <c r="I121" i="2"/>
  <c r="I139" i="2" s="1"/>
  <c r="H54" i="2"/>
  <c r="H90" i="2" s="1"/>
  <c r="H52" i="2"/>
  <c r="H88" i="2" s="1"/>
  <c r="I16" i="2"/>
  <c r="I15" i="2"/>
  <c r="I18" i="2"/>
  <c r="I17" i="2"/>
  <c r="H106" i="2" l="1"/>
  <c r="H107" i="2"/>
  <c r="H104" i="2"/>
  <c r="H105" i="2"/>
  <c r="H71" i="2"/>
  <c r="H123" i="2" s="1"/>
  <c r="H72" i="2"/>
  <c r="H124" i="2" s="1"/>
  <c r="H69" i="2"/>
  <c r="H121" i="2" s="1"/>
  <c r="H70" i="2"/>
  <c r="G52" i="2" l="1"/>
  <c r="G88" i="2" s="1"/>
  <c r="H122" i="2"/>
  <c r="H139" i="2"/>
  <c r="H142" i="2"/>
  <c r="H140" i="2"/>
  <c r="H141" i="2"/>
  <c r="G51" i="2"/>
  <c r="G87" i="2" s="1"/>
  <c r="G53" i="2"/>
  <c r="G89" i="2" s="1"/>
  <c r="H16" i="2"/>
  <c r="H18" i="2"/>
  <c r="H15" i="2"/>
  <c r="H17" i="2"/>
  <c r="G106" i="2" l="1"/>
  <c r="G104" i="2"/>
  <c r="G105" i="2"/>
  <c r="G71" i="2"/>
  <c r="G123" i="2" s="1"/>
  <c r="G69" i="2"/>
  <c r="G121" i="2" s="1"/>
  <c r="G70" i="2"/>
  <c r="F52" i="2" l="1"/>
  <c r="F88" i="2" s="1"/>
  <c r="G122" i="2"/>
  <c r="G140" i="2" s="1"/>
  <c r="G139" i="2"/>
  <c r="G141" i="2"/>
  <c r="F51" i="2"/>
  <c r="F87" i="2" s="1"/>
  <c r="G15" i="2"/>
  <c r="G16" i="2"/>
  <c r="G17" i="2"/>
  <c r="F105" i="2" l="1"/>
  <c r="F104" i="2"/>
  <c r="F69" i="2"/>
  <c r="F121" i="2" s="1"/>
  <c r="F70" i="2"/>
  <c r="F122" i="2" s="1"/>
  <c r="F139" i="2" l="1"/>
  <c r="F140" i="2"/>
  <c r="F16" i="2"/>
  <c r="F15" i="2"/>
  <c r="E51" i="2"/>
  <c r="E87" i="2" s="1"/>
  <c r="E104" i="2" l="1"/>
  <c r="E69" i="2"/>
  <c r="E121" i="2" s="1"/>
  <c r="E139" i="2" l="1"/>
  <c r="E15" i="2"/>
  <c r="B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X1 GEN9</author>
  </authors>
  <commentList>
    <comment ref="D12" authorId="0" shapeId="0" xr:uid="{2DF4CDCF-9476-45A3-B84D-05A9A28A2F71}">
      <text>
        <r>
          <rPr>
            <sz val="8"/>
            <color indexed="81"/>
            <rFont val="돋움"/>
            <family val="3"/>
            <charset val="129"/>
          </rPr>
          <t>설명의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편의를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위해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주어진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값으로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가정하였습니다</t>
        </r>
        <r>
          <rPr>
            <sz val="8"/>
            <color indexed="81"/>
            <rFont val="Tahoma"/>
            <family val="2"/>
          </rPr>
          <t xml:space="preserve">. </t>
        </r>
        <r>
          <rPr>
            <sz val="8"/>
            <color indexed="81"/>
            <rFont val="돋움"/>
            <family val="3"/>
            <charset val="129"/>
          </rPr>
          <t>실무에서는</t>
        </r>
        <r>
          <rPr>
            <sz val="8"/>
            <color indexed="81"/>
            <rFont val="Tahoma"/>
            <family val="2"/>
          </rPr>
          <t xml:space="preserve"> Bootsrapping</t>
        </r>
        <r>
          <rPr>
            <sz val="8"/>
            <color indexed="81"/>
            <rFont val="돋움"/>
            <family val="3"/>
            <charset val="129"/>
          </rPr>
          <t>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통해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산출된</t>
        </r>
        <r>
          <rPr>
            <sz val="8"/>
            <color indexed="81"/>
            <rFont val="Tahoma"/>
            <family val="2"/>
          </rPr>
          <t xml:space="preserve"> Spot rate</t>
        </r>
        <r>
          <rPr>
            <sz val="8"/>
            <color indexed="81"/>
            <rFont val="돋움"/>
            <family val="3"/>
            <charset val="129"/>
          </rPr>
          <t>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선형보간하여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기간에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대응되는</t>
        </r>
        <r>
          <rPr>
            <sz val="8"/>
            <color indexed="81"/>
            <rFont val="Tahoma"/>
            <family val="2"/>
          </rPr>
          <t xml:space="preserve">  Spot rate</t>
        </r>
        <r>
          <rPr>
            <sz val="8"/>
            <color indexed="81"/>
            <rFont val="돋움"/>
            <family val="3"/>
            <charset val="129"/>
          </rPr>
          <t>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산출한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후</t>
        </r>
        <r>
          <rPr>
            <sz val="8"/>
            <color indexed="81"/>
            <rFont val="Tahoma"/>
            <family val="2"/>
          </rPr>
          <t xml:space="preserve"> forward rate</t>
        </r>
        <r>
          <rPr>
            <sz val="8"/>
            <color indexed="81"/>
            <rFont val="돋움"/>
            <family val="3"/>
            <charset val="129"/>
          </rPr>
          <t>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구해서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적용해야합니다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<sst xmlns="http://schemas.openxmlformats.org/spreadsheetml/2006/main" count="25" uniqueCount="25">
  <si>
    <t>Payoff</t>
    <phoneticPr fontId="4" type="noConversion"/>
  </si>
  <si>
    <t>equity tree</t>
    <phoneticPr fontId="4" type="noConversion"/>
  </si>
  <si>
    <t>debt tree</t>
    <phoneticPr fontId="4" type="noConversion"/>
  </si>
  <si>
    <t>Holding Value</t>
    <phoneticPr fontId="4" type="noConversion"/>
  </si>
  <si>
    <t>Su</t>
    <phoneticPr fontId="4" type="noConversion"/>
  </si>
  <si>
    <t>Sd</t>
    <phoneticPr fontId="4" type="noConversion"/>
  </si>
  <si>
    <t>MODEL INPUT PARAMETERS</t>
    <phoneticPr fontId="4" type="noConversion"/>
  </si>
  <si>
    <t>Delta T</t>
  </si>
  <si>
    <t>p</t>
    <phoneticPr fontId="4" type="noConversion"/>
  </si>
  <si>
    <t>1-p</t>
    <phoneticPr fontId="4" type="noConversion"/>
  </si>
  <si>
    <t>TFH</t>
  </si>
  <si>
    <t>TFH</t>
    <phoneticPr fontId="4" type="noConversion"/>
  </si>
  <si>
    <t>기초자산</t>
    <phoneticPr fontId="3" type="noConversion"/>
  </si>
  <si>
    <t>무위험이자율</t>
    <phoneticPr fontId="3" type="noConversion"/>
  </si>
  <si>
    <t>변동성</t>
    <phoneticPr fontId="3" type="noConversion"/>
  </si>
  <si>
    <t>만기</t>
    <phoneticPr fontId="3" type="noConversion"/>
  </si>
  <si>
    <t>행사가액</t>
    <phoneticPr fontId="3" type="noConversion"/>
  </si>
  <si>
    <t>=IF(전환가치&gt;MAX(상환가치,전환보유가치+상환보유가치),전환가치,IF(상환가치&gt;MAX(전환가치,전환보유가치+상환보유가치),0,전환보유가치)</t>
  </si>
  <si>
    <t>=IF(상환가치&gt;MAX(전환가치,전환보유가치+상환보유가치),상환가치,IF(전환가치&gt;MAX(상환가치,전환보유가치+상환보유가치),0,상환보유가치)</t>
  </si>
  <si>
    <t>forward rate</t>
    <phoneticPr fontId="4" type="noConversion"/>
  </si>
  <si>
    <t>10년</t>
    <phoneticPr fontId="3" type="noConversion"/>
  </si>
  <si>
    <t>put/만기수익률</t>
    <phoneticPr fontId="4" type="noConversion"/>
  </si>
  <si>
    <t>시점</t>
    <phoneticPr fontId="4" type="noConversion"/>
  </si>
  <si>
    <t>주계약/put</t>
    <phoneticPr fontId="4" type="noConversion"/>
  </si>
  <si>
    <t>기초자산가격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</si>
</sst>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(#,##0\);\-"/>
    <numFmt numFmtId="177" formatCode="#,##0.0000;\(#,##0.0000\);\-"/>
    <numFmt numFmtId="178" formatCode="#,##0_-;\(#,##0\);&quot;-&quot;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color indexed="81"/>
      <name val="Tahoma"/>
      <family val="2"/>
    </font>
    <font>
      <sz val="8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8" fillId="0" borderId="0" xfId="0" applyFont="1">
      <alignment vertical="center"/>
    </xf>
    <xf numFmtId="0" fontId="7" fillId="2" borderId="1" xfId="2" applyFont="1" applyFill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10" fontId="8" fillId="0" borderId="1" xfId="1" applyNumberFormat="1" applyFont="1" applyFill="1" applyBorder="1" applyAlignment="1">
      <alignment horizontal="center" vertical="center"/>
    </xf>
    <xf numFmtId="177" fontId="8" fillId="3" borderId="1" xfId="2" applyNumberFormat="1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176" fontId="8" fillId="0" borderId="0" xfId="0" applyNumberFormat="1" applyFont="1">
      <alignment vertical="center"/>
    </xf>
    <xf numFmtId="10" fontId="8" fillId="0" borderId="0" xfId="1" applyNumberFormat="1" applyFont="1" applyFill="1" applyBorder="1">
      <alignment vertical="center"/>
    </xf>
    <xf numFmtId="0" fontId="7" fillId="2" borderId="1" xfId="2" applyFont="1" applyFill="1" applyBorder="1" applyAlignment="1">
      <alignment horizontal="center" vertical="center"/>
    </xf>
    <xf numFmtId="176" fontId="8" fillId="0" borderId="1" xfId="0" applyNumberFormat="1" applyFont="1" applyBorder="1">
      <alignment vertical="center"/>
    </xf>
    <xf numFmtId="176" fontId="8" fillId="5" borderId="1" xfId="0" applyNumberFormat="1" applyFont="1" applyFill="1" applyBorder="1">
      <alignment vertical="center"/>
    </xf>
    <xf numFmtId="178" fontId="8" fillId="0" borderId="0" xfId="0" applyNumberFormat="1" applyFont="1">
      <alignment vertical="center"/>
    </xf>
    <xf numFmtId="0" fontId="8" fillId="0" borderId="0" xfId="0" quotePrefix="1" applyFont="1">
      <alignment vertical="center"/>
    </xf>
    <xf numFmtId="176" fontId="8" fillId="4" borderId="1" xfId="0" applyNumberFormat="1" applyFont="1" applyFill="1" applyBorder="1">
      <alignment vertical="center"/>
    </xf>
    <xf numFmtId="176" fontId="8" fillId="6" borderId="1" xfId="0" applyNumberFormat="1" applyFont="1" applyFill="1" applyBorder="1">
      <alignment vertical="center"/>
    </xf>
    <xf numFmtId="176" fontId="8" fillId="7" borderId="1" xfId="0" applyNumberFormat="1" applyFont="1" applyFill="1" applyBorder="1">
      <alignment vertical="center"/>
    </xf>
    <xf numFmtId="177" fontId="8" fillId="0" borderId="0" xfId="0" applyNumberFormat="1" applyFont="1">
      <alignment vertical="center"/>
    </xf>
    <xf numFmtId="176" fontId="8" fillId="2" borderId="1" xfId="0" applyNumberFormat="1" applyFont="1" applyFill="1" applyBorder="1">
      <alignment vertical="center"/>
    </xf>
    <xf numFmtId="176" fontId="8" fillId="8" borderId="1" xfId="0" applyNumberFormat="1" applyFont="1" applyFill="1" applyBorder="1">
      <alignment vertical="center"/>
    </xf>
    <xf numFmtId="177" fontId="8" fillId="0" borderId="0" xfId="0" quotePrefix="1" applyNumberFormat="1" applyFont="1">
      <alignment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</cellXfs>
  <cellStyles count="4">
    <cellStyle name="백분율" xfId="1" builtinId="5"/>
    <cellStyle name="표준" xfId="0" builtinId="0"/>
    <cellStyle name="표준 115" xfId="2" xr:uid="{040D4B01-D88A-44B3-9BB7-84026E8AED54}"/>
    <cellStyle name="표준 3 2" xfId="3" xr:uid="{540B6DF8-0109-4728-AAFD-7AAC746198AC}"/>
  </cellStyles>
  <dxfs count="0"/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AD15-1D4A-44F8-9CEF-8C4638C7F148}">
  <dimension ref="A1:O154"/>
  <sheetViews>
    <sheetView showGridLines="0" tabSelected="1" zoomScaleNormal="100" workbookViewId="0">
      <selection sqref="A1:B1"/>
    </sheetView>
  </sheetViews>
  <sheetFormatPr defaultColWidth="8.69921875" defaultRowHeight="15.6" x14ac:dyDescent="0.4"/>
  <cols>
    <col min="1" max="1" width="14.59765625" style="1" bestFit="1" customWidth="1"/>
    <col min="2" max="2" width="10.5" style="1" bestFit="1" customWidth="1"/>
    <col min="3" max="3" width="2.19921875" style="1" customWidth="1"/>
    <col min="4" max="4" width="11" style="1" customWidth="1"/>
    <col min="5" max="15" width="8.69921875" style="1"/>
    <col min="16" max="16" width="3.5" style="1" customWidth="1"/>
    <col min="17" max="16384" width="8.69921875" style="1"/>
  </cols>
  <sheetData>
    <row r="1" spans="1:15" x14ac:dyDescent="0.4">
      <c r="A1" s="23" t="s">
        <v>6</v>
      </c>
      <c r="B1" s="24"/>
    </row>
    <row r="2" spans="1:15" x14ac:dyDescent="0.4">
      <c r="A2" s="2" t="s">
        <v>12</v>
      </c>
      <c r="B2" s="3">
        <v>100000</v>
      </c>
    </row>
    <row r="3" spans="1:15" x14ac:dyDescent="0.4">
      <c r="A3" s="2" t="s">
        <v>13</v>
      </c>
      <c r="B3" s="4">
        <v>1.4999999999999999E-2</v>
      </c>
    </row>
    <row r="4" spans="1:15" x14ac:dyDescent="0.4">
      <c r="A4" s="2" t="s">
        <v>14</v>
      </c>
      <c r="B4" s="4">
        <v>0.255</v>
      </c>
    </row>
    <row r="5" spans="1:15" x14ac:dyDescent="0.4">
      <c r="A5" s="2" t="s">
        <v>7</v>
      </c>
      <c r="B5" s="5">
        <v>1</v>
      </c>
    </row>
    <row r="6" spans="1:15" x14ac:dyDescent="0.4">
      <c r="A6" s="2" t="s">
        <v>15</v>
      </c>
      <c r="B6" s="5" t="s">
        <v>20</v>
      </c>
    </row>
    <row r="7" spans="1:15" x14ac:dyDescent="0.4">
      <c r="A7" s="2" t="s">
        <v>16</v>
      </c>
      <c r="B7" s="3">
        <v>100000</v>
      </c>
    </row>
    <row r="8" spans="1:15" x14ac:dyDescent="0.4">
      <c r="A8" s="2" t="s">
        <v>21</v>
      </c>
      <c r="B8" s="6">
        <v>0.05</v>
      </c>
    </row>
    <row r="9" spans="1:15" x14ac:dyDescent="0.4">
      <c r="A9" s="2" t="s">
        <v>4</v>
      </c>
      <c r="B9" s="7">
        <f>EXP(B4*SQRT(B5))</f>
        <v>1.2904616208728898</v>
      </c>
    </row>
    <row r="10" spans="1:15" x14ac:dyDescent="0.4">
      <c r="A10" s="2" t="s">
        <v>5</v>
      </c>
      <c r="B10" s="7">
        <f>1/B9</f>
        <v>0.77491649796108097</v>
      </c>
      <c r="D10" s="8" t="s">
        <v>22</v>
      </c>
      <c r="E10" s="8">
        <v>0</v>
      </c>
      <c r="F10" s="8">
        <f>E10+1</f>
        <v>1</v>
      </c>
      <c r="G10" s="8">
        <f t="shared" ref="G10" si="0">F10+1</f>
        <v>2</v>
      </c>
      <c r="H10" s="8">
        <f t="shared" ref="H10" si="1">G10+1</f>
        <v>3</v>
      </c>
      <c r="I10" s="8">
        <f t="shared" ref="I10" si="2">H10+1</f>
        <v>4</v>
      </c>
      <c r="J10" s="8">
        <f t="shared" ref="J10" si="3">I10+1</f>
        <v>5</v>
      </c>
      <c r="K10" s="8">
        <f t="shared" ref="K10" si="4">J10+1</f>
        <v>6</v>
      </c>
      <c r="L10" s="8">
        <f t="shared" ref="L10" si="5">K10+1</f>
        <v>7</v>
      </c>
      <c r="M10" s="8">
        <f t="shared" ref="M10" si="6">L10+1</f>
        <v>8</v>
      </c>
      <c r="N10" s="8">
        <f t="shared" ref="N10" si="7">M10+1</f>
        <v>9</v>
      </c>
      <c r="O10" s="8">
        <f t="shared" ref="O10" si="8">N10+1</f>
        <v>10</v>
      </c>
    </row>
    <row r="11" spans="1:15" x14ac:dyDescent="0.4">
      <c r="A11" s="2" t="s">
        <v>8</v>
      </c>
      <c r="B11" s="7">
        <f>(EXP(B3*B5)-B10)/(B9-B10)</f>
        <v>0.46590794089565446</v>
      </c>
      <c r="D11" s="9" t="s">
        <v>23</v>
      </c>
      <c r="E11" s="9">
        <f>$B$7</f>
        <v>100000</v>
      </c>
      <c r="F11" s="9">
        <f>E11*(1+$B$8)</f>
        <v>105000</v>
      </c>
      <c r="G11" s="9">
        <f t="shared" ref="G11:O11" si="9">F11*(1+$B$8)</f>
        <v>110250</v>
      </c>
      <c r="H11" s="9">
        <f t="shared" si="9"/>
        <v>115762.5</v>
      </c>
      <c r="I11" s="9">
        <f t="shared" si="9"/>
        <v>121550.625</v>
      </c>
      <c r="J11" s="9">
        <f t="shared" si="9"/>
        <v>127628.15625</v>
      </c>
      <c r="K11" s="9">
        <f t="shared" si="9"/>
        <v>134009.56406249999</v>
      </c>
      <c r="L11" s="9">
        <f t="shared" si="9"/>
        <v>140710.042265625</v>
      </c>
      <c r="M11" s="9">
        <f t="shared" si="9"/>
        <v>147745.54437890626</v>
      </c>
      <c r="N11" s="9">
        <f t="shared" si="9"/>
        <v>155132.82159785158</v>
      </c>
      <c r="O11" s="9">
        <f t="shared" si="9"/>
        <v>162889.46267774416</v>
      </c>
    </row>
    <row r="12" spans="1:15" x14ac:dyDescent="0.4">
      <c r="A12" s="2" t="s">
        <v>9</v>
      </c>
      <c r="B12" s="7">
        <f>1-B11</f>
        <v>0.53409205910434554</v>
      </c>
      <c r="D12" s="9" t="s">
        <v>19</v>
      </c>
      <c r="E12" s="10"/>
      <c r="F12" s="10">
        <v>0.05</v>
      </c>
      <c r="G12" s="10">
        <f t="shared" ref="G12" si="10">F12+0.01%</f>
        <v>5.0100000000000006E-2</v>
      </c>
      <c r="H12" s="10">
        <f t="shared" ref="H12" si="11">G12+0.01%</f>
        <v>5.0200000000000009E-2</v>
      </c>
      <c r="I12" s="10">
        <f t="shared" ref="I12" si="12">H12+0.01%</f>
        <v>5.0300000000000011E-2</v>
      </c>
      <c r="J12" s="10">
        <f t="shared" ref="J12" si="13">I12+0.01%</f>
        <v>5.0400000000000014E-2</v>
      </c>
      <c r="K12" s="10">
        <f t="shared" ref="K12" si="14">J12+0.01%</f>
        <v>5.0500000000000017E-2</v>
      </c>
      <c r="L12" s="10">
        <f t="shared" ref="L12" si="15">K12+0.01%</f>
        <v>5.060000000000002E-2</v>
      </c>
      <c r="M12" s="10">
        <f t="shared" ref="M12" si="16">L12+0.01%</f>
        <v>5.0700000000000023E-2</v>
      </c>
      <c r="N12" s="10">
        <f t="shared" ref="N12" si="17">M12+0.01%</f>
        <v>5.0800000000000026E-2</v>
      </c>
      <c r="O12" s="10">
        <f t="shared" ref="O12" si="18">N12+0.01%</f>
        <v>5.0900000000000029E-2</v>
      </c>
    </row>
    <row r="14" spans="1:15" x14ac:dyDescent="0.4">
      <c r="E14" s="1" t="s">
        <v>10</v>
      </c>
    </row>
    <row r="15" spans="1:15" x14ac:dyDescent="0.4">
      <c r="A15" s="11" t="s">
        <v>11</v>
      </c>
      <c r="B15" s="12">
        <f>E15</f>
        <v>130848.30207695308</v>
      </c>
      <c r="D15" s="1" t="s">
        <v>0</v>
      </c>
      <c r="E15" s="13">
        <f t="shared" ref="E15:O25" si="19">E69+E87</f>
        <v>130848.30207695308</v>
      </c>
      <c r="F15" s="13">
        <f t="shared" si="19"/>
        <v>153051.65393444925</v>
      </c>
      <c r="G15" s="13">
        <f t="shared" si="19"/>
        <v>183522.88044092228</v>
      </c>
      <c r="H15" s="13">
        <f t="shared" si="19"/>
        <v>225327.78534302182</v>
      </c>
      <c r="I15" s="13">
        <f t="shared" si="19"/>
        <v>282346.57158820168</v>
      </c>
      <c r="J15" s="13">
        <f t="shared" si="19"/>
        <v>359332.1422671522</v>
      </c>
      <c r="K15" s="13">
        <f t="shared" si="19"/>
        <v>461817.6822299778</v>
      </c>
      <c r="L15" s="13">
        <f t="shared" si="19"/>
        <v>595957.99475825834</v>
      </c>
      <c r="M15" s="13">
        <f t="shared" si="19"/>
        <v>769060.9198878993</v>
      </c>
      <c r="N15" s="13">
        <f t="shared" si="19"/>
        <v>992443.60122853436</v>
      </c>
      <c r="O15" s="13">
        <f t="shared" si="19"/>
        <v>1280710.3782663024</v>
      </c>
    </row>
    <row r="16" spans="1:15" x14ac:dyDescent="0.4">
      <c r="F16" s="13">
        <f t="shared" si="19"/>
        <v>119894.28750877106</v>
      </c>
      <c r="G16" s="13">
        <f t="shared" si="19"/>
        <v>134909.94526570436</v>
      </c>
      <c r="H16" s="13">
        <f t="shared" si="19"/>
        <v>155512.60927260859</v>
      </c>
      <c r="I16" s="13">
        <f t="shared" si="19"/>
        <v>184201.43244258536</v>
      </c>
      <c r="J16" s="13">
        <f t="shared" si="19"/>
        <v>224370.70609196264</v>
      </c>
      <c r="K16" s="13">
        <f t="shared" si="19"/>
        <v>280475.54901646427</v>
      </c>
      <c r="L16" s="13">
        <f t="shared" si="19"/>
        <v>357870.14101015782</v>
      </c>
      <c r="M16" s="13">
        <f t="shared" si="19"/>
        <v>461817.68222997786</v>
      </c>
      <c r="N16" s="13">
        <f t="shared" si="19"/>
        <v>595957.99475825846</v>
      </c>
      <c r="O16" s="13">
        <f t="shared" si="19"/>
        <v>769060.91988789942</v>
      </c>
    </row>
    <row r="17" spans="2:15" x14ac:dyDescent="0.4">
      <c r="B17" s="14"/>
      <c r="G17" s="13">
        <f t="shared" si="19"/>
        <v>115906.27080284397</v>
      </c>
      <c r="H17" s="13">
        <f t="shared" si="19"/>
        <v>126018.53001295199</v>
      </c>
      <c r="I17" s="13">
        <f t="shared" si="19"/>
        <v>139380.87035363281</v>
      </c>
      <c r="J17" s="13">
        <f t="shared" si="19"/>
        <v>157750.33423234388</v>
      </c>
      <c r="K17" s="13">
        <f t="shared" si="19"/>
        <v>183802.0633458478</v>
      </c>
      <c r="L17" s="13">
        <f t="shared" si="19"/>
        <v>221643.21573418329</v>
      </c>
      <c r="M17" s="13">
        <f t="shared" si="19"/>
        <v>277319.4763964297</v>
      </c>
      <c r="N17" s="13">
        <f t="shared" si="19"/>
        <v>357870.14101015782</v>
      </c>
      <c r="O17" s="13">
        <f t="shared" si="19"/>
        <v>461817.68222997792</v>
      </c>
    </row>
    <row r="18" spans="2:15" x14ac:dyDescent="0.4">
      <c r="H18" s="13">
        <f t="shared" si="19"/>
        <v>117062.01270434518</v>
      </c>
      <c r="I18" s="13">
        <f t="shared" si="19"/>
        <v>124400.05844956501</v>
      </c>
      <c r="J18" s="13">
        <f t="shared" si="19"/>
        <v>133228.01918088354</v>
      </c>
      <c r="K18" s="13">
        <f t="shared" si="19"/>
        <v>144392.33288409567</v>
      </c>
      <c r="L18" s="13">
        <f t="shared" si="19"/>
        <v>159341.44453964802</v>
      </c>
      <c r="M18" s="13">
        <f t="shared" si="19"/>
        <v>180818.52995110309</v>
      </c>
      <c r="N18" s="13">
        <f t="shared" si="19"/>
        <v>214899.43746552194</v>
      </c>
      <c r="O18" s="13">
        <f t="shared" si="19"/>
        <v>277319.4763964297</v>
      </c>
    </row>
    <row r="19" spans="2:15" x14ac:dyDescent="0.4">
      <c r="I19" s="13">
        <f t="shared" si="19"/>
        <v>121550.625</v>
      </c>
      <c r="J19" s="13">
        <f t="shared" si="19"/>
        <v>127828.22503860776</v>
      </c>
      <c r="K19" s="13">
        <f t="shared" si="19"/>
        <v>134686.39581565314</v>
      </c>
      <c r="L19" s="13">
        <f t="shared" si="19"/>
        <v>142201.73172090275</v>
      </c>
      <c r="M19" s="13">
        <f t="shared" si="19"/>
        <v>150444.96589193365</v>
      </c>
      <c r="N19" s="13">
        <f t="shared" si="19"/>
        <v>159112.6971767327</v>
      </c>
      <c r="O19" s="13">
        <f t="shared" si="19"/>
        <v>166529.11949458861</v>
      </c>
    </row>
    <row r="20" spans="2:15" x14ac:dyDescent="0.4">
      <c r="J20" s="13">
        <f t="shared" si="19"/>
        <v>127628.15625</v>
      </c>
      <c r="K20" s="13">
        <f t="shared" si="19"/>
        <v>134009.56406249999</v>
      </c>
      <c r="L20" s="13">
        <f t="shared" si="19"/>
        <v>140710.042265625</v>
      </c>
      <c r="M20" s="13">
        <f t="shared" si="19"/>
        <v>147745.54437890626</v>
      </c>
      <c r="N20" s="13">
        <f t="shared" si="19"/>
        <v>155132.82159785158</v>
      </c>
      <c r="O20" s="13">
        <f t="shared" si="19"/>
        <v>162889.46267774416</v>
      </c>
    </row>
    <row r="21" spans="2:15" x14ac:dyDescent="0.4">
      <c r="K21" s="13">
        <f t="shared" si="19"/>
        <v>134009.56406249999</v>
      </c>
      <c r="L21" s="13">
        <f t="shared" si="19"/>
        <v>140710.042265625</v>
      </c>
      <c r="M21" s="13">
        <f t="shared" si="19"/>
        <v>147745.54437890626</v>
      </c>
      <c r="N21" s="13">
        <f t="shared" si="19"/>
        <v>155132.82159785158</v>
      </c>
      <c r="O21" s="13">
        <f t="shared" si="19"/>
        <v>162889.46267774416</v>
      </c>
    </row>
    <row r="22" spans="2:15" x14ac:dyDescent="0.4">
      <c r="B22" s="15"/>
      <c r="L22" s="13">
        <f t="shared" si="19"/>
        <v>140710.042265625</v>
      </c>
      <c r="M22" s="13">
        <f t="shared" si="19"/>
        <v>147745.54437890626</v>
      </c>
      <c r="N22" s="13">
        <f t="shared" si="19"/>
        <v>155132.82159785158</v>
      </c>
      <c r="O22" s="13">
        <f t="shared" si="19"/>
        <v>162889.46267774416</v>
      </c>
    </row>
    <row r="23" spans="2:15" x14ac:dyDescent="0.4">
      <c r="B23" s="15"/>
      <c r="M23" s="13">
        <f t="shared" si="19"/>
        <v>147745.54437890626</v>
      </c>
      <c r="N23" s="13">
        <f t="shared" si="19"/>
        <v>155132.82159785158</v>
      </c>
      <c r="O23" s="13">
        <f t="shared" si="19"/>
        <v>162889.46267774416</v>
      </c>
    </row>
    <row r="24" spans="2:15" x14ac:dyDescent="0.4">
      <c r="N24" s="13">
        <f t="shared" si="19"/>
        <v>155132.82159785158</v>
      </c>
      <c r="O24" s="13">
        <f t="shared" si="19"/>
        <v>162889.46267774416</v>
      </c>
    </row>
    <row r="25" spans="2:15" x14ac:dyDescent="0.4">
      <c r="O25" s="13">
        <f t="shared" si="19"/>
        <v>162889.46267774416</v>
      </c>
    </row>
    <row r="33" spans="4:15" x14ac:dyDescent="0.4">
      <c r="D33" s="1" t="s">
        <v>24</v>
      </c>
      <c r="E33" s="16">
        <f>B2</f>
        <v>100000</v>
      </c>
      <c r="F33" s="16">
        <f t="shared" ref="F33:O33" si="20">E33*$B$9</f>
        <v>129046.16208728899</v>
      </c>
      <c r="G33" s="16">
        <f t="shared" si="20"/>
        <v>166529.11949458861</v>
      </c>
      <c r="H33" s="16">
        <f t="shared" si="20"/>
        <v>214899.43746552197</v>
      </c>
      <c r="I33" s="16">
        <f t="shared" si="20"/>
        <v>277319.4763964297</v>
      </c>
      <c r="J33" s="16">
        <f t="shared" si="20"/>
        <v>357870.14101015776</v>
      </c>
      <c r="K33" s="16">
        <f t="shared" si="20"/>
        <v>461817.68222997786</v>
      </c>
      <c r="L33" s="16">
        <f t="shared" si="20"/>
        <v>595957.99475825846</v>
      </c>
      <c r="M33" s="16">
        <f t="shared" si="20"/>
        <v>769060.91988789942</v>
      </c>
      <c r="N33" s="16">
        <f t="shared" si="20"/>
        <v>992443.60122853436</v>
      </c>
      <c r="O33" s="17">
        <f t="shared" si="20"/>
        <v>1280710.3782663024</v>
      </c>
    </row>
    <row r="34" spans="4:15" x14ac:dyDescent="0.4">
      <c r="F34" s="16">
        <f t="shared" ref="F34:O43" si="21">E33*$B$10</f>
        <v>77491.649796108104</v>
      </c>
      <c r="G34" s="16">
        <f t="shared" si="21"/>
        <v>100000</v>
      </c>
      <c r="H34" s="16">
        <f t="shared" si="21"/>
        <v>129046.16208728899</v>
      </c>
      <c r="I34" s="16">
        <f t="shared" si="21"/>
        <v>166529.11949458861</v>
      </c>
      <c r="J34" s="16">
        <f t="shared" si="21"/>
        <v>214899.43746552197</v>
      </c>
      <c r="K34" s="16">
        <f t="shared" si="21"/>
        <v>277319.4763964297</v>
      </c>
      <c r="L34" s="16">
        <f t="shared" si="21"/>
        <v>357870.14101015776</v>
      </c>
      <c r="M34" s="16">
        <f t="shared" si="21"/>
        <v>461817.68222997792</v>
      </c>
      <c r="N34" s="16">
        <f t="shared" si="21"/>
        <v>595957.99475825846</v>
      </c>
      <c r="O34" s="17">
        <f t="shared" si="21"/>
        <v>769060.91988789942</v>
      </c>
    </row>
    <row r="35" spans="4:15" x14ac:dyDescent="0.4">
      <c r="G35" s="16">
        <f t="shared" si="21"/>
        <v>60049.557881226603</v>
      </c>
      <c r="H35" s="16">
        <f t="shared" si="21"/>
        <v>77491.649796108104</v>
      </c>
      <c r="I35" s="16">
        <f t="shared" si="21"/>
        <v>100000</v>
      </c>
      <c r="J35" s="16">
        <f t="shared" si="21"/>
        <v>129046.16208728899</v>
      </c>
      <c r="K35" s="16">
        <f t="shared" si="21"/>
        <v>166529.11949458861</v>
      </c>
      <c r="L35" s="16">
        <f t="shared" si="21"/>
        <v>214899.43746552197</v>
      </c>
      <c r="M35" s="16">
        <f t="shared" si="21"/>
        <v>277319.4763964297</v>
      </c>
      <c r="N35" s="16">
        <f t="shared" si="21"/>
        <v>357870.14101015782</v>
      </c>
      <c r="O35" s="17">
        <f t="shared" si="21"/>
        <v>461817.68222997792</v>
      </c>
    </row>
    <row r="36" spans="4:15" x14ac:dyDescent="0.4">
      <c r="H36" s="16">
        <f t="shared" si="21"/>
        <v>46533.393097431348</v>
      </c>
      <c r="I36" s="16">
        <f t="shared" si="21"/>
        <v>60049.557881226603</v>
      </c>
      <c r="J36" s="16">
        <f t="shared" si="21"/>
        <v>77491.649796108104</v>
      </c>
      <c r="K36" s="16">
        <f t="shared" si="21"/>
        <v>100000</v>
      </c>
      <c r="L36" s="16">
        <f t="shared" si="21"/>
        <v>129046.16208728899</v>
      </c>
      <c r="M36" s="16">
        <f t="shared" si="21"/>
        <v>166529.11949458861</v>
      </c>
      <c r="N36" s="16">
        <f t="shared" si="21"/>
        <v>214899.43746552197</v>
      </c>
      <c r="O36" s="17">
        <f t="shared" si="21"/>
        <v>277319.4763964297</v>
      </c>
    </row>
    <row r="37" spans="4:15" x14ac:dyDescent="0.4">
      <c r="I37" s="16">
        <f t="shared" si="21"/>
        <v>36059.494017307836</v>
      </c>
      <c r="J37" s="16">
        <f t="shared" si="21"/>
        <v>46533.393097431348</v>
      </c>
      <c r="K37" s="16">
        <f t="shared" si="21"/>
        <v>60049.557881226603</v>
      </c>
      <c r="L37" s="16">
        <f t="shared" si="21"/>
        <v>77491.649796108104</v>
      </c>
      <c r="M37" s="16">
        <f t="shared" si="21"/>
        <v>100000</v>
      </c>
      <c r="N37" s="16">
        <f t="shared" si="21"/>
        <v>129046.16208728899</v>
      </c>
      <c r="O37" s="17">
        <f t="shared" si="21"/>
        <v>166529.11949458861</v>
      </c>
    </row>
    <row r="38" spans="4:15" x14ac:dyDescent="0.4">
      <c r="J38" s="16">
        <f>I37*$B$10</f>
        <v>27943.096822140738</v>
      </c>
      <c r="K38" s="16">
        <f>J37*$B$10</f>
        <v>36059.494017307836</v>
      </c>
      <c r="L38" s="16">
        <f>K37*$B$10</f>
        <v>46533.393097431348</v>
      </c>
      <c r="M38" s="16">
        <f>L37*$B$10</f>
        <v>60049.557881226603</v>
      </c>
      <c r="N38" s="16">
        <f>M37*$B$10</f>
        <v>77491.649796108104</v>
      </c>
      <c r="O38" s="18">
        <f t="shared" si="21"/>
        <v>100000</v>
      </c>
    </row>
    <row r="39" spans="4:15" x14ac:dyDescent="0.4">
      <c r="K39" s="16">
        <f>J38*$B$10</f>
        <v>21653.566731600713</v>
      </c>
      <c r="L39" s="16">
        <f>K38*$B$10</f>
        <v>27943.096822140738</v>
      </c>
      <c r="M39" s="16">
        <f>L38*$B$10</f>
        <v>36059.494017307836</v>
      </c>
      <c r="N39" s="16">
        <f>M38*$B$10</f>
        <v>46533.393097431348</v>
      </c>
      <c r="O39" s="18">
        <f t="shared" si="21"/>
        <v>60049.557881226603</v>
      </c>
    </row>
    <row r="40" spans="4:15" x14ac:dyDescent="0.4">
      <c r="L40" s="16">
        <f>K39*$B$10</f>
        <v>16779.706100018593</v>
      </c>
      <c r="M40" s="16">
        <f>L39*$B$10</f>
        <v>21653.566731600713</v>
      </c>
      <c r="N40" s="16">
        <f>M39*$B$10</f>
        <v>27943.096822140738</v>
      </c>
      <c r="O40" s="18">
        <f t="shared" si="21"/>
        <v>36059.494017307836</v>
      </c>
    </row>
    <row r="41" spans="4:15" x14ac:dyDescent="0.4">
      <c r="M41" s="16">
        <f>L40*$B$10</f>
        <v>13002.871087842595</v>
      </c>
      <c r="N41" s="16">
        <f>M40*$B$10</f>
        <v>16779.706100018593</v>
      </c>
      <c r="O41" s="18">
        <f t="shared" si="21"/>
        <v>21653.566731600713</v>
      </c>
    </row>
    <row r="42" spans="4:15" x14ac:dyDescent="0.4">
      <c r="N42" s="16">
        <f>M41*$B$10</f>
        <v>10076.139326830375</v>
      </c>
      <c r="O42" s="18">
        <f t="shared" si="21"/>
        <v>13002.871087842595</v>
      </c>
    </row>
    <row r="43" spans="4:15" x14ac:dyDescent="0.4">
      <c r="O43" s="18">
        <f t="shared" si="21"/>
        <v>7808.166600115318</v>
      </c>
    </row>
    <row r="51" spans="4:15" x14ac:dyDescent="0.4">
      <c r="D51" s="19" t="s">
        <v>3</v>
      </c>
      <c r="E51" s="20">
        <f t="shared" ref="E51:O51" si="22">(F69*$B$11+F70*$B$12)*EXP(-$B$3*$B$5)+(F87*$B$11+F88*$B$12)*EXP(-F$12*$B$5)</f>
        <v>130848.30207695308</v>
      </c>
      <c r="F51" s="20">
        <f t="shared" si="22"/>
        <v>153051.65393444925</v>
      </c>
      <c r="G51" s="20">
        <f t="shared" si="22"/>
        <v>183522.88044092228</v>
      </c>
      <c r="H51" s="20">
        <f t="shared" si="22"/>
        <v>225327.78534302182</v>
      </c>
      <c r="I51" s="20">
        <f t="shared" si="22"/>
        <v>282346.57158820168</v>
      </c>
      <c r="J51" s="20">
        <f t="shared" si="22"/>
        <v>359332.1422671522</v>
      </c>
      <c r="K51" s="20">
        <f t="shared" si="22"/>
        <v>461817.6822299778</v>
      </c>
      <c r="L51" s="20">
        <f t="shared" si="22"/>
        <v>595957.99475825834</v>
      </c>
      <c r="M51" s="20">
        <f t="shared" si="22"/>
        <v>769060.9198878993</v>
      </c>
      <c r="N51" s="20">
        <f t="shared" si="22"/>
        <v>992443.60122853436</v>
      </c>
      <c r="O51" s="20">
        <f t="shared" si="22"/>
        <v>0</v>
      </c>
    </row>
    <row r="52" spans="4:15" x14ac:dyDescent="0.4">
      <c r="D52" s="19"/>
      <c r="E52" s="19"/>
      <c r="F52" s="20">
        <f t="shared" ref="F52:O52" si="23">(G70*$B$11+G71*$B$12)*EXP(-$B$3*$B$5)+(G88*$B$11+G89*$B$12)*EXP(-G$12*$B$5)</f>
        <v>119894.28750877106</v>
      </c>
      <c r="G52" s="20">
        <f t="shared" si="23"/>
        <v>134909.94526570436</v>
      </c>
      <c r="H52" s="20">
        <f t="shared" si="23"/>
        <v>155512.60927260859</v>
      </c>
      <c r="I52" s="20">
        <f t="shared" si="23"/>
        <v>184201.43244258536</v>
      </c>
      <c r="J52" s="20">
        <f t="shared" si="23"/>
        <v>224370.70609196264</v>
      </c>
      <c r="K52" s="20">
        <f t="shared" si="23"/>
        <v>280475.54901646427</v>
      </c>
      <c r="L52" s="20">
        <f t="shared" si="23"/>
        <v>357870.14101015782</v>
      </c>
      <c r="M52" s="20">
        <f t="shared" si="23"/>
        <v>461817.68222997786</v>
      </c>
      <c r="N52" s="20">
        <f t="shared" si="23"/>
        <v>595957.99475825846</v>
      </c>
      <c r="O52" s="20">
        <f t="shared" si="23"/>
        <v>0</v>
      </c>
    </row>
    <row r="53" spans="4:15" x14ac:dyDescent="0.4">
      <c r="D53" s="19"/>
      <c r="E53" s="19"/>
      <c r="F53" s="19"/>
      <c r="G53" s="20">
        <f t="shared" ref="G53:O53" si="24">(H71*$B$11+H72*$B$12)*EXP(-$B$3*$B$5)+(H89*$B$11+H90*$B$12)*EXP(-H$12*$B$5)</f>
        <v>115906.27080284397</v>
      </c>
      <c r="H53" s="20">
        <f t="shared" si="24"/>
        <v>126018.53001295199</v>
      </c>
      <c r="I53" s="20">
        <f t="shared" si="24"/>
        <v>139380.87035363281</v>
      </c>
      <c r="J53" s="20">
        <f t="shared" si="24"/>
        <v>157750.33423234388</v>
      </c>
      <c r="K53" s="20">
        <f t="shared" si="24"/>
        <v>183802.0633458478</v>
      </c>
      <c r="L53" s="20">
        <f t="shared" si="24"/>
        <v>221643.21573418329</v>
      </c>
      <c r="M53" s="20">
        <f t="shared" si="24"/>
        <v>277319.4763964297</v>
      </c>
      <c r="N53" s="20">
        <f t="shared" si="24"/>
        <v>357870.14101015782</v>
      </c>
      <c r="O53" s="20">
        <f t="shared" si="24"/>
        <v>0</v>
      </c>
    </row>
    <row r="54" spans="4:15" x14ac:dyDescent="0.4">
      <c r="D54" s="19"/>
      <c r="E54" s="19"/>
      <c r="F54" s="19"/>
      <c r="G54" s="19"/>
      <c r="H54" s="20">
        <f t="shared" ref="H54:O54" si="25">(I72*$B$11+I73*$B$12)*EXP(-$B$3*$B$5)+(I90*$B$11+I91*$B$12)*EXP(-I$12*$B$5)</f>
        <v>117062.01270434518</v>
      </c>
      <c r="I54" s="20">
        <f t="shared" si="25"/>
        <v>124400.05844956501</v>
      </c>
      <c r="J54" s="20">
        <f t="shared" si="25"/>
        <v>133228.01918088354</v>
      </c>
      <c r="K54" s="20">
        <f t="shared" si="25"/>
        <v>144392.33288409567</v>
      </c>
      <c r="L54" s="20">
        <f t="shared" si="25"/>
        <v>159341.44453964802</v>
      </c>
      <c r="M54" s="20">
        <f t="shared" si="25"/>
        <v>180818.52995110309</v>
      </c>
      <c r="N54" s="20">
        <f t="shared" si="25"/>
        <v>214899.43746552194</v>
      </c>
      <c r="O54" s="20">
        <f t="shared" si="25"/>
        <v>0</v>
      </c>
    </row>
    <row r="55" spans="4:15" x14ac:dyDescent="0.4">
      <c r="D55" s="19"/>
      <c r="E55" s="19"/>
      <c r="F55" s="19"/>
      <c r="G55" s="19"/>
      <c r="H55" s="19"/>
      <c r="I55" s="20">
        <f t="shared" ref="I55:O55" si="26">(J73*$B$11+J74*$B$12)*EXP(-$B$3*$B$5)+(J91*$B$11+J92*$B$12)*EXP(-J$12*$B$5)</f>
        <v>121497.88108310458</v>
      </c>
      <c r="J55" s="20">
        <f t="shared" si="26"/>
        <v>127828.22503860776</v>
      </c>
      <c r="K55" s="20">
        <f t="shared" si="26"/>
        <v>134686.39581565314</v>
      </c>
      <c r="L55" s="20">
        <f t="shared" si="26"/>
        <v>142201.73172090275</v>
      </c>
      <c r="M55" s="20">
        <f t="shared" si="26"/>
        <v>150444.96589193365</v>
      </c>
      <c r="N55" s="21">
        <f t="shared" si="26"/>
        <v>159112.6971767327</v>
      </c>
      <c r="O55" s="20">
        <f t="shared" si="26"/>
        <v>0</v>
      </c>
    </row>
    <row r="56" spans="4:15" x14ac:dyDescent="0.4">
      <c r="G56" s="19"/>
      <c r="H56" s="19"/>
      <c r="J56" s="20">
        <f t="shared" ref="J56:O56" si="27">(K74*$B$11+K75*$B$12)*EXP(-$B$3*$B$5)+(K92*$B$11+K93*$B$12)*EXP(-K$12*$B$5)</f>
        <v>127410.11951208774</v>
      </c>
      <c r="K56" s="20">
        <f t="shared" si="27"/>
        <v>133767.24809402419</v>
      </c>
      <c r="L56" s="20">
        <f t="shared" si="27"/>
        <v>140441.56563993017</v>
      </c>
      <c r="M56" s="20">
        <f t="shared" si="27"/>
        <v>147448.89829482813</v>
      </c>
      <c r="N56" s="20">
        <f t="shared" si="27"/>
        <v>154805.86184932952</v>
      </c>
      <c r="O56" s="20">
        <f t="shared" si="27"/>
        <v>0</v>
      </c>
    </row>
    <row r="57" spans="4:15" x14ac:dyDescent="0.4">
      <c r="H57" s="19"/>
      <c r="K57" s="20">
        <f>(L75*$B$11+L76*$B$12)*EXP(-$B$3*$B$5)+(L93*$B$11+L94*$B$12)*EXP(-L$12*$B$5)</f>
        <v>133767.24809402419</v>
      </c>
      <c r="L57" s="20">
        <f>(M75*$B$11+M76*$B$12)*EXP(-$B$3*$B$5)+(M93*$B$11+M94*$B$12)*EXP(-M$12*$B$5)</f>
        <v>140441.56563993017</v>
      </c>
      <c r="M57" s="20">
        <f>(N75*$B$11+N76*$B$12)*EXP(-$B$3*$B$5)+(N93*$B$11+N94*$B$12)*EXP(-N$12*$B$5)</f>
        <v>147448.89829482813</v>
      </c>
      <c r="N57" s="20">
        <f>(O75*$B$11+O76*$B$12)*EXP(-$B$3*$B$5)+(O93*$B$11+O94*$B$12)*EXP(-O$12*$B$5)</f>
        <v>154805.86184932952</v>
      </c>
      <c r="O57" s="20">
        <f>(P75*$B$11+P76*$B$12)*EXP(-$B$3*$B$5)+(P93*$B$11+P94*$B$12)*EXP(-P$12*$B$5)</f>
        <v>0</v>
      </c>
    </row>
    <row r="58" spans="4:15" x14ac:dyDescent="0.4">
      <c r="K58" s="19"/>
      <c r="L58" s="20">
        <f>(M76*$B$11+M77*$B$12)*EXP(-$B$3*$B$5)+(M94*$B$11+M95*$B$12)*EXP(-M$12*$B$5)</f>
        <v>140441.56563993017</v>
      </c>
      <c r="M58" s="20">
        <f>(N76*$B$11+N77*$B$12)*EXP(-$B$3*$B$5)+(N94*$B$11+N95*$B$12)*EXP(-N$12*$B$5)</f>
        <v>147448.89829482813</v>
      </c>
      <c r="N58" s="20">
        <f>(O76*$B$11+O77*$B$12)*EXP(-$B$3*$B$5)+(O94*$B$11+O95*$B$12)*EXP(-O$12*$B$5)</f>
        <v>154805.86184932952</v>
      </c>
      <c r="O58" s="20">
        <f>(P76*$B$11+P77*$B$12)*EXP(-$B$3*$B$5)+(P94*$B$11+P95*$B$12)*EXP(-P$12*$B$5)</f>
        <v>0</v>
      </c>
    </row>
    <row r="59" spans="4:15" x14ac:dyDescent="0.4">
      <c r="I59" s="19"/>
      <c r="J59" s="19"/>
      <c r="L59" s="19"/>
      <c r="M59" s="20">
        <f>(N77*$B$11+N78*$B$12)*EXP(-$B$3*$B$5)+(N95*$B$11+N96*$B$12)*EXP(-N$12*$B$5)</f>
        <v>147448.89829482813</v>
      </c>
      <c r="N59" s="20">
        <f>(O77*$B$11+O78*$B$12)*EXP(-$B$3*$B$5)+(O95*$B$11+O96*$B$12)*EXP(-O$12*$B$5)</f>
        <v>154805.86184932952</v>
      </c>
      <c r="O59" s="20">
        <f>(P77*$B$11+P78*$B$12)*EXP(-$B$3*$B$5)+(P95*$B$11+P96*$B$12)*EXP(-P$12*$B$5)</f>
        <v>0</v>
      </c>
    </row>
    <row r="60" spans="4:15" x14ac:dyDescent="0.4">
      <c r="F60" s="19"/>
      <c r="I60" s="19"/>
      <c r="J60" s="19"/>
      <c r="K60" s="19"/>
      <c r="N60" s="20">
        <f>(O78*$B$11+O79*$B$12)*EXP(-$B$3*$B$5)+(O96*$B$11+O97*$B$12)*EXP(-O$12*$B$5)</f>
        <v>154805.86184932952</v>
      </c>
      <c r="O60" s="20">
        <f>(P78*$B$11+P79*$B$12)*EXP(-$B$3*$B$5)+(P96*$B$11+P97*$B$12)*EXP(-P$12*$B$5)</f>
        <v>0</v>
      </c>
    </row>
    <row r="61" spans="4:15" x14ac:dyDescent="0.4">
      <c r="O61" s="20">
        <f>(P79*$B$11+P80*$B$12)*EXP(-$B$3*$B$5)+(P97*$B$11+P98*$B$12)*EXP(-P$12*$B$5)</f>
        <v>0</v>
      </c>
    </row>
    <row r="68" spans="4:15" x14ac:dyDescent="0.4">
      <c r="D68" s="15" t="s">
        <v>17</v>
      </c>
    </row>
    <row r="69" spans="4:15" x14ac:dyDescent="0.4">
      <c r="D69" s="19" t="s">
        <v>1</v>
      </c>
      <c r="E69" s="20">
        <f t="shared" ref="E69:O69" si="28">IF(E33&gt;MAX(E$11,E51),E33,IF(E$11&gt;MAX(E33,E51),0,(F69*$B$11+F70*$B$12)*EXP(-$B$3)))</f>
        <v>61244.211863578857</v>
      </c>
      <c r="F69" s="20">
        <f t="shared" si="28"/>
        <v>92539.440589589198</v>
      </c>
      <c r="G69" s="20">
        <f t="shared" si="28"/>
        <v>135580.57157714892</v>
      </c>
      <c r="H69" s="20">
        <f t="shared" si="28"/>
        <v>192568.25567219485</v>
      </c>
      <c r="I69" s="20">
        <f t="shared" si="28"/>
        <v>264942.49027014116</v>
      </c>
      <c r="J69" s="20">
        <f t="shared" si="28"/>
        <v>353838.25246337923</v>
      </c>
      <c r="K69" s="20">
        <f t="shared" si="28"/>
        <v>461817.6822299778</v>
      </c>
      <c r="L69" s="20">
        <f t="shared" si="28"/>
        <v>595957.99475825834</v>
      </c>
      <c r="M69" s="20">
        <f t="shared" si="28"/>
        <v>769060.9198878993</v>
      </c>
      <c r="N69" s="20">
        <f t="shared" si="28"/>
        <v>992443.60122853436</v>
      </c>
      <c r="O69" s="17">
        <f t="shared" si="28"/>
        <v>1280710.3782663024</v>
      </c>
    </row>
    <row r="70" spans="4:15" x14ac:dyDescent="0.4">
      <c r="D70" s="19"/>
      <c r="E70" s="19"/>
      <c r="F70" s="20">
        <f t="shared" ref="F70:O70" si="29">IF(F34&gt;MAX(F$11,F52),F34,IF(F$11&gt;MAX(F34,F52),0,(G70*$B$11+G71*$B$12)*EXP(-$B$3)))</f>
        <v>35677.256482777804</v>
      </c>
      <c r="G70" s="20">
        <f t="shared" si="29"/>
        <v>57611.660164648281</v>
      </c>
      <c r="H70" s="20">
        <f t="shared" si="29"/>
        <v>89704.629037688035</v>
      </c>
      <c r="I70" s="20">
        <f t="shared" si="29"/>
        <v>134882.63088274485</v>
      </c>
      <c r="J70" s="20">
        <f t="shared" si="29"/>
        <v>194892.49063966595</v>
      </c>
      <c r="K70" s="20">
        <f t="shared" si="29"/>
        <v>269656.33542823617</v>
      </c>
      <c r="L70" s="20">
        <f t="shared" si="29"/>
        <v>357870.14101015782</v>
      </c>
      <c r="M70" s="20">
        <f t="shared" si="29"/>
        <v>461817.68222997786</v>
      </c>
      <c r="N70" s="20">
        <f t="shared" si="29"/>
        <v>595957.99475825846</v>
      </c>
      <c r="O70" s="17">
        <f t="shared" si="29"/>
        <v>769060.91988789942</v>
      </c>
    </row>
    <row r="71" spans="4:15" x14ac:dyDescent="0.4">
      <c r="D71" s="19"/>
      <c r="E71" s="19"/>
      <c r="F71" s="19"/>
      <c r="G71" s="20">
        <f t="shared" ref="G71:O71" si="30">IF(G35&gt;MAX(G$11,G53),G35,IF(G$11&gt;MAX(G35,G53),0,(H71*$B$11+H72*$B$12)*EXP(-$B$3)))</f>
        <v>17552.627953583902</v>
      </c>
      <c r="H71" s="20">
        <f t="shared" si="30"/>
        <v>31246.017646402255</v>
      </c>
      <c r="I71" s="20">
        <f t="shared" si="30"/>
        <v>52832.562466506577</v>
      </c>
      <c r="J71" s="20">
        <f t="shared" si="30"/>
        <v>86350.585077415031</v>
      </c>
      <c r="K71" s="20">
        <f t="shared" si="30"/>
        <v>135188.09018817096</v>
      </c>
      <c r="L71" s="20">
        <f t="shared" si="30"/>
        <v>200334.61782403485</v>
      </c>
      <c r="M71" s="20">
        <f t="shared" si="30"/>
        <v>277319.4763964297</v>
      </c>
      <c r="N71" s="20">
        <f t="shared" si="30"/>
        <v>357870.14101015782</v>
      </c>
      <c r="O71" s="17">
        <f t="shared" si="30"/>
        <v>461817.68222997792</v>
      </c>
    </row>
    <row r="72" spans="4:15" x14ac:dyDescent="0.4">
      <c r="D72" s="19"/>
      <c r="E72" s="19"/>
      <c r="F72" s="19"/>
      <c r="G72" s="19"/>
      <c r="H72" s="20">
        <f t="shared" ref="H72:O72" si="31">IF(H36&gt;MAX(H$11,H54),H36,IF(H$11&gt;MAX(H36,H54),0,(I72*$B$11+I73*$B$12)*EXP(-$B$3)))</f>
        <v>6104.067932904054</v>
      </c>
      <c r="I72" s="20">
        <f t="shared" si="31"/>
        <v>13299.44944505788</v>
      </c>
      <c r="J72" s="20">
        <f t="shared" si="31"/>
        <v>25088.560820009407</v>
      </c>
      <c r="K72" s="20">
        <f t="shared" si="31"/>
        <v>46191.292110726783</v>
      </c>
      <c r="L72" s="20">
        <f t="shared" si="31"/>
        <v>82183.785551042907</v>
      </c>
      <c r="M72" s="20">
        <f t="shared" si="31"/>
        <v>138846.74068027135</v>
      </c>
      <c r="N72" s="20">
        <f t="shared" si="31"/>
        <v>214899.43746552194</v>
      </c>
      <c r="O72" s="17">
        <f t="shared" si="31"/>
        <v>277319.4763964297</v>
      </c>
    </row>
    <row r="73" spans="4:15" x14ac:dyDescent="0.4">
      <c r="D73" s="19"/>
      <c r="E73" s="19"/>
      <c r="F73" s="19"/>
      <c r="G73" s="19"/>
      <c r="H73" s="19"/>
      <c r="I73" s="20">
        <f t="shared" ref="I73:O73" si="32">IF(I37&gt;MAX(I$11,I55),I37,IF(I$11&gt;MAX(I37,I55),0,(J73*$B$11+J74*$B$12)*EXP(-$B$3)))</f>
        <v>0</v>
      </c>
      <c r="J73" s="20">
        <f t="shared" si="32"/>
        <v>3391.7096150546663</v>
      </c>
      <c r="K73" s="20">
        <f t="shared" si="32"/>
        <v>7389.8048078039437</v>
      </c>
      <c r="L73" s="20">
        <f t="shared" si="32"/>
        <v>16100.793197345141</v>
      </c>
      <c r="M73" s="20">
        <f t="shared" si="32"/>
        <v>35080.160887323029</v>
      </c>
      <c r="N73" s="21">
        <f t="shared" si="32"/>
        <v>76432.115660201438</v>
      </c>
      <c r="O73" s="17">
        <f t="shared" si="32"/>
        <v>166529.11949458861</v>
      </c>
    </row>
    <row r="74" spans="4:15" x14ac:dyDescent="0.4">
      <c r="F74" s="19"/>
      <c r="G74" s="19"/>
      <c r="H74" s="19"/>
      <c r="I74" s="19"/>
      <c r="J74" s="20">
        <f t="shared" ref="J74:O74" si="33">IF(J38&gt;MAX(J$11,J56),J38,IF(J$11&gt;MAX(J38,J56),0,(K74*$B$11+K75*$B$12)*EXP(-$B$3)))</f>
        <v>0</v>
      </c>
      <c r="K74" s="20">
        <f t="shared" si="33"/>
        <v>0</v>
      </c>
      <c r="L74" s="20">
        <f t="shared" si="33"/>
        <v>0</v>
      </c>
      <c r="M74" s="20">
        <f t="shared" si="33"/>
        <v>0</v>
      </c>
      <c r="N74" s="20">
        <f t="shared" si="33"/>
        <v>0</v>
      </c>
      <c r="O74" s="18">
        <f t="shared" si="33"/>
        <v>0</v>
      </c>
    </row>
    <row r="75" spans="4:15" x14ac:dyDescent="0.4">
      <c r="D75" s="19"/>
      <c r="E75" s="19"/>
      <c r="H75" s="19"/>
      <c r="I75" s="19"/>
      <c r="J75" s="19"/>
      <c r="K75" s="20">
        <f>IF(K39&gt;MAX(K$11,K57),K39,IF(K$11&gt;MAX(K39,K57),0,(L75*$B$11+L76*$B$12)*EXP(-$B$3)))</f>
        <v>0</v>
      </c>
      <c r="L75" s="20">
        <f>IF(L39&gt;MAX(L$11,L57),L39,IF(L$11&gt;MAX(L39,L57),0,(M75*$B$11+M76*$B$12)*EXP(-$B$3)))</f>
        <v>0</v>
      </c>
      <c r="M75" s="20">
        <f>IF(M39&gt;MAX(M$11,M57),M39,IF(M$11&gt;MAX(M39,M57),0,(N75*$B$11+N76*$B$12)*EXP(-$B$3)))</f>
        <v>0</v>
      </c>
      <c r="N75" s="20">
        <f>IF(N39&gt;MAX(N$11,N57),N39,IF(N$11&gt;MAX(N39,N57),0,(O75*$B$11+O76*$B$12)*EXP(-$B$3)))</f>
        <v>0</v>
      </c>
      <c r="O75" s="18">
        <f>IF(O39&gt;MAX(O$11,O57),O39,IF(O$11&gt;MAX(O39,O57),0,(P75*$B$11+P76*$B$12)*EXP(-$B$3)))</f>
        <v>0</v>
      </c>
    </row>
    <row r="76" spans="4:15" x14ac:dyDescent="0.4">
      <c r="D76" s="19"/>
      <c r="E76" s="19"/>
      <c r="F76" s="19"/>
      <c r="G76" s="19"/>
      <c r="J76" s="19"/>
      <c r="K76" s="19"/>
      <c r="L76" s="20">
        <f>IF(L40&gt;MAX(L$11,L58),L40,IF(L$11&gt;MAX(L40,L58),0,(M76*$B$11+M77*$B$12)*EXP(-$B$3)))</f>
        <v>0</v>
      </c>
      <c r="M76" s="20">
        <f>IF(M40&gt;MAX(M$11,M58),M40,IF(M$11&gt;MAX(M40,M58),0,(N76*$B$11+N77*$B$12)*EXP(-$B$3)))</f>
        <v>0</v>
      </c>
      <c r="N76" s="20">
        <f>IF(N40&gt;MAX(N$11,N58),N40,IF(N$11&gt;MAX(N40,N58),0,(O76*$B$11+O77*$B$12)*EXP(-$B$3)))</f>
        <v>0</v>
      </c>
      <c r="O76" s="18">
        <f>IF(O40&gt;MAX(O$11,O58),O40,IF(O$11&gt;MAX(O40,O58),0,(P76*$B$11+P77*$B$12)*EXP(-$B$3)))</f>
        <v>0</v>
      </c>
    </row>
    <row r="77" spans="4:15" x14ac:dyDescent="0.4">
      <c r="D77" s="19"/>
      <c r="E77" s="19"/>
      <c r="F77" s="19"/>
      <c r="G77" s="19"/>
      <c r="H77" s="19"/>
      <c r="I77" s="19"/>
      <c r="L77" s="19"/>
      <c r="M77" s="20">
        <f>IF(M41&gt;MAX(M$11,M59),M41,IF(M$11&gt;MAX(M41,M59),0,(N77*$B$11+N78*$B$12)*EXP(-$B$3)))</f>
        <v>0</v>
      </c>
      <c r="N77" s="20">
        <f>IF(N41&gt;MAX(N$11,N59),N41,IF(N$11&gt;MAX(N41,N59),0,(O77*$B$11+O78*$B$12)*EXP(-$B$3)))</f>
        <v>0</v>
      </c>
      <c r="O77" s="18">
        <f>IF(O41&gt;MAX(O$11,O59),O41,IF(O$11&gt;MAX(O41,O59),0,(P77*$B$11+P78*$B$12)*EXP(-$B$3)))</f>
        <v>0</v>
      </c>
    </row>
    <row r="78" spans="4:15" x14ac:dyDescent="0.4">
      <c r="D78" s="19"/>
      <c r="E78" s="19"/>
      <c r="F78" s="19"/>
      <c r="G78" s="19"/>
      <c r="H78" s="19"/>
      <c r="I78" s="19"/>
      <c r="J78" s="19"/>
      <c r="K78" s="19"/>
      <c r="N78" s="20">
        <f>IF(N42&gt;MAX(N$11,N60),N42,IF(N$11&gt;MAX(N42,N60),0,(O78*$B$11+O79*$B$12)*EXP(-$B$3)))</f>
        <v>0</v>
      </c>
      <c r="O78" s="18">
        <f>IF(O42&gt;MAX(O$11,O60),O42,IF(O$11&gt;MAX(O42,O60),0,(P78*$B$11+P79*$B$12)*EXP(-$B$3)))</f>
        <v>0</v>
      </c>
    </row>
    <row r="79" spans="4:15" x14ac:dyDescent="0.4">
      <c r="D79" s="19"/>
      <c r="E79" s="19"/>
      <c r="F79" s="19"/>
      <c r="G79" s="19"/>
      <c r="H79" s="19"/>
      <c r="I79" s="19"/>
      <c r="J79" s="19"/>
      <c r="K79" s="19"/>
      <c r="L79" s="19"/>
      <c r="O79" s="18">
        <f>IF(O43&gt;MAX(O$11,O61),O43,IF(O$11&gt;MAX(O43,O61),0,(P79*$B$11+P80*$B$12)*EXP(-$B$3)))</f>
        <v>0</v>
      </c>
    </row>
    <row r="80" spans="4:15" x14ac:dyDescent="0.4">
      <c r="D80" s="19"/>
      <c r="E80" s="19"/>
      <c r="F80" s="19"/>
      <c r="G80" s="19"/>
      <c r="H80" s="19"/>
      <c r="I80" s="19"/>
      <c r="J80" s="19"/>
      <c r="K80" s="19"/>
      <c r="L80" s="19"/>
    </row>
    <row r="81" spans="4:15" x14ac:dyDescent="0.4">
      <c r="D81" s="19"/>
      <c r="E81" s="19"/>
      <c r="F81" s="19"/>
      <c r="G81" s="19"/>
      <c r="H81" s="19"/>
      <c r="I81" s="19"/>
      <c r="J81" s="19"/>
      <c r="K81" s="19"/>
      <c r="L81" s="19"/>
    </row>
    <row r="82" spans="4:15" x14ac:dyDescent="0.4">
      <c r="D82" s="19"/>
      <c r="E82" s="19"/>
      <c r="F82" s="19"/>
      <c r="G82" s="19"/>
      <c r="H82" s="19"/>
      <c r="I82" s="19"/>
      <c r="J82" s="19"/>
      <c r="K82" s="19"/>
      <c r="L82" s="19"/>
    </row>
    <row r="83" spans="4:15" x14ac:dyDescent="0.4">
      <c r="D83" s="19"/>
      <c r="E83" s="19"/>
      <c r="F83" s="19"/>
      <c r="G83" s="19"/>
      <c r="H83" s="19"/>
      <c r="I83" s="19"/>
      <c r="J83" s="19"/>
      <c r="K83" s="19"/>
      <c r="L83" s="19"/>
    </row>
    <row r="84" spans="4:15" x14ac:dyDescent="0.4">
      <c r="D84" s="19"/>
      <c r="E84" s="19"/>
      <c r="F84" s="19"/>
      <c r="G84" s="19"/>
      <c r="H84" s="19"/>
      <c r="I84" s="19"/>
      <c r="J84" s="19"/>
      <c r="K84" s="19"/>
      <c r="L84" s="19"/>
    </row>
    <row r="85" spans="4:15" x14ac:dyDescent="0.4">
      <c r="D85" s="19"/>
      <c r="E85" s="19"/>
      <c r="F85" s="19"/>
      <c r="G85" s="19"/>
      <c r="H85" s="19"/>
      <c r="I85" s="19"/>
      <c r="J85" s="19"/>
      <c r="K85" s="19"/>
      <c r="L85" s="19"/>
    </row>
    <row r="86" spans="4:15" x14ac:dyDescent="0.4">
      <c r="D86" s="22" t="s">
        <v>18</v>
      </c>
      <c r="E86" s="19"/>
      <c r="F86" s="19"/>
      <c r="G86" s="19"/>
      <c r="H86" s="19"/>
      <c r="I86" s="19"/>
      <c r="J86" s="19"/>
      <c r="K86" s="19"/>
      <c r="L86" s="19"/>
    </row>
    <row r="87" spans="4:15" x14ac:dyDescent="0.4">
      <c r="D87" s="19" t="s">
        <v>2</v>
      </c>
      <c r="E87" s="20">
        <f>IF(E$11&gt;MAX(E33,E51),E$11,IF(E33&gt;MAX(E$11,E51),0,(F87*$B$11+F88*$B$12)*EXP(-F$12)))</f>
        <v>69604.09021337422</v>
      </c>
      <c r="F87" s="20">
        <f t="shared" ref="F87:O88" si="34">IF(F$11&gt;MAX(F33,F51),F$11,IF(F33&gt;MAX(F$11,F51),0,(G87*$B$11+G88*$B$12)*EXP(-G$12)))</f>
        <v>60512.213344860058</v>
      </c>
      <c r="G87" s="20">
        <f t="shared" si="34"/>
        <v>47942.308863773367</v>
      </c>
      <c r="H87" s="20">
        <f t="shared" si="34"/>
        <v>32759.529670826985</v>
      </c>
      <c r="I87" s="20">
        <f t="shared" si="34"/>
        <v>17404.081318060489</v>
      </c>
      <c r="J87" s="20">
        <f t="shared" si="34"/>
        <v>5493.8898037729923</v>
      </c>
      <c r="K87" s="20">
        <f t="shared" si="34"/>
        <v>0</v>
      </c>
      <c r="L87" s="20">
        <f t="shared" si="34"/>
        <v>0</v>
      </c>
      <c r="M87" s="20">
        <f t="shared" si="34"/>
        <v>0</v>
      </c>
      <c r="N87" s="20">
        <f t="shared" si="34"/>
        <v>0</v>
      </c>
      <c r="O87" s="17">
        <f t="shared" si="34"/>
        <v>0</v>
      </c>
    </row>
    <row r="88" spans="4:15" x14ac:dyDescent="0.4">
      <c r="D88" s="19"/>
      <c r="E88" s="19"/>
      <c r="F88" s="20">
        <f t="shared" si="34"/>
        <v>84217.031025993259</v>
      </c>
      <c r="G88" s="20">
        <f t="shared" si="34"/>
        <v>77298.285101056084</v>
      </c>
      <c r="H88" s="20">
        <f t="shared" si="34"/>
        <v>65807.980234920542</v>
      </c>
      <c r="I88" s="20">
        <f t="shared" si="34"/>
        <v>49318.801559840489</v>
      </c>
      <c r="J88" s="20">
        <f t="shared" si="34"/>
        <v>29478.215452296692</v>
      </c>
      <c r="K88" s="20">
        <f t="shared" si="34"/>
        <v>10819.213588228115</v>
      </c>
      <c r="L88" s="20">
        <f t="shared" si="34"/>
        <v>0</v>
      </c>
      <c r="M88" s="20">
        <f t="shared" si="34"/>
        <v>0</v>
      </c>
      <c r="N88" s="20">
        <f t="shared" si="34"/>
        <v>0</v>
      </c>
      <c r="O88" s="17">
        <f t="shared" si="34"/>
        <v>0</v>
      </c>
    </row>
    <row r="89" spans="4:15" x14ac:dyDescent="0.4">
      <c r="D89" s="19"/>
      <c r="E89" s="19"/>
      <c r="F89" s="19"/>
      <c r="G89" s="20">
        <f t="shared" ref="G89:O89" si="35">IF(G$11&gt;MAX(G35,G53),G$11,IF(G35&gt;MAX(G$11,G53),0,(H89*$B$11+H90*$B$12)*EXP(-H$12)))</f>
        <v>98353.642849260068</v>
      </c>
      <c r="H89" s="20">
        <f t="shared" si="35"/>
        <v>94772.512366549738</v>
      </c>
      <c r="I89" s="20">
        <f t="shared" si="35"/>
        <v>86548.307887126226</v>
      </c>
      <c r="J89" s="20">
        <f t="shared" si="35"/>
        <v>71399.749154928853</v>
      </c>
      <c r="K89" s="20">
        <f t="shared" si="35"/>
        <v>48613.973157676839</v>
      </c>
      <c r="L89" s="20">
        <f t="shared" si="35"/>
        <v>21308.597910148448</v>
      </c>
      <c r="M89" s="20">
        <f t="shared" si="35"/>
        <v>0</v>
      </c>
      <c r="N89" s="20">
        <f t="shared" si="35"/>
        <v>0</v>
      </c>
      <c r="O89" s="17">
        <f t="shared" si="35"/>
        <v>0</v>
      </c>
    </row>
    <row r="90" spans="4:15" x14ac:dyDescent="0.4">
      <c r="D90" s="19"/>
      <c r="E90" s="19"/>
      <c r="F90" s="19"/>
      <c r="G90" s="19"/>
      <c r="H90" s="20">
        <f t="shared" ref="H90:O90" si="36">IF(H$11&gt;MAX(H36,H54),H$11,IF(H36&gt;MAX(H$11,H54),0,(I90*$B$11+I91*$B$12)*EXP(-I$12)))</f>
        <v>110957.94477144112</v>
      </c>
      <c r="I90" s="20">
        <f t="shared" si="36"/>
        <v>111100.60900450713</v>
      </c>
      <c r="J90" s="20">
        <f t="shared" si="36"/>
        <v>108139.45836087412</v>
      </c>
      <c r="K90" s="20">
        <f t="shared" si="36"/>
        <v>98201.040773368877</v>
      </c>
      <c r="L90" s="20">
        <f t="shared" si="36"/>
        <v>77157.658988605108</v>
      </c>
      <c r="M90" s="20">
        <f t="shared" si="36"/>
        <v>41971.789270831752</v>
      </c>
      <c r="N90" s="20">
        <f t="shared" si="36"/>
        <v>0</v>
      </c>
      <c r="O90" s="17">
        <f t="shared" si="36"/>
        <v>0</v>
      </c>
    </row>
    <row r="91" spans="4:15" x14ac:dyDescent="0.4">
      <c r="D91" s="19"/>
      <c r="E91" s="19"/>
      <c r="F91" s="19"/>
      <c r="G91" s="19"/>
      <c r="H91" s="19"/>
      <c r="I91" s="20">
        <f t="shared" ref="I91:O91" si="37">IF(I$11&gt;MAX(I37,I55),I$11,IF(I37&gt;MAX(I$11,I55),0,(J91*$B$11+J92*$B$12)*EXP(-J$12)))</f>
        <v>121550.625</v>
      </c>
      <c r="J91" s="20">
        <f t="shared" si="37"/>
        <v>124436.51542355309</v>
      </c>
      <c r="K91" s="20">
        <f t="shared" si="37"/>
        <v>127296.5910078492</v>
      </c>
      <c r="L91" s="20">
        <f t="shared" si="37"/>
        <v>126100.93852355762</v>
      </c>
      <c r="M91" s="20">
        <f t="shared" si="37"/>
        <v>115364.80500461061</v>
      </c>
      <c r="N91" s="21">
        <f t="shared" si="37"/>
        <v>82680.581516531252</v>
      </c>
      <c r="O91" s="17">
        <f t="shared" si="37"/>
        <v>0</v>
      </c>
    </row>
    <row r="92" spans="4:15" x14ac:dyDescent="0.4">
      <c r="F92" s="19"/>
      <c r="G92" s="19"/>
      <c r="H92" s="19"/>
      <c r="I92" s="19"/>
      <c r="J92" s="20">
        <f t="shared" ref="J92:O92" si="38">IF(J$11&gt;MAX(J38,J56),J$11,IF(J38&gt;MAX(J$11,J56),0,(K92*$B$11+K93*$B$12)*EXP(-K$12)))</f>
        <v>127628.15625</v>
      </c>
      <c r="K92" s="20">
        <f t="shared" si="38"/>
        <v>134009.56406249999</v>
      </c>
      <c r="L92" s="20">
        <f t="shared" si="38"/>
        <v>140710.042265625</v>
      </c>
      <c r="M92" s="20">
        <f t="shared" si="38"/>
        <v>147745.54437890626</v>
      </c>
      <c r="N92" s="20">
        <f t="shared" si="38"/>
        <v>155132.82159785158</v>
      </c>
      <c r="O92" s="18">
        <f t="shared" si="38"/>
        <v>162889.46267774416</v>
      </c>
    </row>
    <row r="93" spans="4:15" x14ac:dyDescent="0.4">
      <c r="D93" s="19"/>
      <c r="E93" s="19"/>
      <c r="H93" s="19"/>
      <c r="I93" s="19"/>
      <c r="J93" s="19"/>
      <c r="K93" s="20">
        <f t="shared" ref="K93:O93" si="39">IF(K$11&gt;MAX(K39,K57),K$11,IF(K39&gt;MAX(K$11,K57),0,(L93*$B$11+L94*$B$12)*EXP(-L$12)))</f>
        <v>134009.56406249999</v>
      </c>
      <c r="L93" s="20">
        <f t="shared" si="39"/>
        <v>140710.042265625</v>
      </c>
      <c r="M93" s="20">
        <f t="shared" si="39"/>
        <v>147745.54437890626</v>
      </c>
      <c r="N93" s="20">
        <f t="shared" si="39"/>
        <v>155132.82159785158</v>
      </c>
      <c r="O93" s="18">
        <f t="shared" si="39"/>
        <v>162889.46267774416</v>
      </c>
    </row>
    <row r="94" spans="4:15" x14ac:dyDescent="0.4">
      <c r="D94" s="19"/>
      <c r="E94" s="19"/>
      <c r="F94" s="19"/>
      <c r="G94" s="19"/>
      <c r="J94" s="19"/>
      <c r="K94" s="19"/>
      <c r="L94" s="20">
        <f t="shared" ref="L94:O94" si="40">IF(L$11&gt;MAX(L40,L58),L$11,IF(L40&gt;MAX(L$11,L58),0,(M94*$B$11+M95*$B$12)*EXP(-M$12)))</f>
        <v>140710.042265625</v>
      </c>
      <c r="M94" s="20">
        <f t="shared" si="40"/>
        <v>147745.54437890626</v>
      </c>
      <c r="N94" s="20">
        <f t="shared" si="40"/>
        <v>155132.82159785158</v>
      </c>
      <c r="O94" s="18">
        <f t="shared" si="40"/>
        <v>162889.46267774416</v>
      </c>
    </row>
    <row r="95" spans="4:15" x14ac:dyDescent="0.4">
      <c r="D95" s="19"/>
      <c r="E95" s="19"/>
      <c r="F95" s="19"/>
      <c r="G95" s="19"/>
      <c r="H95" s="19"/>
      <c r="I95" s="19"/>
      <c r="L95" s="19"/>
      <c r="M95" s="20">
        <f t="shared" ref="M95:O95" si="41">IF(M$11&gt;MAX(M41,M59),M$11,IF(M41&gt;MAX(M$11,M59),0,(N95*$B$11+N96*$B$12)*EXP(-N$12)))</f>
        <v>147745.54437890626</v>
      </c>
      <c r="N95" s="20">
        <f t="shared" si="41"/>
        <v>155132.82159785158</v>
      </c>
      <c r="O95" s="18">
        <f t="shared" si="41"/>
        <v>162889.46267774416</v>
      </c>
    </row>
    <row r="96" spans="4:15" x14ac:dyDescent="0.4">
      <c r="D96" s="19"/>
      <c r="E96" s="19"/>
      <c r="F96" s="19"/>
      <c r="G96" s="19"/>
      <c r="H96" s="19"/>
      <c r="I96" s="19"/>
      <c r="J96" s="19"/>
      <c r="K96" s="19"/>
      <c r="N96" s="20">
        <f t="shared" ref="N96:O96" si="42">IF(N$11&gt;MAX(N42,N60),N$11,IF(N42&gt;MAX(N$11,N60),0,(O96*$B$11+O97*$B$12)*EXP(-O$12)))</f>
        <v>155132.82159785158</v>
      </c>
      <c r="O96" s="18">
        <f t="shared" si="42"/>
        <v>162889.46267774416</v>
      </c>
    </row>
    <row r="97" spans="4:15" x14ac:dyDescent="0.4">
      <c r="D97" s="19"/>
      <c r="E97" s="19"/>
      <c r="F97" s="19"/>
      <c r="G97" s="19"/>
      <c r="H97" s="19"/>
      <c r="I97" s="19"/>
      <c r="J97" s="19"/>
      <c r="K97" s="19"/>
      <c r="L97" s="19"/>
      <c r="O97" s="18">
        <f t="shared" ref="O97" si="43">IF(O$11&gt;MAX(O43,O61),O$11,IF(O43&gt;MAX(O$11,O61),0,(P97*$B$11+P98*$B$12)*EXP(-P$12)))</f>
        <v>162889.46267774416</v>
      </c>
    </row>
    <row r="98" spans="4:15" x14ac:dyDescent="0.4">
      <c r="D98" s="19"/>
      <c r="E98" s="19"/>
      <c r="F98" s="19"/>
      <c r="G98" s="19"/>
      <c r="H98" s="19"/>
      <c r="I98" s="19"/>
      <c r="J98" s="19"/>
      <c r="K98" s="19"/>
      <c r="L98" s="19"/>
      <c r="M98" s="19"/>
    </row>
    <row r="99" spans="4:15" x14ac:dyDescent="0.4">
      <c r="D99" s="19"/>
      <c r="E99" s="19"/>
      <c r="F99" s="19"/>
      <c r="G99" s="19"/>
      <c r="H99" s="19"/>
      <c r="I99" s="19"/>
      <c r="J99" s="19"/>
      <c r="K99" s="19"/>
      <c r="L99" s="19"/>
      <c r="M99" s="19"/>
    </row>
    <row r="100" spans="4:15" x14ac:dyDescent="0.4">
      <c r="D100" s="19"/>
      <c r="E100" s="19"/>
      <c r="F100" s="19"/>
      <c r="G100" s="19"/>
      <c r="H100" s="19"/>
      <c r="I100" s="19"/>
      <c r="J100" s="19"/>
      <c r="K100" s="19"/>
      <c r="L100" s="19"/>
      <c r="M100" s="19"/>
    </row>
    <row r="101" spans="4:15" x14ac:dyDescent="0.4">
      <c r="D101" s="19"/>
      <c r="E101" s="19"/>
      <c r="F101" s="19"/>
      <c r="G101" s="19"/>
      <c r="H101" s="19"/>
      <c r="I101" s="19"/>
      <c r="J101" s="19"/>
      <c r="K101" s="19"/>
      <c r="L101" s="19"/>
      <c r="M101" s="19"/>
    </row>
    <row r="102" spans="4:15" x14ac:dyDescent="0.4">
      <c r="D102" s="19"/>
      <c r="E102" s="19"/>
      <c r="F102" s="19"/>
      <c r="G102" s="19"/>
      <c r="H102" s="19"/>
      <c r="I102" s="19"/>
      <c r="J102" s="19"/>
      <c r="K102" s="19"/>
      <c r="L102" s="19"/>
      <c r="M102" s="19"/>
    </row>
    <row r="104" spans="4:15" x14ac:dyDescent="0.4">
      <c r="E104" s="20">
        <f>IF(E87=E$11,1,)</f>
        <v>0</v>
      </c>
      <c r="F104" s="20">
        <f t="shared" ref="F104:O105" si="44">IF(F87=F$11,1,)</f>
        <v>0</v>
      </c>
      <c r="G104" s="20">
        <f t="shared" si="44"/>
        <v>0</v>
      </c>
      <c r="H104" s="20">
        <f t="shared" si="44"/>
        <v>0</v>
      </c>
      <c r="I104" s="20">
        <f t="shared" si="44"/>
        <v>0</v>
      </c>
      <c r="J104" s="20">
        <f t="shared" si="44"/>
        <v>0</v>
      </c>
      <c r="K104" s="20">
        <f t="shared" si="44"/>
        <v>0</v>
      </c>
      <c r="L104" s="20">
        <f t="shared" si="44"/>
        <v>0</v>
      </c>
      <c r="M104" s="20">
        <f t="shared" si="44"/>
        <v>0</v>
      </c>
      <c r="N104" s="20">
        <f t="shared" si="44"/>
        <v>0</v>
      </c>
      <c r="O104" s="20">
        <f t="shared" si="44"/>
        <v>0</v>
      </c>
    </row>
    <row r="105" spans="4:15" x14ac:dyDescent="0.4">
      <c r="E105" s="19"/>
      <c r="F105" s="20">
        <f t="shared" si="44"/>
        <v>0</v>
      </c>
      <c r="G105" s="20">
        <f t="shared" si="44"/>
        <v>0</v>
      </c>
      <c r="H105" s="20">
        <f t="shared" si="44"/>
        <v>0</v>
      </c>
      <c r="I105" s="20">
        <f t="shared" si="44"/>
        <v>0</v>
      </c>
      <c r="J105" s="20">
        <f t="shared" si="44"/>
        <v>0</v>
      </c>
      <c r="K105" s="20">
        <f t="shared" si="44"/>
        <v>0</v>
      </c>
      <c r="L105" s="20">
        <f t="shared" si="44"/>
        <v>0</v>
      </c>
      <c r="M105" s="20">
        <f t="shared" si="44"/>
        <v>0</v>
      </c>
      <c r="N105" s="20">
        <f t="shared" si="44"/>
        <v>0</v>
      </c>
      <c r="O105" s="20">
        <f t="shared" si="44"/>
        <v>0</v>
      </c>
    </row>
    <row r="106" spans="4:15" x14ac:dyDescent="0.4">
      <c r="E106" s="19"/>
      <c r="F106" s="19"/>
      <c r="G106" s="20">
        <f t="shared" ref="G106:O106" si="45">IF(G89=G$11,1,)</f>
        <v>0</v>
      </c>
      <c r="H106" s="20">
        <f t="shared" si="45"/>
        <v>0</v>
      </c>
      <c r="I106" s="20">
        <f t="shared" si="45"/>
        <v>0</v>
      </c>
      <c r="J106" s="20">
        <f t="shared" si="45"/>
        <v>0</v>
      </c>
      <c r="K106" s="20">
        <f t="shared" si="45"/>
        <v>0</v>
      </c>
      <c r="L106" s="20">
        <f t="shared" si="45"/>
        <v>0</v>
      </c>
      <c r="M106" s="20">
        <f t="shared" si="45"/>
        <v>0</v>
      </c>
      <c r="N106" s="20">
        <f t="shared" si="45"/>
        <v>0</v>
      </c>
      <c r="O106" s="20">
        <f t="shared" si="45"/>
        <v>0</v>
      </c>
    </row>
    <row r="107" spans="4:15" x14ac:dyDescent="0.4">
      <c r="E107" s="19"/>
      <c r="F107" s="19"/>
      <c r="G107" s="19"/>
      <c r="H107" s="20">
        <f t="shared" ref="H107:O107" si="46">IF(H90=H$11,1,)</f>
        <v>0</v>
      </c>
      <c r="I107" s="20">
        <f t="shared" si="46"/>
        <v>0</v>
      </c>
      <c r="J107" s="20">
        <f t="shared" si="46"/>
        <v>0</v>
      </c>
      <c r="K107" s="20">
        <f t="shared" si="46"/>
        <v>0</v>
      </c>
      <c r="L107" s="20">
        <f t="shared" si="46"/>
        <v>0</v>
      </c>
      <c r="M107" s="20">
        <f t="shared" si="46"/>
        <v>0</v>
      </c>
      <c r="N107" s="20">
        <f t="shared" si="46"/>
        <v>0</v>
      </c>
      <c r="O107" s="20">
        <f t="shared" si="46"/>
        <v>0</v>
      </c>
    </row>
    <row r="108" spans="4:15" x14ac:dyDescent="0.4">
      <c r="E108" s="19"/>
      <c r="F108" s="19"/>
      <c r="G108" s="19"/>
      <c r="H108" s="19"/>
      <c r="I108" s="18">
        <f t="shared" ref="I108:O108" si="47">IF(I91=I$11,1,)</f>
        <v>1</v>
      </c>
      <c r="J108" s="20">
        <f t="shared" si="47"/>
        <v>0</v>
      </c>
      <c r="K108" s="20">
        <f t="shared" si="47"/>
        <v>0</v>
      </c>
      <c r="L108" s="20">
        <f t="shared" si="47"/>
        <v>0</v>
      </c>
      <c r="M108" s="20">
        <f t="shared" si="47"/>
        <v>0</v>
      </c>
      <c r="N108" s="20">
        <f t="shared" si="47"/>
        <v>0</v>
      </c>
      <c r="O108" s="20">
        <f t="shared" si="47"/>
        <v>0</v>
      </c>
    </row>
    <row r="109" spans="4:15" x14ac:dyDescent="0.4">
      <c r="D109" s="19"/>
      <c r="F109" s="19"/>
      <c r="G109" s="19"/>
      <c r="H109" s="19"/>
      <c r="I109" s="19"/>
      <c r="J109" s="18">
        <f t="shared" ref="J109:O109" si="48">IF(J92=J$11,1,)</f>
        <v>1</v>
      </c>
      <c r="K109" s="18">
        <f t="shared" si="48"/>
        <v>1</v>
      </c>
      <c r="L109" s="18">
        <f t="shared" si="48"/>
        <v>1</v>
      </c>
      <c r="M109" s="18">
        <f t="shared" si="48"/>
        <v>1</v>
      </c>
      <c r="N109" s="18">
        <f t="shared" si="48"/>
        <v>1</v>
      </c>
      <c r="O109" s="18">
        <f t="shared" si="48"/>
        <v>1</v>
      </c>
    </row>
    <row r="110" spans="4:15" x14ac:dyDescent="0.4">
      <c r="E110" s="19"/>
      <c r="H110" s="19"/>
      <c r="I110" s="19"/>
      <c r="J110" s="19"/>
      <c r="K110" s="18">
        <f t="shared" ref="K110:O110" si="49">IF(K93=K$11,1,)</f>
        <v>1</v>
      </c>
      <c r="L110" s="18">
        <f t="shared" si="49"/>
        <v>1</v>
      </c>
      <c r="M110" s="18">
        <f t="shared" si="49"/>
        <v>1</v>
      </c>
      <c r="N110" s="18">
        <f t="shared" si="49"/>
        <v>1</v>
      </c>
      <c r="O110" s="18">
        <f t="shared" si="49"/>
        <v>1</v>
      </c>
    </row>
    <row r="111" spans="4:15" x14ac:dyDescent="0.4">
      <c r="E111" s="19"/>
      <c r="F111" s="19"/>
      <c r="G111" s="19"/>
      <c r="J111" s="19"/>
      <c r="K111" s="19"/>
      <c r="L111" s="18">
        <f t="shared" ref="L111:O111" si="50">IF(L94=L$11,1,)</f>
        <v>1</v>
      </c>
      <c r="M111" s="18">
        <f t="shared" si="50"/>
        <v>1</v>
      </c>
      <c r="N111" s="18">
        <f t="shared" si="50"/>
        <v>1</v>
      </c>
      <c r="O111" s="18">
        <f t="shared" si="50"/>
        <v>1</v>
      </c>
    </row>
    <row r="112" spans="4:15" x14ac:dyDescent="0.4">
      <c r="E112" s="19"/>
      <c r="F112" s="19"/>
      <c r="G112" s="19"/>
      <c r="H112" s="19"/>
      <c r="I112" s="19"/>
      <c r="L112" s="19"/>
      <c r="M112" s="18">
        <f t="shared" ref="M112:O112" si="51">IF(M95=M$11,1,)</f>
        <v>1</v>
      </c>
      <c r="N112" s="18">
        <f t="shared" si="51"/>
        <v>1</v>
      </c>
      <c r="O112" s="18">
        <f t="shared" si="51"/>
        <v>1</v>
      </c>
    </row>
    <row r="113" spans="5:15" x14ac:dyDescent="0.4">
      <c r="E113" s="19"/>
      <c r="F113" s="19"/>
      <c r="G113" s="19"/>
      <c r="H113" s="19"/>
      <c r="I113" s="19"/>
      <c r="J113" s="19"/>
      <c r="K113" s="19"/>
      <c r="N113" s="18">
        <f t="shared" ref="N113:O113" si="52">IF(N96=N$11,1,)</f>
        <v>1</v>
      </c>
      <c r="O113" s="18">
        <f t="shared" si="52"/>
        <v>1</v>
      </c>
    </row>
    <row r="114" spans="5:15" x14ac:dyDescent="0.4">
      <c r="E114" s="19"/>
      <c r="F114" s="19"/>
      <c r="G114" s="19"/>
      <c r="H114" s="19"/>
      <c r="I114" s="19"/>
      <c r="J114" s="19"/>
      <c r="K114" s="19"/>
      <c r="L114" s="19"/>
      <c r="O114" s="18">
        <f t="shared" ref="O114" si="53">IF(O97=O$11,1,)</f>
        <v>1</v>
      </c>
    </row>
    <row r="115" spans="5:15" x14ac:dyDescent="0.4">
      <c r="E115" s="19"/>
      <c r="F115" s="19"/>
      <c r="G115" s="19"/>
      <c r="H115" s="19"/>
      <c r="I115" s="19"/>
      <c r="J115" s="19"/>
      <c r="K115" s="19"/>
      <c r="L115" s="19"/>
      <c r="M115" s="19"/>
    </row>
    <row r="116" spans="5:15" x14ac:dyDescent="0.4">
      <c r="E116" s="19"/>
      <c r="F116" s="19"/>
      <c r="G116" s="19"/>
      <c r="H116" s="19"/>
      <c r="I116" s="19"/>
      <c r="J116" s="19"/>
      <c r="K116" s="19"/>
      <c r="L116" s="19"/>
      <c r="M116" s="19"/>
    </row>
    <row r="117" spans="5:15" x14ac:dyDescent="0.4">
      <c r="E117" s="19"/>
      <c r="F117" s="19"/>
      <c r="G117" s="19"/>
      <c r="H117" s="19"/>
      <c r="I117" s="19"/>
      <c r="J117" s="19"/>
      <c r="K117" s="19"/>
      <c r="L117" s="19"/>
      <c r="M117" s="19"/>
    </row>
    <row r="118" spans="5:15" x14ac:dyDescent="0.4">
      <c r="E118" s="19"/>
      <c r="F118" s="19"/>
      <c r="G118" s="19"/>
      <c r="H118" s="19"/>
      <c r="I118" s="19"/>
      <c r="J118" s="19"/>
      <c r="K118" s="19"/>
      <c r="L118" s="19"/>
      <c r="M118" s="19"/>
    </row>
    <row r="119" spans="5:15" x14ac:dyDescent="0.4">
      <c r="E119" s="19"/>
      <c r="F119" s="19"/>
      <c r="G119" s="19"/>
      <c r="H119" s="19"/>
      <c r="I119" s="19"/>
      <c r="J119" s="19"/>
      <c r="K119" s="19"/>
      <c r="L119" s="19"/>
      <c r="M119" s="19"/>
    </row>
    <row r="121" spans="5:15" x14ac:dyDescent="0.4">
      <c r="E121" s="20">
        <f>IF(E69=E33,1,)</f>
        <v>0</v>
      </c>
      <c r="F121" s="20">
        <f t="shared" ref="F121:O122" si="54">IF(F69=F33,1,)</f>
        <v>0</v>
      </c>
      <c r="G121" s="20">
        <f t="shared" si="54"/>
        <v>0</v>
      </c>
      <c r="H121" s="20">
        <f t="shared" si="54"/>
        <v>0</v>
      </c>
      <c r="I121" s="20">
        <f t="shared" si="54"/>
        <v>0</v>
      </c>
      <c r="J121" s="20">
        <f t="shared" si="54"/>
        <v>0</v>
      </c>
      <c r="K121" s="17">
        <f t="shared" si="54"/>
        <v>1</v>
      </c>
      <c r="L121" s="17">
        <f t="shared" si="54"/>
        <v>1</v>
      </c>
      <c r="M121" s="17">
        <f t="shared" si="54"/>
        <v>1</v>
      </c>
      <c r="N121" s="17">
        <f t="shared" si="54"/>
        <v>1</v>
      </c>
      <c r="O121" s="17">
        <f t="shared" si="54"/>
        <v>1</v>
      </c>
    </row>
    <row r="122" spans="5:15" x14ac:dyDescent="0.4">
      <c r="E122" s="19"/>
      <c r="F122" s="20">
        <f t="shared" si="54"/>
        <v>0</v>
      </c>
      <c r="G122" s="20">
        <f t="shared" si="54"/>
        <v>0</v>
      </c>
      <c r="H122" s="20">
        <f t="shared" si="54"/>
        <v>0</v>
      </c>
      <c r="I122" s="20">
        <f t="shared" si="54"/>
        <v>0</v>
      </c>
      <c r="J122" s="20">
        <f t="shared" si="54"/>
        <v>0</v>
      </c>
      <c r="K122" s="20">
        <f t="shared" si="54"/>
        <v>0</v>
      </c>
      <c r="L122" s="17">
        <f t="shared" si="54"/>
        <v>1</v>
      </c>
      <c r="M122" s="17">
        <f t="shared" si="54"/>
        <v>1</v>
      </c>
      <c r="N122" s="17">
        <f t="shared" si="54"/>
        <v>1</v>
      </c>
      <c r="O122" s="17">
        <f t="shared" si="54"/>
        <v>1</v>
      </c>
    </row>
    <row r="123" spans="5:15" x14ac:dyDescent="0.4">
      <c r="E123" s="19"/>
      <c r="F123" s="19"/>
      <c r="G123" s="20">
        <f t="shared" ref="G123:O123" si="55">IF(G71=G35,1,)</f>
        <v>0</v>
      </c>
      <c r="H123" s="20">
        <f t="shared" si="55"/>
        <v>0</v>
      </c>
      <c r="I123" s="20">
        <f t="shared" si="55"/>
        <v>0</v>
      </c>
      <c r="J123" s="20">
        <f t="shared" si="55"/>
        <v>0</v>
      </c>
      <c r="K123" s="20">
        <f t="shared" si="55"/>
        <v>0</v>
      </c>
      <c r="L123" s="20">
        <f t="shared" si="55"/>
        <v>0</v>
      </c>
      <c r="M123" s="17">
        <f t="shared" si="55"/>
        <v>1</v>
      </c>
      <c r="N123" s="17">
        <f t="shared" si="55"/>
        <v>1</v>
      </c>
      <c r="O123" s="17">
        <f t="shared" si="55"/>
        <v>1</v>
      </c>
    </row>
    <row r="124" spans="5:15" x14ac:dyDescent="0.4">
      <c r="E124" s="19"/>
      <c r="F124" s="19"/>
      <c r="G124" s="19"/>
      <c r="H124" s="20">
        <f t="shared" ref="H124:O124" si="56">IF(H72=H36,1,)</f>
        <v>0</v>
      </c>
      <c r="I124" s="20">
        <f t="shared" si="56"/>
        <v>0</v>
      </c>
      <c r="J124" s="20">
        <f t="shared" si="56"/>
        <v>0</v>
      </c>
      <c r="K124" s="20">
        <f t="shared" si="56"/>
        <v>0</v>
      </c>
      <c r="L124" s="20">
        <f t="shared" si="56"/>
        <v>0</v>
      </c>
      <c r="M124" s="20">
        <f t="shared" si="56"/>
        <v>0</v>
      </c>
      <c r="N124" s="17">
        <f t="shared" si="56"/>
        <v>1</v>
      </c>
      <c r="O124" s="17">
        <f t="shared" si="56"/>
        <v>1</v>
      </c>
    </row>
    <row r="125" spans="5:15" x14ac:dyDescent="0.4">
      <c r="E125" s="19"/>
      <c r="F125" s="19"/>
      <c r="G125" s="19"/>
      <c r="H125" s="19"/>
      <c r="I125" s="20">
        <f t="shared" ref="I125:O125" si="57">IF(I73=I37,1,)</f>
        <v>0</v>
      </c>
      <c r="J125" s="20">
        <f t="shared" si="57"/>
        <v>0</v>
      </c>
      <c r="K125" s="20">
        <f t="shared" si="57"/>
        <v>0</v>
      </c>
      <c r="L125" s="20">
        <f t="shared" si="57"/>
        <v>0</v>
      </c>
      <c r="M125" s="20">
        <f t="shared" si="57"/>
        <v>0</v>
      </c>
      <c r="N125" s="20">
        <f t="shared" si="57"/>
        <v>0</v>
      </c>
      <c r="O125" s="17">
        <f t="shared" si="57"/>
        <v>1</v>
      </c>
    </row>
    <row r="126" spans="5:15" x14ac:dyDescent="0.4">
      <c r="F126" s="19"/>
      <c r="G126" s="19"/>
      <c r="H126" s="19"/>
      <c r="I126" s="19"/>
      <c r="J126" s="20">
        <f t="shared" ref="J126:O126" si="58">IF(J74=J38,1,)</f>
        <v>0</v>
      </c>
      <c r="K126" s="20">
        <f t="shared" si="58"/>
        <v>0</v>
      </c>
      <c r="L126" s="20">
        <f t="shared" si="58"/>
        <v>0</v>
      </c>
      <c r="M126" s="20">
        <f t="shared" si="58"/>
        <v>0</v>
      </c>
      <c r="N126" s="20">
        <f t="shared" si="58"/>
        <v>0</v>
      </c>
      <c r="O126" s="20">
        <f t="shared" si="58"/>
        <v>0</v>
      </c>
    </row>
    <row r="127" spans="5:15" x14ac:dyDescent="0.4">
      <c r="E127" s="19"/>
      <c r="H127" s="19"/>
      <c r="I127" s="19"/>
      <c r="J127" s="19"/>
      <c r="K127" s="20">
        <f t="shared" ref="K127:O127" si="59">IF(K75=K39,1,)</f>
        <v>0</v>
      </c>
      <c r="L127" s="20">
        <f t="shared" si="59"/>
        <v>0</v>
      </c>
      <c r="M127" s="20">
        <f t="shared" si="59"/>
        <v>0</v>
      </c>
      <c r="N127" s="20">
        <f t="shared" si="59"/>
        <v>0</v>
      </c>
      <c r="O127" s="20">
        <f t="shared" si="59"/>
        <v>0</v>
      </c>
    </row>
    <row r="128" spans="5:15" x14ac:dyDescent="0.4">
      <c r="E128" s="19"/>
      <c r="F128" s="19"/>
      <c r="G128" s="19"/>
      <c r="J128" s="19"/>
      <c r="K128" s="19"/>
      <c r="L128" s="20">
        <f t="shared" ref="L128:O128" si="60">IF(L76=L40,1,)</f>
        <v>0</v>
      </c>
      <c r="M128" s="20">
        <f t="shared" si="60"/>
        <v>0</v>
      </c>
      <c r="N128" s="20">
        <f t="shared" si="60"/>
        <v>0</v>
      </c>
      <c r="O128" s="20">
        <f t="shared" si="60"/>
        <v>0</v>
      </c>
    </row>
    <row r="129" spans="5:15" x14ac:dyDescent="0.4">
      <c r="E129" s="19"/>
      <c r="F129" s="19"/>
      <c r="G129" s="19"/>
      <c r="H129" s="19"/>
      <c r="I129" s="19"/>
      <c r="L129" s="19"/>
      <c r="M129" s="20">
        <f t="shared" ref="M129:O129" si="61">IF(M77=M41,1,)</f>
        <v>0</v>
      </c>
      <c r="N129" s="20">
        <f t="shared" si="61"/>
        <v>0</v>
      </c>
      <c r="O129" s="20">
        <f t="shared" si="61"/>
        <v>0</v>
      </c>
    </row>
    <row r="130" spans="5:15" x14ac:dyDescent="0.4">
      <c r="E130" s="19"/>
      <c r="F130" s="19"/>
      <c r="G130" s="19"/>
      <c r="H130" s="19"/>
      <c r="I130" s="19"/>
      <c r="J130" s="19"/>
      <c r="K130" s="19"/>
      <c r="N130" s="20">
        <f t="shared" ref="N130:O130" si="62">IF(N78=N42,1,)</f>
        <v>0</v>
      </c>
      <c r="O130" s="20">
        <f t="shared" si="62"/>
        <v>0</v>
      </c>
    </row>
    <row r="131" spans="5:15" x14ac:dyDescent="0.4">
      <c r="E131" s="19"/>
      <c r="F131" s="19"/>
      <c r="G131" s="19"/>
      <c r="H131" s="19"/>
      <c r="I131" s="19"/>
      <c r="J131" s="19"/>
      <c r="K131" s="19"/>
      <c r="L131" s="19"/>
      <c r="O131" s="20">
        <f t="shared" ref="O131" si="63">IF(O79=O43,1,)</f>
        <v>0</v>
      </c>
    </row>
    <row r="132" spans="5:15" x14ac:dyDescent="0.4"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5:15" x14ac:dyDescent="0.4"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5:15" x14ac:dyDescent="0.4"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5:15" x14ac:dyDescent="0.4"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5:15" x14ac:dyDescent="0.4">
      <c r="E136" s="19"/>
      <c r="F136" s="19"/>
      <c r="G136" s="19"/>
      <c r="H136" s="19"/>
      <c r="I136" s="19"/>
      <c r="J136" s="19"/>
      <c r="K136" s="19"/>
      <c r="L136" s="19"/>
      <c r="M136" s="19"/>
    </row>
    <row r="139" spans="5:15" x14ac:dyDescent="0.4">
      <c r="E139" s="20">
        <f>E104+E121</f>
        <v>0</v>
      </c>
      <c r="F139" s="20">
        <f t="shared" ref="F139:O140" si="64">F104+F121</f>
        <v>0</v>
      </c>
      <c r="G139" s="20">
        <f t="shared" si="64"/>
        <v>0</v>
      </c>
      <c r="H139" s="20">
        <f t="shared" si="64"/>
        <v>0</v>
      </c>
      <c r="I139" s="20">
        <f t="shared" si="64"/>
        <v>0</v>
      </c>
      <c r="J139" s="20">
        <f t="shared" si="64"/>
        <v>0</v>
      </c>
      <c r="K139" s="17">
        <f t="shared" si="64"/>
        <v>1</v>
      </c>
      <c r="L139" s="17">
        <f t="shared" si="64"/>
        <v>1</v>
      </c>
      <c r="M139" s="17">
        <f t="shared" si="64"/>
        <v>1</v>
      </c>
      <c r="N139" s="17">
        <f t="shared" si="64"/>
        <v>1</v>
      </c>
      <c r="O139" s="17">
        <f t="shared" si="64"/>
        <v>1</v>
      </c>
    </row>
    <row r="140" spans="5:15" x14ac:dyDescent="0.4">
      <c r="E140" s="19"/>
      <c r="F140" s="20">
        <f t="shared" si="64"/>
        <v>0</v>
      </c>
      <c r="G140" s="20">
        <f t="shared" si="64"/>
        <v>0</v>
      </c>
      <c r="H140" s="20">
        <f t="shared" si="64"/>
        <v>0</v>
      </c>
      <c r="I140" s="20">
        <f t="shared" si="64"/>
        <v>0</v>
      </c>
      <c r="J140" s="20">
        <f t="shared" si="64"/>
        <v>0</v>
      </c>
      <c r="K140" s="20">
        <f t="shared" si="64"/>
        <v>0</v>
      </c>
      <c r="L140" s="17">
        <f t="shared" si="64"/>
        <v>1</v>
      </c>
      <c r="M140" s="17">
        <f t="shared" si="64"/>
        <v>1</v>
      </c>
      <c r="N140" s="17">
        <f t="shared" si="64"/>
        <v>1</v>
      </c>
      <c r="O140" s="17">
        <f t="shared" si="64"/>
        <v>1</v>
      </c>
    </row>
    <row r="141" spans="5:15" x14ac:dyDescent="0.4">
      <c r="E141" s="19"/>
      <c r="F141" s="19"/>
      <c r="G141" s="20">
        <f t="shared" ref="G141:O141" si="65">G106+G123</f>
        <v>0</v>
      </c>
      <c r="H141" s="20">
        <f t="shared" si="65"/>
        <v>0</v>
      </c>
      <c r="I141" s="20">
        <f t="shared" si="65"/>
        <v>0</v>
      </c>
      <c r="J141" s="20">
        <f t="shared" si="65"/>
        <v>0</v>
      </c>
      <c r="K141" s="20">
        <f t="shared" si="65"/>
        <v>0</v>
      </c>
      <c r="L141" s="20">
        <f t="shared" si="65"/>
        <v>0</v>
      </c>
      <c r="M141" s="17">
        <f t="shared" si="65"/>
        <v>1</v>
      </c>
      <c r="N141" s="17">
        <f t="shared" si="65"/>
        <v>1</v>
      </c>
      <c r="O141" s="17">
        <f t="shared" si="65"/>
        <v>1</v>
      </c>
    </row>
    <row r="142" spans="5:15" x14ac:dyDescent="0.4">
      <c r="E142" s="19"/>
      <c r="F142" s="19"/>
      <c r="G142" s="19"/>
      <c r="H142" s="20">
        <f t="shared" ref="H142:O142" si="66">H107+H124</f>
        <v>0</v>
      </c>
      <c r="I142" s="20">
        <f t="shared" si="66"/>
        <v>0</v>
      </c>
      <c r="J142" s="20">
        <f t="shared" si="66"/>
        <v>0</v>
      </c>
      <c r="K142" s="20">
        <f t="shared" si="66"/>
        <v>0</v>
      </c>
      <c r="L142" s="20">
        <f t="shared" si="66"/>
        <v>0</v>
      </c>
      <c r="M142" s="20">
        <f t="shared" si="66"/>
        <v>0</v>
      </c>
      <c r="N142" s="17">
        <f t="shared" si="66"/>
        <v>1</v>
      </c>
      <c r="O142" s="17">
        <f t="shared" si="66"/>
        <v>1</v>
      </c>
    </row>
    <row r="143" spans="5:15" x14ac:dyDescent="0.4">
      <c r="E143" s="19"/>
      <c r="F143" s="19"/>
      <c r="G143" s="19"/>
      <c r="H143" s="19"/>
      <c r="I143" s="18">
        <f t="shared" ref="I143:O143" si="67">I108+I125</f>
        <v>1</v>
      </c>
      <c r="J143" s="20">
        <f t="shared" si="67"/>
        <v>0</v>
      </c>
      <c r="K143" s="20">
        <f t="shared" si="67"/>
        <v>0</v>
      </c>
      <c r="L143" s="20">
        <f t="shared" si="67"/>
        <v>0</v>
      </c>
      <c r="M143" s="20">
        <f t="shared" si="67"/>
        <v>0</v>
      </c>
      <c r="N143" s="20">
        <f t="shared" si="67"/>
        <v>0</v>
      </c>
      <c r="O143" s="17">
        <f t="shared" si="67"/>
        <v>1</v>
      </c>
    </row>
    <row r="144" spans="5:15" x14ac:dyDescent="0.4">
      <c r="F144" s="19"/>
      <c r="G144" s="19"/>
      <c r="H144" s="19"/>
      <c r="I144" s="19"/>
      <c r="J144" s="18">
        <f t="shared" ref="J144:O144" si="68">J109+J126</f>
        <v>1</v>
      </c>
      <c r="K144" s="18">
        <f t="shared" si="68"/>
        <v>1</v>
      </c>
      <c r="L144" s="18">
        <f t="shared" si="68"/>
        <v>1</v>
      </c>
      <c r="M144" s="18">
        <f t="shared" si="68"/>
        <v>1</v>
      </c>
      <c r="N144" s="18">
        <f t="shared" si="68"/>
        <v>1</v>
      </c>
      <c r="O144" s="18">
        <f t="shared" si="68"/>
        <v>1</v>
      </c>
    </row>
    <row r="145" spans="5:15" x14ac:dyDescent="0.4">
      <c r="E145" s="19"/>
      <c r="H145" s="19"/>
      <c r="I145" s="19"/>
      <c r="J145" s="19"/>
      <c r="K145" s="18">
        <f t="shared" ref="K145:O145" si="69">K110+K127</f>
        <v>1</v>
      </c>
      <c r="L145" s="18">
        <f t="shared" si="69"/>
        <v>1</v>
      </c>
      <c r="M145" s="18">
        <f t="shared" si="69"/>
        <v>1</v>
      </c>
      <c r="N145" s="18">
        <f t="shared" si="69"/>
        <v>1</v>
      </c>
      <c r="O145" s="18">
        <f t="shared" si="69"/>
        <v>1</v>
      </c>
    </row>
    <row r="146" spans="5:15" x14ac:dyDescent="0.4">
      <c r="E146" s="19"/>
      <c r="F146" s="19"/>
      <c r="G146" s="19"/>
      <c r="J146" s="19"/>
      <c r="K146" s="19"/>
      <c r="L146" s="18">
        <f t="shared" ref="L146:O146" si="70">L111+L128</f>
        <v>1</v>
      </c>
      <c r="M146" s="18">
        <f t="shared" si="70"/>
        <v>1</v>
      </c>
      <c r="N146" s="18">
        <f t="shared" si="70"/>
        <v>1</v>
      </c>
      <c r="O146" s="18">
        <f t="shared" si="70"/>
        <v>1</v>
      </c>
    </row>
    <row r="147" spans="5:15" x14ac:dyDescent="0.4">
      <c r="E147" s="19"/>
      <c r="F147" s="19"/>
      <c r="G147" s="19"/>
      <c r="H147" s="19"/>
      <c r="I147" s="19"/>
      <c r="L147" s="19"/>
      <c r="M147" s="18">
        <f t="shared" ref="M147:O147" si="71">M112+M129</f>
        <v>1</v>
      </c>
      <c r="N147" s="18">
        <f t="shared" si="71"/>
        <v>1</v>
      </c>
      <c r="O147" s="18">
        <f t="shared" si="71"/>
        <v>1</v>
      </c>
    </row>
    <row r="148" spans="5:15" x14ac:dyDescent="0.4">
      <c r="E148" s="19"/>
      <c r="F148" s="19"/>
      <c r="G148" s="19"/>
      <c r="H148" s="19"/>
      <c r="I148" s="19"/>
      <c r="J148" s="19"/>
      <c r="K148" s="19"/>
      <c r="N148" s="18">
        <f t="shared" ref="N148:O148" si="72">N113+N130</f>
        <v>1</v>
      </c>
      <c r="O148" s="18">
        <f t="shared" si="72"/>
        <v>1</v>
      </c>
    </row>
    <row r="149" spans="5:15" x14ac:dyDescent="0.4">
      <c r="E149" s="19"/>
      <c r="F149" s="19"/>
      <c r="G149" s="19"/>
      <c r="H149" s="19"/>
      <c r="I149" s="19"/>
      <c r="J149" s="19"/>
      <c r="K149" s="19"/>
      <c r="L149" s="19"/>
      <c r="O149" s="18">
        <f t="shared" ref="O149" si="73">O114+O131</f>
        <v>1</v>
      </c>
    </row>
    <row r="150" spans="5:15" x14ac:dyDescent="0.4"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5:15" x14ac:dyDescent="0.4"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5:15" x14ac:dyDescent="0.4"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5:15" x14ac:dyDescent="0.4"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5:15" x14ac:dyDescent="0.4">
      <c r="E154" s="19"/>
      <c r="F154" s="19"/>
      <c r="G154" s="19"/>
      <c r="H154" s="19"/>
      <c r="I154" s="19"/>
      <c r="J154" s="19"/>
      <c r="K154" s="19"/>
      <c r="L154" s="19"/>
      <c r="M154" s="19"/>
    </row>
  </sheetData>
  <mergeCells count="1">
    <mergeCell ref="A1:B1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TFH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GEN9</dc:creator>
  <cp:lastModifiedBy>Hyogeun Kim</cp:lastModifiedBy>
  <dcterms:created xsi:type="dcterms:W3CDTF">2021-12-02T08:20:34Z</dcterms:created>
  <dcterms:modified xsi:type="dcterms:W3CDTF">2023-11-05T05:48:15Z</dcterms:modified>
</cp:coreProperties>
</file>