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wchae23\QuantifyPro\workplace\부동산 강의\엑셀로 만드는 부동산 Financial Modeling\강의자료\[강의자료]엑셀로만드는-부동산-financial-modeling-ch01\"/>
    </mc:Choice>
  </mc:AlternateContent>
  <bookViews>
    <workbookView xWindow="-120" yWindow="-120" windowWidth="29040" windowHeight="15720" activeTab="4"/>
  </bookViews>
  <sheets>
    <sheet name="함수예시문제" sheetId="1" r:id="rId1"/>
    <sheet name="상승률 예시문제" sheetId="2" r:id="rId2"/>
    <sheet name="실습0909" sheetId="3" r:id="rId3"/>
    <sheet name="함수예시문제 (2)" sheetId="4" r:id="rId4"/>
    <sheet name="상승률 예시문제 (2)" sheetId="5" r:id="rId5"/>
  </sheets>
  <externalReferences>
    <externalReference r:id="rId6"/>
    <externalReference r:id="rId7"/>
  </externalReferences>
  <definedNames>
    <definedName name="py">'[1]A&amp;R'!$D$11</definedName>
    <definedName name="start">[2]민감도분석!$G$2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5" l="1"/>
  <c r="D29" i="5"/>
  <c r="D30" i="5"/>
  <c r="D27" i="5"/>
  <c r="D25" i="5"/>
  <c r="D23" i="5"/>
  <c r="D22" i="5"/>
  <c r="H5" i="5"/>
  <c r="G5" i="5"/>
  <c r="F5" i="5"/>
  <c r="E5" i="5"/>
  <c r="D5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F16" i="5"/>
  <c r="E16" i="5"/>
  <c r="D16" i="5"/>
  <c r="G16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AV17" i="5" s="1"/>
  <c r="AW17" i="5" s="1"/>
  <c r="AX17" i="5" s="1"/>
  <c r="AY17" i="5" s="1"/>
  <c r="AZ17" i="5" s="1"/>
  <c r="BA17" i="5" s="1"/>
  <c r="BB17" i="5" s="1"/>
  <c r="BC17" i="5" s="1"/>
  <c r="BD17" i="5" s="1"/>
  <c r="BE17" i="5" s="1"/>
  <c r="C11" i="5"/>
  <c r="F62" i="4"/>
  <c r="F61" i="4"/>
  <c r="F60" i="4"/>
  <c r="E42" i="4"/>
  <c r="D25" i="4"/>
  <c r="D24" i="4"/>
  <c r="D23" i="4"/>
  <c r="I25" i="4"/>
  <c r="I24" i="4"/>
  <c r="I23" i="4"/>
  <c r="J15" i="4"/>
  <c r="I15" i="4"/>
  <c r="H15" i="4"/>
  <c r="G15" i="4"/>
  <c r="F15" i="4"/>
  <c r="E15" i="4"/>
  <c r="D15" i="4"/>
  <c r="K10" i="4"/>
  <c r="K9" i="4"/>
  <c r="K8" i="4"/>
  <c r="K7" i="4"/>
  <c r="K6" i="4"/>
  <c r="L6" i="4" s="1"/>
  <c r="K5" i="4"/>
  <c r="J10" i="4"/>
  <c r="L10" i="4" s="1"/>
  <c r="J9" i="4"/>
  <c r="L9" i="4" s="1"/>
  <c r="J8" i="4"/>
  <c r="L8" i="4" s="1"/>
  <c r="J7" i="4"/>
  <c r="L7" i="4" s="1"/>
  <c r="J6" i="4"/>
  <c r="J5" i="4"/>
  <c r="I10" i="4"/>
  <c r="I9" i="4"/>
  <c r="I8" i="4"/>
  <c r="I7" i="4"/>
  <c r="I6" i="4"/>
  <c r="I5" i="4"/>
  <c r="H10" i="4"/>
  <c r="H9" i="4"/>
  <c r="H8" i="4"/>
  <c r="H7" i="4"/>
  <c r="H6" i="4"/>
  <c r="H5" i="4"/>
  <c r="G10" i="4"/>
  <c r="G9" i="4"/>
  <c r="G8" i="4"/>
  <c r="G7" i="4"/>
  <c r="G6" i="4"/>
  <c r="G5" i="4"/>
  <c r="F10" i="4"/>
  <c r="F9" i="4"/>
  <c r="F8" i="4"/>
  <c r="F7" i="4"/>
  <c r="F6" i="4"/>
  <c r="F5" i="4"/>
  <c r="E10" i="4"/>
  <c r="E9" i="4"/>
  <c r="E8" i="4"/>
  <c r="E7" i="4"/>
  <c r="E6" i="4"/>
  <c r="E5" i="4"/>
  <c r="Q22" i="4"/>
  <c r="Q23" i="4"/>
  <c r="L5" i="4" l="1"/>
  <c r="D57" i="4"/>
  <c r="D56" i="4"/>
  <c r="E54" i="4"/>
  <c r="E57" i="4" s="1"/>
  <c r="E13" i="4"/>
  <c r="F13" i="4" s="1"/>
  <c r="G13" i="4" s="1"/>
  <c r="H13" i="4" s="1"/>
  <c r="I13" i="4" s="1"/>
  <c r="J13" i="4" s="1"/>
  <c r="E56" i="4" l="1"/>
  <c r="F54" i="4"/>
  <c r="G54" i="4" l="1"/>
  <c r="F57" i="4"/>
  <c r="F56" i="4"/>
  <c r="G57" i="4" l="1"/>
  <c r="G56" i="4"/>
  <c r="H54" i="4"/>
  <c r="I54" i="4" l="1"/>
  <c r="H57" i="4"/>
  <c r="H56" i="4"/>
  <c r="J54" i="4" l="1"/>
  <c r="I57" i="4"/>
  <c r="I56" i="4"/>
  <c r="K54" i="4" l="1"/>
  <c r="J57" i="4"/>
  <c r="J56" i="4"/>
  <c r="L54" i="4" l="1"/>
  <c r="K57" i="4"/>
  <c r="K56" i="4"/>
  <c r="M54" i="4" l="1"/>
  <c r="L57" i="4"/>
  <c r="L56" i="4"/>
  <c r="N54" i="4" l="1"/>
  <c r="M57" i="4"/>
  <c r="M56" i="4"/>
  <c r="N57" i="4" l="1"/>
  <c r="O54" i="4"/>
  <c r="N56" i="4"/>
  <c r="O56" i="4" l="1"/>
  <c r="P54" i="4"/>
  <c r="O57" i="4"/>
  <c r="Q54" i="4" l="1"/>
  <c r="P57" i="4"/>
  <c r="P56" i="4"/>
  <c r="Q57" i="4" l="1"/>
  <c r="Q56" i="4"/>
  <c r="E39" i="3" l="1"/>
  <c r="F38" i="3"/>
  <c r="G38" i="3" s="1"/>
  <c r="H34" i="3"/>
  <c r="H38" i="3" l="1"/>
  <c r="I38" i="3" s="1"/>
  <c r="G39" i="3"/>
  <c r="F39" i="3"/>
  <c r="I39" i="3"/>
  <c r="H39" i="3"/>
  <c r="F30" i="3" l="1"/>
  <c r="F29" i="3"/>
  <c r="F28" i="3"/>
  <c r="G30" i="3"/>
  <c r="H30" i="3" s="1"/>
  <c r="G29" i="3"/>
  <c r="H29" i="3" s="1"/>
  <c r="G28" i="3"/>
  <c r="H28" i="3" s="1"/>
  <c r="E24" i="3"/>
  <c r="E19" i="3"/>
  <c r="D17" i="3"/>
  <c r="D3" i="3"/>
  <c r="D2" i="3"/>
  <c r="D7" i="3" s="1"/>
  <c r="E6" i="3"/>
  <c r="F6" i="3" s="1"/>
  <c r="G6" i="3" s="1"/>
  <c r="H6" i="3" s="1"/>
  <c r="H3" i="3" s="1"/>
  <c r="D18" i="3" l="1"/>
  <c r="G3" i="3"/>
  <c r="E2" i="3"/>
  <c r="E3" i="3"/>
  <c r="F3" i="3"/>
  <c r="D57" i="1"/>
  <c r="F2" i="3" l="1"/>
  <c r="E7" i="3"/>
  <c r="C11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G2" i="3" l="1"/>
  <c r="F7" i="3"/>
  <c r="E13" i="1"/>
  <c r="F13" i="1" s="1"/>
  <c r="E54" i="1"/>
  <c r="D56" i="1"/>
  <c r="H2" i="3" l="1"/>
  <c r="H7" i="3" s="1"/>
  <c r="G7" i="3"/>
  <c r="E56" i="1"/>
  <c r="E57" i="1"/>
  <c r="F54" i="1"/>
  <c r="F56" i="1" s="1"/>
  <c r="G13" i="1"/>
  <c r="G54" i="1" l="1"/>
  <c r="F57" i="1"/>
  <c r="H13" i="1"/>
  <c r="G57" i="1" l="1"/>
  <c r="G56" i="1"/>
  <c r="H54" i="1"/>
  <c r="I13" i="1"/>
  <c r="H57" i="1" l="1"/>
  <c r="H56" i="1"/>
  <c r="I54" i="1"/>
  <c r="J13" i="1"/>
  <c r="I57" i="1" l="1"/>
  <c r="I56" i="1"/>
  <c r="J54" i="1"/>
  <c r="J57" i="1" l="1"/>
  <c r="K54" i="1"/>
  <c r="J56" i="1"/>
  <c r="K57" i="1" l="1"/>
  <c r="L54" i="1"/>
  <c r="K56" i="1"/>
  <c r="L57" i="1" l="1"/>
  <c r="L56" i="1"/>
  <c r="M54" i="1"/>
  <c r="M57" i="1" l="1"/>
  <c r="N54" i="1"/>
  <c r="M56" i="1"/>
  <c r="N57" i="1" l="1"/>
  <c r="O54" i="1"/>
  <c r="N56" i="1"/>
  <c r="O57" i="1" l="1"/>
  <c r="O56" i="1"/>
  <c r="P54" i="1"/>
  <c r="P57" i="1" l="1"/>
  <c r="P56" i="1"/>
  <c r="Q54" i="1"/>
  <c r="Q56" i="1" l="1"/>
  <c r="Q57" i="1"/>
  <c r="E35" i="1" l="1"/>
  <c r="E32" i="4" l="1"/>
  <c r="E35" i="4"/>
  <c r="G35" i="4"/>
</calcChain>
</file>

<file path=xl/sharedStrings.xml><?xml version="1.0" encoding="utf-8"?>
<sst xmlns="http://schemas.openxmlformats.org/spreadsheetml/2006/main" count="209" uniqueCount="116">
  <si>
    <t>2021년도 값의 합</t>
    <phoneticPr fontId="2" type="noConversion"/>
  </si>
  <si>
    <t>회계기간 1기에 해당하는 값의 합</t>
    <phoneticPr fontId="2" type="noConversion"/>
  </si>
  <si>
    <t>값</t>
    <phoneticPr fontId="2" type="noConversion"/>
  </si>
  <si>
    <t>연도</t>
    <phoneticPr fontId="2" type="noConversion"/>
  </si>
  <si>
    <t>회계기간</t>
    <phoneticPr fontId="2" type="noConversion"/>
  </si>
  <si>
    <t>기간</t>
    <phoneticPr fontId="2" type="noConversion"/>
  </si>
  <si>
    <t>연수</t>
    <phoneticPr fontId="2" type="noConversion"/>
  </si>
  <si>
    <t>일수</t>
    <phoneticPr fontId="2" type="noConversion"/>
  </si>
  <si>
    <t>월수</t>
    <phoneticPr fontId="2" type="noConversion"/>
  </si>
  <si>
    <t>X개월 뒤 월말</t>
    <phoneticPr fontId="2" type="noConversion"/>
  </si>
  <si>
    <t>개월 수</t>
    <phoneticPr fontId="2" type="noConversion"/>
  </si>
  <si>
    <t>기준일</t>
    <phoneticPr fontId="2" type="noConversion"/>
  </si>
  <si>
    <t xml:space="preserve"> </t>
    <phoneticPr fontId="2" type="noConversion"/>
  </si>
  <si>
    <t>조건</t>
    <phoneticPr fontId="2" type="noConversion"/>
  </si>
  <si>
    <t>별도합산과세</t>
    <phoneticPr fontId="2" type="noConversion"/>
  </si>
  <si>
    <t>분리과세</t>
    <phoneticPr fontId="2" type="noConversion"/>
  </si>
  <si>
    <t>=함수 반환 결과</t>
    <phoneticPr fontId="2" type="noConversion"/>
  </si>
  <si>
    <t>참조 값</t>
    <phoneticPr fontId="2" type="noConversion"/>
  </si>
  <si>
    <t>해당 값</t>
    <phoneticPr fontId="2" type="noConversion"/>
  </si>
  <si>
    <t>날짜데이터 변환</t>
    <phoneticPr fontId="2" type="noConversion"/>
  </si>
  <si>
    <t>일 추출</t>
    <phoneticPr fontId="2" type="noConversion"/>
  </si>
  <si>
    <t>월 추출</t>
    <phoneticPr fontId="2" type="noConversion"/>
  </si>
  <si>
    <t>연도추출</t>
    <phoneticPr fontId="2" type="noConversion"/>
  </si>
  <si>
    <t>예제1) 임대료가 1년 차 기준 월 24,000원/평 일때 연간 1.5% 상승시 연차 별 임대료 단가는?</t>
    <phoneticPr fontId="2" type="noConversion"/>
  </si>
  <si>
    <t>연 상승률</t>
    <phoneticPr fontId="2" type="noConversion"/>
  </si>
  <si>
    <t>1년차 임대료</t>
    <phoneticPr fontId="2" type="noConversion"/>
  </si>
  <si>
    <t>주기</t>
    <phoneticPr fontId="2" type="noConversion"/>
  </si>
  <si>
    <t>기간Index</t>
    <phoneticPr fontId="2" type="noConversion"/>
  </si>
  <si>
    <t>예제2) 예제1의 임대료단가 상승률을 특정기간 동안 월별 현금흐름으로 적용하시오.</t>
    <phoneticPr fontId="2" type="noConversion"/>
  </si>
  <si>
    <t>계약시작일</t>
    <phoneticPr fontId="2" type="noConversion"/>
  </si>
  <si>
    <t>계약종료일</t>
    <phoneticPr fontId="2" type="noConversion"/>
  </si>
  <si>
    <t>기간 누적Index</t>
    <phoneticPr fontId="2" type="noConversion"/>
  </si>
  <si>
    <t>MOD함수</t>
    <phoneticPr fontId="2" type="noConversion"/>
  </si>
  <si>
    <t>계약기간 년차</t>
    <phoneticPr fontId="2" type="noConversion"/>
  </si>
  <si>
    <t>임대료 단가</t>
    <phoneticPr fontId="2" type="noConversion"/>
  </si>
  <si>
    <t>구분</t>
    <phoneticPr fontId="2" type="noConversion"/>
  </si>
  <si>
    <t>공실율</t>
    <phoneticPr fontId="2" type="noConversion"/>
  </si>
  <si>
    <t>창고임대료</t>
    <phoneticPr fontId="2" type="noConversion"/>
  </si>
  <si>
    <t>매각 Cap rate</t>
    <phoneticPr fontId="2" type="noConversion"/>
  </si>
  <si>
    <t>적용 값</t>
    <phoneticPr fontId="2" type="noConversion"/>
  </si>
  <si>
    <t>시나리오1</t>
    <phoneticPr fontId="2" type="noConversion"/>
  </si>
  <si>
    <t>시나리오2</t>
    <phoneticPr fontId="2" type="noConversion"/>
  </si>
  <si>
    <t>시나리오3</t>
  </si>
  <si>
    <t>적용 시나리오</t>
    <phoneticPr fontId="2" type="noConversion"/>
  </si>
  <si>
    <t>offset 함수</t>
    <phoneticPr fontId="2" type="noConversion"/>
  </si>
  <si>
    <t>Abs 함수</t>
    <phoneticPr fontId="2" type="noConversion"/>
  </si>
  <si>
    <t xml:space="preserve"> = 함수</t>
    <phoneticPr fontId="2" type="noConversion"/>
  </si>
  <si>
    <t>Eomonth 함수, Datedif 함수, Date 함수 등</t>
    <phoneticPr fontId="2" type="noConversion"/>
  </si>
  <si>
    <t>콤보상자와 If 함수</t>
    <phoneticPr fontId="2" type="noConversion"/>
  </si>
  <si>
    <t>Iferror 함수</t>
    <phoneticPr fontId="2" type="noConversion"/>
  </si>
  <si>
    <t>Sumif 함수와 Sumifs 함수</t>
    <phoneticPr fontId="2" type="noConversion"/>
  </si>
  <si>
    <t>월</t>
    <phoneticPr fontId="2" type="noConversion"/>
  </si>
  <si>
    <t>회계기간 2기 중 10월까지 값의 합</t>
    <phoneticPr fontId="2" type="noConversion"/>
  </si>
  <si>
    <t>sumproduct 함수</t>
    <phoneticPr fontId="2" type="noConversion"/>
  </si>
  <si>
    <t>구분</t>
    <phoneticPr fontId="2" type="noConversion"/>
  </si>
  <si>
    <t>매입가격</t>
    <phoneticPr fontId="2" type="noConversion"/>
  </si>
  <si>
    <t>부대비용</t>
    <phoneticPr fontId="2" type="noConversion"/>
  </si>
  <si>
    <t>금융비용</t>
    <phoneticPr fontId="2" type="noConversion"/>
  </si>
  <si>
    <t>취득세</t>
    <phoneticPr fontId="2" type="noConversion"/>
  </si>
  <si>
    <t>주식 발행비용</t>
    <phoneticPr fontId="2" type="noConversion"/>
  </si>
  <si>
    <t>매입세액 불공제액</t>
    <phoneticPr fontId="2" type="noConversion"/>
  </si>
  <si>
    <t>금액</t>
    <phoneticPr fontId="2" type="noConversion"/>
  </si>
  <si>
    <t>합계</t>
    <phoneticPr fontId="2" type="noConversion"/>
  </si>
  <si>
    <t>1) 공식 활용</t>
    <phoneticPr fontId="2" type="noConversion"/>
  </si>
  <si>
    <t>미래가치</t>
    <phoneticPr fontId="2" type="noConversion"/>
  </si>
  <si>
    <t>현재가치</t>
    <phoneticPr fontId="2" type="noConversion"/>
  </si>
  <si>
    <t>예제3) 예제1의 테이블에서 5년차까지의 연 평균 상승률을 구하시오.</t>
    <phoneticPr fontId="2" type="noConversion"/>
  </si>
  <si>
    <t>n년</t>
    <phoneticPr fontId="2" type="noConversion"/>
  </si>
  <si>
    <t>2) Rate함수 활용</t>
    <phoneticPr fontId="2" type="noConversion"/>
  </si>
  <si>
    <t>nper</t>
    <phoneticPr fontId="2" type="noConversion"/>
  </si>
  <si>
    <t>pmt</t>
    <phoneticPr fontId="2" type="noConversion"/>
  </si>
  <si>
    <t>pv</t>
    <phoneticPr fontId="2" type="noConversion"/>
  </si>
  <si>
    <t>fv</t>
    <phoneticPr fontId="2" type="noConversion"/>
  </si>
  <si>
    <t>과세표준 포함여부</t>
    <phoneticPr fontId="2" type="noConversion"/>
  </si>
  <si>
    <t>연 임대료 상승률</t>
    <phoneticPr fontId="2" type="noConversion"/>
  </si>
  <si>
    <t>총 임대료</t>
    <phoneticPr fontId="2" type="noConversion"/>
  </si>
  <si>
    <t>단위: 원</t>
    <phoneticPr fontId="2" type="noConversion"/>
  </si>
  <si>
    <r>
      <t>임대면적</t>
    </r>
    <r>
      <rPr>
        <b/>
        <sz val="9"/>
        <color rgb="FFFF0000"/>
        <rFont val="맑은 고딕"/>
        <family val="3"/>
        <charset val="129"/>
        <scheme val="minor"/>
      </rPr>
      <t>(평)</t>
    </r>
    <phoneticPr fontId="2" type="noConversion"/>
  </si>
  <si>
    <r>
      <rPr>
        <b/>
        <sz val="9"/>
        <color rgb="FFFF0000"/>
        <rFont val="맑은 고딕"/>
        <family val="3"/>
        <charset val="129"/>
        <scheme val="minor"/>
      </rPr>
      <t>연</t>
    </r>
    <r>
      <rPr>
        <sz val="9"/>
        <color theme="1"/>
        <rFont val="맑은 고딕"/>
        <family val="2"/>
        <charset val="129"/>
        <scheme val="minor"/>
      </rPr>
      <t xml:space="preserve"> 평당 임대료</t>
    </r>
    <phoneticPr fontId="2" type="noConversion"/>
  </si>
  <si>
    <t>불리언 값을 통해 1, 0을 반환</t>
    <phoneticPr fontId="2" type="noConversion"/>
  </si>
  <si>
    <t>&lt;&lt; Datedif는 함수 마법사에서 지원하는 게 아니므로 직접 입력해야 함!</t>
    <phoneticPr fontId="2" type="noConversion"/>
  </si>
  <si>
    <t>종료일</t>
    <phoneticPr fontId="2" type="noConversion"/>
  </si>
  <si>
    <t>시작일</t>
    <phoneticPr fontId="2" type="noConversion"/>
  </si>
  <si>
    <t>경과일</t>
    <phoneticPr fontId="2" type="noConversion"/>
  </si>
  <si>
    <t>더한 값</t>
    <phoneticPr fontId="2" type="noConversion"/>
  </si>
  <si>
    <t>명단</t>
    <phoneticPr fontId="2" type="noConversion"/>
  </si>
  <si>
    <t>시작</t>
    <phoneticPr fontId="2" type="noConversion"/>
  </si>
  <si>
    <t>마감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</si>
  <si>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</si>
  <si>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</si>
  <si>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</si>
  <si>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datedif</t>
    <phoneticPr fontId="2" type="noConversion"/>
  </si>
  <si>
    <t>수식</t>
    <phoneticPr fontId="2" type="noConversion"/>
  </si>
  <si>
    <t>mod함수</t>
    <phoneticPr fontId="2" type="noConversion"/>
  </si>
  <si>
    <t>&gt;&gt;나머지 구하는건데 이걸 뭐 어따쓰는거임?</t>
    <phoneticPr fontId="2" type="noConversion"/>
  </si>
  <si>
    <t>&gt;&gt; PV, FV &gt;&gt; CAGR???</t>
    <phoneticPr fontId="2" type="noConversion"/>
  </si>
  <si>
    <t>임대료(월,평)</t>
    <phoneticPr fontId="2" type="noConversion"/>
  </si>
  <si>
    <t>연간 상승률</t>
    <phoneticPr fontId="2" type="noConversion"/>
  </si>
  <si>
    <t>&gt;&gt; 임대료단가 상승률을 특정기간 동안의 월별 현금흐름으로 적용한다면?</t>
    <phoneticPr fontId="2" type="noConversion"/>
  </si>
  <si>
    <t>indirect</t>
    <phoneticPr fontId="2" type="noConversion"/>
  </si>
  <si>
    <t>문자열을 참조로 바꾸기</t>
    <phoneticPr fontId="2" type="noConversion"/>
  </si>
  <si>
    <t>indirect(ref_text,[a1])</t>
    <phoneticPr fontId="2" type="noConversion"/>
  </si>
  <si>
    <t>ref_text</t>
    <phoneticPr fontId="2" type="noConversion"/>
  </si>
  <si>
    <t>[a1]</t>
    <phoneticPr fontId="2" type="noConversion"/>
  </si>
  <si>
    <t>참조문자열</t>
    <phoneticPr fontId="2" type="noConversion"/>
  </si>
  <si>
    <t>참조스타일</t>
    <phoneticPr fontId="2" type="noConversion"/>
  </si>
  <si>
    <t>문자열로 만들어진 참조를 유효한 셀 참조로 바꿔주는 함수</t>
    <phoneticPr fontId="2" type="noConversion"/>
  </si>
  <si>
    <t>수식은 바꾸지 않고, 문자열로 만들어진 '참조'만 변경해서 결과를 가져와야 할 때 사용</t>
    <phoneticPr fontId="2" type="noConversion"/>
  </si>
  <si>
    <t>ex) vlookup함수 사용 시, 값을 찾는 시트의 이름이 바뀌어야 하면 indirect 사용</t>
    <phoneticPr fontId="2" type="noConversion"/>
  </si>
  <si>
    <t>안녕하세요</t>
    <phoneticPr fontId="2" type="noConversion"/>
  </si>
  <si>
    <t>처음뵙겠습니다</t>
    <phoneticPr fontId="2" type="noConversion"/>
  </si>
  <si>
    <t>행 번호</t>
    <phoneticPr fontId="2" type="noConversion"/>
  </si>
  <si>
    <t>&lt;&lt;&lt; Q17셀에 숫자 14가 입력되어 있음</t>
    <phoneticPr fontId="2" type="noConversion"/>
  </si>
  <si>
    <t>따라서 indirect("Q"&amp;Q17)과 indirect("Q14")가 같음</t>
    <phoneticPr fontId="2" type="noConversion"/>
  </si>
  <si>
    <t>&gt;&gt; 수식은 건드리지 않고 다른 결과를 참조하도록 하고 싶을 때 사용!!!</t>
    <phoneticPr fontId="2" type="noConversion"/>
  </si>
  <si>
    <t>=choose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</si>
</sst>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176" formatCode="General&quot;년&quot;"/>
    <numFmt numFmtId="177" formatCode="General&quot;기&quot;"/>
    <numFmt numFmtId="178" formatCode="#,##0_);[Red]\(#,##0\);\-_)"/>
    <numFmt numFmtId="179" formatCode="General&quot;년차&quot;"/>
    <numFmt numFmtId="180" formatCode="yyyy\/mm"/>
    <numFmt numFmtId="181" formatCode="General&quot;개&quot;&quot;월&quot;"/>
    <numFmt numFmtId="182" formatCode="#,##0&quot;년&quot;&quot;차&quot;_);[Red]\(#,##0\);\-_)"/>
    <numFmt numFmtId="183" formatCode="#,##0_ &quot;원&quot;"/>
    <numFmt numFmtId="184" formatCode="General&quot;월&quot;"/>
    <numFmt numFmtId="185" formatCode="#,##0_ "/>
    <numFmt numFmtId="186" formatCode="#,##0_);[Red]\(#,##0\);\-_)\ &quot;평&quot;"/>
    <numFmt numFmtId="187" formatCode="#,##0.00_);[Red]\(#,##0.00\);\-_)"/>
  </numFmts>
  <fonts count="15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00B050"/>
      <name val="맑은 고딕"/>
      <family val="2"/>
      <charset val="129"/>
      <scheme val="minor"/>
    </font>
    <font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70C0"/>
      <name val="맑은 고딕"/>
      <family val="2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>
      <alignment vertical="center"/>
    </xf>
    <xf numFmtId="177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55" fontId="1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4" fontId="1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14" fontId="1" fillId="0" borderId="5" xfId="0" applyNumberFormat="1" applyFont="1" applyBorder="1">
      <alignment vertical="center"/>
    </xf>
    <xf numFmtId="0" fontId="1" fillId="0" borderId="6" xfId="0" applyFont="1" applyBorder="1">
      <alignment vertical="center"/>
    </xf>
    <xf numFmtId="14" fontId="1" fillId="0" borderId="6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" fillId="0" borderId="0" xfId="0" applyNumberFormat="1" applyFont="1">
      <alignment vertical="center"/>
    </xf>
    <xf numFmtId="0" fontId="1" fillId="0" borderId="0" xfId="0" quotePrefix="1" applyFont="1">
      <alignment vertical="center"/>
    </xf>
    <xf numFmtId="14" fontId="1" fillId="0" borderId="0" xfId="0" applyNumberFormat="1" applyFont="1">
      <alignment vertical="center"/>
    </xf>
    <xf numFmtId="178" fontId="1" fillId="0" borderId="7" xfId="0" applyNumberFormat="1" applyFont="1" applyBorder="1">
      <alignment vertical="center"/>
    </xf>
    <xf numFmtId="179" fontId="1" fillId="2" borderId="7" xfId="0" applyNumberFormat="1" applyFont="1" applyFill="1" applyBorder="1">
      <alignment vertical="center"/>
    </xf>
    <xf numFmtId="10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81" fontId="3" fillId="3" borderId="0" xfId="0" applyNumberFormat="1" applyFont="1" applyFill="1">
      <alignment vertical="center"/>
    </xf>
    <xf numFmtId="180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178" fontId="5" fillId="0" borderId="0" xfId="0" applyNumberFormat="1" applyFont="1">
      <alignment vertical="center"/>
    </xf>
    <xf numFmtId="182" fontId="5" fillId="0" borderId="0" xfId="0" applyNumberFormat="1" applyFont="1">
      <alignment vertical="center"/>
    </xf>
    <xf numFmtId="180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9" fontId="1" fillId="0" borderId="11" xfId="0" applyNumberFormat="1" applyFont="1" applyBorder="1">
      <alignment vertical="center"/>
    </xf>
    <xf numFmtId="9" fontId="1" fillId="0" borderId="2" xfId="0" applyNumberFormat="1" applyFont="1" applyBorder="1">
      <alignment vertical="center"/>
    </xf>
    <xf numFmtId="9" fontId="1" fillId="0" borderId="10" xfId="0" applyNumberFormat="1" applyFont="1" applyBorder="1">
      <alignment vertical="center"/>
    </xf>
    <xf numFmtId="183" fontId="1" fillId="0" borderId="14" xfId="0" applyNumberFormat="1" applyFont="1" applyBorder="1">
      <alignment vertical="center"/>
    </xf>
    <xf numFmtId="183" fontId="1" fillId="0" borderId="0" xfId="0" applyNumberFormat="1" applyFont="1">
      <alignment vertical="center"/>
    </xf>
    <xf numFmtId="183" fontId="1" fillId="0" borderId="15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10" fontId="1" fillId="0" borderId="8" xfId="0" applyNumberFormat="1" applyFont="1" applyBorder="1">
      <alignment vertical="center"/>
    </xf>
    <xf numFmtId="0" fontId="6" fillId="0" borderId="0" xfId="0" applyFont="1">
      <alignment vertical="center"/>
    </xf>
    <xf numFmtId="184" fontId="1" fillId="0" borderId="0" xfId="0" applyNumberFormat="1" applyFont="1">
      <alignment vertical="center"/>
    </xf>
    <xf numFmtId="185" fontId="1" fillId="0" borderId="0" xfId="0" applyNumberFormat="1" applyFont="1">
      <alignment vertical="center"/>
    </xf>
    <xf numFmtId="185" fontId="1" fillId="0" borderId="2" xfId="0" applyNumberFormat="1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85" fontId="8" fillId="0" borderId="0" xfId="0" applyNumberFormat="1" applyFont="1">
      <alignment vertical="center"/>
    </xf>
    <xf numFmtId="185" fontId="7" fillId="0" borderId="2" xfId="0" applyNumberFormat="1" applyFont="1" applyBorder="1">
      <alignment vertical="center"/>
    </xf>
    <xf numFmtId="14" fontId="7" fillId="0" borderId="6" xfId="0" applyNumberFormat="1" applyFont="1" applyBorder="1">
      <alignment vertical="center"/>
    </xf>
    <xf numFmtId="14" fontId="7" fillId="0" borderId="5" xfId="0" applyNumberFormat="1" applyFont="1" applyBorder="1">
      <alignment vertical="center"/>
    </xf>
    <xf numFmtId="14" fontId="7" fillId="0" borderId="4" xfId="0" applyNumberFormat="1" applyFont="1" applyBorder="1">
      <alignment vertical="center"/>
    </xf>
    <xf numFmtId="0" fontId="7" fillId="0" borderId="6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178" fontId="7" fillId="0" borderId="0" xfId="0" applyNumberFormat="1" applyFont="1">
      <alignment vertical="center"/>
    </xf>
    <xf numFmtId="9" fontId="7" fillId="0" borderId="6" xfId="0" applyNumberFormat="1" applyFont="1" applyBorder="1">
      <alignment vertical="center"/>
    </xf>
    <xf numFmtId="183" fontId="7" fillId="0" borderId="14" xfId="0" applyNumberFormat="1" applyFont="1" applyBorder="1">
      <alignment vertical="center"/>
    </xf>
    <xf numFmtId="10" fontId="7" fillId="0" borderId="9" xfId="0" applyNumberFormat="1" applyFont="1" applyBorder="1">
      <alignment vertical="center"/>
    </xf>
    <xf numFmtId="0" fontId="7" fillId="0" borderId="8" xfId="0" applyFont="1" applyBorder="1">
      <alignment vertical="center"/>
    </xf>
    <xf numFmtId="9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79" fontId="1" fillId="0" borderId="7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9" fontId="1" fillId="0" borderId="0" xfId="1" applyFont="1">
      <alignment vertical="center"/>
    </xf>
    <xf numFmtId="178" fontId="10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86" fontId="1" fillId="0" borderId="0" xfId="0" applyNumberFormat="1" applyFont="1">
      <alignment vertical="center"/>
    </xf>
    <xf numFmtId="178" fontId="1" fillId="0" borderId="0" xfId="0" applyNumberFormat="1" applyFont="1" applyAlignment="1">
      <alignment horizontal="right" vertical="center"/>
    </xf>
    <xf numFmtId="10" fontId="1" fillId="0" borderId="0" xfId="1" applyNumberFormat="1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1" fillId="5" borderId="0" xfId="0" applyFont="1" applyFill="1">
      <alignment vertical="center"/>
    </xf>
    <xf numFmtId="0" fontId="11" fillId="0" borderId="7" xfId="0" applyFont="1" applyBorder="1">
      <alignment vertical="center"/>
    </xf>
    <xf numFmtId="14" fontId="11" fillId="0" borderId="6" xfId="0" applyNumberFormat="1" applyFont="1" applyBorder="1">
      <alignment vertical="center"/>
    </xf>
    <xf numFmtId="0" fontId="11" fillId="0" borderId="6" xfId="0" applyFont="1" applyBorder="1">
      <alignment vertical="center"/>
    </xf>
    <xf numFmtId="14" fontId="8" fillId="0" borderId="6" xfId="0" applyNumberFormat="1" applyFont="1" applyBorder="1">
      <alignment vertical="center"/>
    </xf>
    <xf numFmtId="0" fontId="8" fillId="0" borderId="6" xfId="0" applyFont="1" applyBorder="1">
      <alignment vertical="center"/>
    </xf>
    <xf numFmtId="14" fontId="11" fillId="0" borderId="5" xfId="0" applyNumberFormat="1" applyFont="1" applyBorder="1">
      <alignment vertical="center"/>
    </xf>
    <xf numFmtId="0" fontId="11" fillId="0" borderId="5" xfId="0" applyFont="1" applyBorder="1">
      <alignment vertical="center"/>
    </xf>
    <xf numFmtId="14" fontId="8" fillId="0" borderId="5" xfId="0" applyNumberFormat="1" applyFont="1" applyBorder="1">
      <alignment vertical="center"/>
    </xf>
    <xf numFmtId="0" fontId="8" fillId="0" borderId="5" xfId="0" applyFont="1" applyBorder="1">
      <alignment vertical="center"/>
    </xf>
    <xf numFmtId="14" fontId="11" fillId="0" borderId="4" xfId="0" applyNumberFormat="1" applyFont="1" applyBorder="1">
      <alignment vertical="center"/>
    </xf>
    <xf numFmtId="0" fontId="11" fillId="0" borderId="4" xfId="0" applyFont="1" applyBorder="1">
      <alignment vertical="center"/>
    </xf>
    <xf numFmtId="14" fontId="8" fillId="0" borderId="4" xfId="0" applyNumberFormat="1" applyFont="1" applyBorder="1">
      <alignment vertical="center"/>
    </xf>
    <xf numFmtId="0" fontId="8" fillId="0" borderId="4" xfId="0" applyFont="1" applyBorder="1">
      <alignment vertical="center"/>
    </xf>
    <xf numFmtId="14" fontId="11" fillId="0" borderId="0" xfId="0" applyNumberFormat="1" applyFont="1">
      <alignment vertical="center"/>
    </xf>
    <xf numFmtId="0" fontId="11" fillId="0" borderId="0" xfId="0" quotePrefix="1" applyFont="1">
      <alignment vertical="center"/>
    </xf>
    <xf numFmtId="178" fontId="8" fillId="0" borderId="0" xfId="0" applyNumberFormat="1" applyFont="1">
      <alignment vertical="center"/>
    </xf>
    <xf numFmtId="0" fontId="11" fillId="4" borderId="0" xfId="0" applyFont="1" applyFill="1">
      <alignment vertical="center"/>
    </xf>
    <xf numFmtId="0" fontId="13" fillId="3" borderId="0" xfId="0" applyFont="1" applyFill="1">
      <alignment vertical="center"/>
    </xf>
    <xf numFmtId="0" fontId="11" fillId="0" borderId="1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13" xfId="0" applyFont="1" applyBorder="1">
      <alignment vertical="center"/>
    </xf>
    <xf numFmtId="9" fontId="8" fillId="0" borderId="6" xfId="0" applyNumberFormat="1" applyFont="1" applyBorder="1">
      <alignment vertical="center"/>
    </xf>
    <xf numFmtId="9" fontId="11" fillId="0" borderId="11" xfId="0" applyNumberFormat="1" applyFont="1" applyBorder="1">
      <alignment vertical="center"/>
    </xf>
    <xf numFmtId="9" fontId="11" fillId="0" borderId="2" xfId="0" applyNumberFormat="1" applyFont="1" applyBorder="1">
      <alignment vertical="center"/>
    </xf>
    <xf numFmtId="9" fontId="11" fillId="0" borderId="10" xfId="0" applyNumberFormat="1" applyFont="1" applyBorder="1">
      <alignment vertical="center"/>
    </xf>
    <xf numFmtId="183" fontId="8" fillId="0" borderId="14" xfId="0" applyNumberFormat="1" applyFont="1" applyBorder="1">
      <alignment vertical="center"/>
    </xf>
    <xf numFmtId="183" fontId="11" fillId="0" borderId="14" xfId="0" applyNumberFormat="1" applyFont="1" applyBorder="1">
      <alignment vertical="center"/>
    </xf>
    <xf numFmtId="183" fontId="11" fillId="0" borderId="0" xfId="0" applyNumberFormat="1" applyFont="1">
      <alignment vertical="center"/>
    </xf>
    <xf numFmtId="183" fontId="11" fillId="0" borderId="15" xfId="0" applyNumberFormat="1" applyFont="1" applyBorder="1">
      <alignment vertical="center"/>
    </xf>
    <xf numFmtId="10" fontId="8" fillId="0" borderId="9" xfId="0" applyNumberFormat="1" applyFont="1" applyBorder="1">
      <alignment vertical="center"/>
    </xf>
    <xf numFmtId="10" fontId="11" fillId="0" borderId="9" xfId="0" applyNumberFormat="1" applyFont="1" applyBorder="1">
      <alignment vertical="center"/>
    </xf>
    <xf numFmtId="10" fontId="11" fillId="0" borderId="1" xfId="0" applyNumberFormat="1" applyFont="1" applyBorder="1">
      <alignment vertical="center"/>
    </xf>
    <xf numFmtId="10" fontId="11" fillId="0" borderId="8" xfId="0" applyNumberFormat="1" applyFont="1" applyBorder="1">
      <alignment vertical="center"/>
    </xf>
    <xf numFmtId="0" fontId="11" fillId="0" borderId="1" xfId="0" applyFont="1" applyBorder="1">
      <alignment vertical="center"/>
    </xf>
    <xf numFmtId="185" fontId="11" fillId="0" borderId="0" xfId="0" applyNumberFormat="1" applyFont="1">
      <alignment vertical="center"/>
    </xf>
    <xf numFmtId="178" fontId="13" fillId="3" borderId="0" xfId="0" applyNumberFormat="1" applyFont="1" applyFill="1">
      <alignment vertical="center"/>
    </xf>
    <xf numFmtId="0" fontId="11" fillId="0" borderId="2" xfId="0" applyFont="1" applyBorder="1">
      <alignment vertical="center"/>
    </xf>
    <xf numFmtId="185" fontId="11" fillId="0" borderId="2" xfId="0" applyNumberFormat="1" applyFont="1" applyBorder="1">
      <alignment vertical="center"/>
    </xf>
    <xf numFmtId="185" fontId="8" fillId="0" borderId="2" xfId="0" applyNumberFormat="1" applyFont="1" applyBorder="1">
      <alignment vertical="center"/>
    </xf>
    <xf numFmtId="0" fontId="11" fillId="0" borderId="11" xfId="0" applyFont="1" applyBorder="1">
      <alignment vertical="center"/>
    </xf>
    <xf numFmtId="0" fontId="11" fillId="0" borderId="10" xfId="0" applyFont="1" applyBorder="1">
      <alignment vertical="center"/>
    </xf>
    <xf numFmtId="0" fontId="11" fillId="0" borderId="9" xfId="0" applyFont="1" applyBorder="1">
      <alignment vertical="center"/>
    </xf>
    <xf numFmtId="0" fontId="8" fillId="0" borderId="8" xfId="0" applyFont="1" applyBorder="1">
      <alignment vertical="center"/>
    </xf>
    <xf numFmtId="55" fontId="11" fillId="0" borderId="3" xfId="0" applyNumberFormat="1" applyFont="1" applyBorder="1">
      <alignment vertical="center"/>
    </xf>
    <xf numFmtId="55" fontId="11" fillId="5" borderId="3" xfId="0" applyNumberFormat="1" applyFont="1" applyFill="1" applyBorder="1">
      <alignment vertical="center"/>
    </xf>
    <xf numFmtId="177" fontId="11" fillId="0" borderId="2" xfId="0" applyNumberFormat="1" applyFont="1" applyBorder="1">
      <alignment vertical="center"/>
    </xf>
    <xf numFmtId="177" fontId="11" fillId="5" borderId="2" xfId="0" applyNumberFormat="1" applyFont="1" applyFill="1" applyBorder="1">
      <alignment vertical="center"/>
    </xf>
    <xf numFmtId="176" fontId="11" fillId="0" borderId="0" xfId="0" applyNumberFormat="1" applyFont="1">
      <alignment vertical="center"/>
    </xf>
    <xf numFmtId="176" fontId="11" fillId="5" borderId="0" xfId="0" applyNumberFormat="1" applyFont="1" applyFill="1">
      <alignment vertical="center"/>
    </xf>
    <xf numFmtId="184" fontId="11" fillId="0" borderId="0" xfId="0" applyNumberFormat="1" applyFont="1">
      <alignment vertical="center"/>
    </xf>
    <xf numFmtId="184" fontId="11" fillId="5" borderId="0" xfId="0" applyNumberFormat="1" applyFont="1" applyFill="1">
      <alignment vertical="center"/>
    </xf>
    <xf numFmtId="0" fontId="11" fillId="5" borderId="1" xfId="0" applyFont="1" applyFill="1" applyBorder="1">
      <alignment vertical="center"/>
    </xf>
    <xf numFmtId="0" fontId="14" fillId="0" borderId="0" xfId="0" applyFo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11" fillId="0" borderId="6" xfId="0" applyNumberFormat="1" applyFont="1" applyBorder="1">
      <alignment vertical="center"/>
    </xf>
    <xf numFmtId="183" fontId="11" fillId="0" borderId="5" xfId="0" applyNumberFormat="1" applyFont="1" applyBorder="1">
      <alignment vertical="center"/>
    </xf>
    <xf numFmtId="10" fontId="11" fillId="0" borderId="4" xfId="0" applyNumberFormat="1" applyFont="1" applyBorder="1">
      <alignment vertical="center"/>
    </xf>
    <xf numFmtId="0" fontId="11" fillId="0" borderId="0" xfId="0" quotePrefix="1" applyFont="1" applyAlignment="1">
      <alignment horizontal="center" vertical="center"/>
    </xf>
    <xf numFmtId="41" fontId="11" fillId="0" borderId="2" xfId="2" applyFont="1" applyBorder="1">
      <alignment vertical="center"/>
    </xf>
    <xf numFmtId="187" fontId="5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noThreeD="1" sel="0" val="0"/>
</file>

<file path=xl/ctrlProps/ctrlProp2.xml><?xml version="1.0" encoding="utf-8"?>
<formControlPr xmlns="http://schemas.microsoft.com/office/spreadsheetml/2009/9/main" objectType="Drop" dropStyle="combo" dx="22" fmlaLink="$G$38" fmlaRange="$C$38:$C$39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104775</xdr:rowOff>
    </xdr:from>
    <xdr:to>
      <xdr:col>20</xdr:col>
      <xdr:colOff>29643</xdr:colOff>
      <xdr:row>17</xdr:row>
      <xdr:rowOff>162340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104775"/>
          <a:ext cx="7649643" cy="29722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457200</xdr:colOff>
      <xdr:row>18</xdr:row>
      <xdr:rowOff>95250</xdr:rowOff>
    </xdr:from>
    <xdr:to>
      <xdr:col>29</xdr:col>
      <xdr:colOff>20712</xdr:colOff>
      <xdr:row>46</xdr:row>
      <xdr:rowOff>162604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5050" y="3181350"/>
          <a:ext cx="11907912" cy="486795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8</xdr:row>
          <xdr:rowOff>95250</xdr:rowOff>
        </xdr:from>
        <xdr:to>
          <xdr:col>8</xdr:col>
          <xdr:colOff>66675</xdr:colOff>
          <xdr:row>12</xdr:row>
          <xdr:rowOff>114300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304800</xdr:colOff>
          <xdr:row>42</xdr:row>
          <xdr:rowOff>66675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4056;&#49828;&#53944;&#52896;&#54140;&#49828;_&#48512;&#46041;&#49328;%20&#51116;&#47924;&#47784;&#45944;_&#49892;&#47932;&#53804;&#51088;_&#47932;&#47448;&#49468;&#53552;&#49368;&#54540;_2021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2280;&#44256;&#47784;&#45944;/&#51116;&#47924;&#47784;&#45944;_&#44396;&#54028;&#48156;&#50669;%20&#48373;&#54633;&#49345;&#50629;&#49884;&#49444;%20&#44060;&#48156;_&#48516;&#50577;&#47784;&#45944;ver13.6_&#49465;&#49496;&#48516;&#50577;_1300&#47564;_&#51452;&#51452;4&#44060;&#49324;_&#53076;&#46988;&#53076;&#47588;&#51077;&#49688;&#49688;&#47308;_KS&#50640;&#49483;_20210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&amp;R"/>
      <sheetName val="투자비"/>
      <sheetName val="운영수입"/>
      <sheetName val="Sheet1"/>
      <sheetName val="Sheet1 (2)"/>
      <sheetName val="운영비용"/>
      <sheetName val="CF(M)"/>
      <sheetName val="배당"/>
      <sheetName val="보유세"/>
    </sheetNames>
    <sheetDataSet>
      <sheetData sheetId="0">
        <row r="11">
          <cell r="D11">
            <v>0.30249999999999999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V A&amp;R"/>
      <sheetName val="민감도분석"/>
      <sheetName val="SR Reits"/>
      <sheetName val="총투자비"/>
      <sheetName val="총투자비CF(M)"/>
      <sheetName val="설계개요"/>
      <sheetName val="PFV운영CF(M)"/>
      <sheetName val="REITs A&amp;R"/>
      <sheetName val="운영CF(Y)"/>
      <sheetName val="보유세"/>
    </sheetNames>
    <sheetDataSet>
      <sheetData sheetId="0"/>
      <sheetData sheetId="1">
        <row r="2">
          <cell r="G2">
            <v>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Q62"/>
  <sheetViews>
    <sheetView showGridLines="0" topLeftCell="A16" workbookViewId="0">
      <selection activeCell="M19" sqref="M19"/>
    </sheetView>
  </sheetViews>
  <sheetFormatPr defaultColWidth="9" defaultRowHeight="13.5" customHeight="1" x14ac:dyDescent="0.3"/>
  <cols>
    <col min="1" max="1" width="4.875" style="1" customWidth="1"/>
    <col min="2" max="2" width="3.625" style="1" customWidth="1"/>
    <col min="3" max="3" width="11.5" style="1" customWidth="1"/>
    <col min="4" max="4" width="9.875" style="1" bestFit="1" customWidth="1"/>
    <col min="5" max="5" width="11.125" style="1" bestFit="1" customWidth="1"/>
    <col min="6" max="10" width="9.875" style="1" bestFit="1" customWidth="1"/>
    <col min="11" max="11" width="9.75" style="1" bestFit="1" customWidth="1"/>
    <col min="12" max="12" width="11.25" style="1" customWidth="1"/>
    <col min="13" max="16" width="9.75" style="1" bestFit="1" customWidth="1"/>
    <col min="17" max="16384" width="9" style="1"/>
  </cols>
  <sheetData>
    <row r="3" spans="2:12" ht="13.5" customHeight="1" x14ac:dyDescent="0.3">
      <c r="B3" s="45" t="s">
        <v>47</v>
      </c>
    </row>
    <row r="4" spans="2:12" ht="13.5" customHeight="1" x14ac:dyDescent="0.3">
      <c r="C4" s="14" t="s">
        <v>11</v>
      </c>
      <c r="D4" s="14" t="s">
        <v>10</v>
      </c>
      <c r="E4" s="14" t="s">
        <v>9</v>
      </c>
      <c r="F4" s="14" t="s">
        <v>8</v>
      </c>
      <c r="G4" s="14" t="s">
        <v>7</v>
      </c>
      <c r="H4" s="14" t="s">
        <v>6</v>
      </c>
      <c r="I4" s="14" t="s">
        <v>22</v>
      </c>
      <c r="J4" s="14" t="s">
        <v>21</v>
      </c>
      <c r="K4" s="14" t="s">
        <v>20</v>
      </c>
      <c r="L4" s="14" t="s">
        <v>19</v>
      </c>
    </row>
    <row r="5" spans="2:12" ht="13.5" customHeight="1" x14ac:dyDescent="0.3">
      <c r="C5" s="13">
        <v>44287</v>
      </c>
      <c r="D5" s="12">
        <v>1</v>
      </c>
      <c r="E5" s="53"/>
      <c r="F5" s="56"/>
      <c r="G5" s="56"/>
      <c r="H5" s="56"/>
      <c r="I5" s="56"/>
      <c r="J5" s="56"/>
      <c r="K5" s="56"/>
      <c r="L5" s="53"/>
    </row>
    <row r="6" spans="2:12" ht="13.5" customHeight="1" x14ac:dyDescent="0.3">
      <c r="C6" s="11">
        <v>44301</v>
      </c>
      <c r="D6" s="10">
        <v>1</v>
      </c>
      <c r="E6" s="54"/>
      <c r="F6" s="57"/>
      <c r="G6" s="57"/>
      <c r="H6" s="57"/>
      <c r="I6" s="57"/>
      <c r="J6" s="57"/>
      <c r="K6" s="57"/>
      <c r="L6" s="54"/>
    </row>
    <row r="7" spans="2:12" ht="13.5" customHeight="1" x14ac:dyDescent="0.3">
      <c r="C7" s="11">
        <v>44316</v>
      </c>
      <c r="D7" s="10">
        <v>1</v>
      </c>
      <c r="E7" s="54"/>
      <c r="F7" s="57"/>
      <c r="G7" s="57"/>
      <c r="H7" s="57"/>
      <c r="I7" s="57"/>
      <c r="J7" s="57"/>
      <c r="K7" s="57"/>
      <c r="L7" s="54"/>
    </row>
    <row r="8" spans="2:12" ht="13.5" customHeight="1" x14ac:dyDescent="0.3">
      <c r="C8" s="11">
        <v>44287</v>
      </c>
      <c r="D8" s="10">
        <v>0</v>
      </c>
      <c r="E8" s="54"/>
      <c r="F8" s="57"/>
      <c r="G8" s="57"/>
      <c r="H8" s="57"/>
      <c r="I8" s="57"/>
      <c r="J8" s="57"/>
      <c r="K8" s="57"/>
      <c r="L8" s="54"/>
    </row>
    <row r="9" spans="2:12" ht="13.5" customHeight="1" x14ac:dyDescent="0.3">
      <c r="C9" s="11">
        <v>44301</v>
      </c>
      <c r="D9" s="10">
        <v>0</v>
      </c>
      <c r="E9" s="54"/>
      <c r="F9" s="57"/>
      <c r="G9" s="57"/>
      <c r="H9" s="57"/>
      <c r="I9" s="57"/>
      <c r="J9" s="57"/>
      <c r="K9" s="57"/>
      <c r="L9" s="54"/>
    </row>
    <row r="10" spans="2:12" ht="13.5" customHeight="1" x14ac:dyDescent="0.3">
      <c r="C10" s="9">
        <v>44316</v>
      </c>
      <c r="D10" s="8">
        <v>-1</v>
      </c>
      <c r="E10" s="55"/>
      <c r="F10" s="58"/>
      <c r="G10" s="58"/>
      <c r="H10" s="58"/>
      <c r="I10" s="58"/>
      <c r="J10" s="58"/>
      <c r="K10" s="58"/>
      <c r="L10" s="55"/>
    </row>
    <row r="12" spans="2:12" ht="13.5" customHeight="1" x14ac:dyDescent="0.3">
      <c r="B12" s="45" t="s">
        <v>46</v>
      </c>
    </row>
    <row r="13" spans="2:12" ht="13.5" customHeight="1" x14ac:dyDescent="0.3">
      <c r="C13" s="1" t="s">
        <v>18</v>
      </c>
      <c r="D13" s="20">
        <v>44286</v>
      </c>
      <c r="E13" s="20">
        <f t="shared" ref="E13:J13" si="0">EOMONTH(D13,1)</f>
        <v>44316</v>
      </c>
      <c r="F13" s="20">
        <f t="shared" si="0"/>
        <v>44347</v>
      </c>
      <c r="G13" s="20">
        <f t="shared" si="0"/>
        <v>44377</v>
      </c>
      <c r="H13" s="20">
        <f t="shared" si="0"/>
        <v>44408</v>
      </c>
      <c r="I13" s="20">
        <f t="shared" si="0"/>
        <v>44439</v>
      </c>
      <c r="J13" s="20">
        <f t="shared" si="0"/>
        <v>44469</v>
      </c>
    </row>
    <row r="14" spans="2:12" ht="13.5" customHeight="1" x14ac:dyDescent="0.3">
      <c r="C14" s="1" t="s">
        <v>17</v>
      </c>
      <c r="D14" s="20">
        <v>44347</v>
      </c>
    </row>
    <row r="15" spans="2:12" ht="13.5" customHeight="1" x14ac:dyDescent="0.3">
      <c r="C15" s="19" t="s">
        <v>16</v>
      </c>
      <c r="D15" s="59"/>
      <c r="E15" s="59"/>
      <c r="F15" s="59"/>
      <c r="G15" s="59"/>
      <c r="H15" s="59"/>
      <c r="I15" s="59"/>
      <c r="J15" s="59"/>
    </row>
    <row r="17" spans="2:7" ht="13.5" customHeight="1" x14ac:dyDescent="0.3">
      <c r="B17" s="45" t="s">
        <v>45</v>
      </c>
    </row>
    <row r="18" spans="2:7" ht="13.5" customHeight="1" x14ac:dyDescent="0.3">
      <c r="C18" s="32"/>
      <c r="D18" s="32"/>
    </row>
    <row r="20" spans="2:7" ht="13.5" customHeight="1" x14ac:dyDescent="0.3">
      <c r="B20" s="45" t="s">
        <v>44</v>
      </c>
    </row>
    <row r="21" spans="2:7" ht="13.5" customHeight="1" x14ac:dyDescent="0.3">
      <c r="C21" s="1" t="s">
        <v>43</v>
      </c>
      <c r="D21" s="33">
        <v>3</v>
      </c>
    </row>
    <row r="22" spans="2:7" ht="13.5" customHeight="1" x14ac:dyDescent="0.3">
      <c r="C22" s="14" t="s">
        <v>35</v>
      </c>
      <c r="D22" s="14" t="s">
        <v>39</v>
      </c>
      <c r="E22" s="34" t="s">
        <v>40</v>
      </c>
      <c r="F22" s="7" t="s">
        <v>41</v>
      </c>
      <c r="G22" s="35" t="s">
        <v>42</v>
      </c>
    </row>
    <row r="23" spans="2:7" ht="13.5" customHeight="1" x14ac:dyDescent="0.3">
      <c r="C23" s="12" t="s">
        <v>36</v>
      </c>
      <c r="D23" s="60"/>
      <c r="E23" s="36">
        <v>0.1</v>
      </c>
      <c r="F23" s="37">
        <v>0.2</v>
      </c>
      <c r="G23" s="38">
        <v>0.3</v>
      </c>
    </row>
    <row r="24" spans="2:7" ht="13.5" customHeight="1" x14ac:dyDescent="0.3">
      <c r="C24" s="10" t="s">
        <v>37</v>
      </c>
      <c r="D24" s="61"/>
      <c r="E24" s="39">
        <v>24000</v>
      </c>
      <c r="F24" s="40">
        <v>25000</v>
      </c>
      <c r="G24" s="41">
        <v>26000</v>
      </c>
    </row>
    <row r="25" spans="2:7" ht="13.5" customHeight="1" x14ac:dyDescent="0.3">
      <c r="C25" s="8" t="s">
        <v>38</v>
      </c>
      <c r="D25" s="62"/>
      <c r="E25" s="42">
        <v>4.4999999999999998E-2</v>
      </c>
      <c r="F25" s="43">
        <v>4.7E-2</v>
      </c>
      <c r="G25" s="44">
        <v>4.9000000000000002E-2</v>
      </c>
    </row>
    <row r="27" spans="2:7" ht="13.5" customHeight="1" x14ac:dyDescent="0.3">
      <c r="B27" s="45" t="s">
        <v>53</v>
      </c>
    </row>
    <row r="28" spans="2:7" ht="13.5" customHeight="1" x14ac:dyDescent="0.3">
      <c r="C28" s="2" t="s">
        <v>54</v>
      </c>
      <c r="D28" s="2"/>
      <c r="E28" s="2" t="s">
        <v>61</v>
      </c>
      <c r="F28" s="2" t="s">
        <v>73</v>
      </c>
      <c r="G28" s="2"/>
    </row>
    <row r="29" spans="2:7" ht="13.5" customHeight="1" x14ac:dyDescent="0.3">
      <c r="C29" s="1" t="s">
        <v>55</v>
      </c>
      <c r="E29" s="47">
        <v>46000</v>
      </c>
      <c r="F29" s="24">
        <v>1</v>
      </c>
    </row>
    <row r="30" spans="2:7" ht="13.5" customHeight="1" x14ac:dyDescent="0.3">
      <c r="C30" s="1" t="s">
        <v>56</v>
      </c>
      <c r="E30" s="47">
        <v>920</v>
      </c>
      <c r="F30" s="24">
        <v>1</v>
      </c>
    </row>
    <row r="31" spans="2:7" ht="13.5" customHeight="1" x14ac:dyDescent="0.3">
      <c r="C31" s="1" t="s">
        <v>57</v>
      </c>
      <c r="E31" s="47">
        <v>800</v>
      </c>
      <c r="F31" s="24">
        <v>1</v>
      </c>
    </row>
    <row r="32" spans="2:7" ht="13.5" customHeight="1" x14ac:dyDescent="0.3">
      <c r="C32" s="49" t="s">
        <v>58</v>
      </c>
      <c r="D32" s="50"/>
      <c r="E32" s="51"/>
      <c r="F32" s="24">
        <v>0</v>
      </c>
    </row>
    <row r="33" spans="2:10" ht="13.5" customHeight="1" x14ac:dyDescent="0.3">
      <c r="C33" s="1" t="s">
        <v>59</v>
      </c>
      <c r="E33" s="47">
        <v>29</v>
      </c>
      <c r="F33" s="24">
        <v>0</v>
      </c>
    </row>
    <row r="34" spans="2:10" ht="13.5" customHeight="1" x14ac:dyDescent="0.3">
      <c r="C34" s="1" t="s">
        <v>60</v>
      </c>
      <c r="E34" s="47">
        <v>31</v>
      </c>
      <c r="F34" s="24">
        <v>0</v>
      </c>
    </row>
    <row r="35" spans="2:10" ht="13.5" customHeight="1" x14ac:dyDescent="0.3">
      <c r="C35" s="5" t="s">
        <v>62</v>
      </c>
      <c r="D35" s="5"/>
      <c r="E35" s="48">
        <f>SUM(E29:E34)</f>
        <v>47780</v>
      </c>
      <c r="F35" s="52"/>
      <c r="G35" s="5"/>
    </row>
    <row r="37" spans="2:10" ht="13.5" customHeight="1" x14ac:dyDescent="0.3">
      <c r="B37" s="45" t="s">
        <v>48</v>
      </c>
    </row>
    <row r="38" spans="2:10" ht="13.5" customHeight="1" x14ac:dyDescent="0.3">
      <c r="C38" s="1" t="s">
        <v>15</v>
      </c>
      <c r="D38" s="1">
        <v>300</v>
      </c>
      <c r="E38" s="49"/>
    </row>
    <row r="39" spans="2:10" ht="13.5" customHeight="1" x14ac:dyDescent="0.3">
      <c r="C39" s="1" t="s">
        <v>14</v>
      </c>
      <c r="D39" s="1">
        <v>500</v>
      </c>
    </row>
    <row r="40" spans="2:10" ht="13.5" customHeight="1" x14ac:dyDescent="0.3">
      <c r="F40" s="1" t="s">
        <v>12</v>
      </c>
    </row>
    <row r="41" spans="2:10" ht="13.5" customHeight="1" x14ac:dyDescent="0.3">
      <c r="C41" s="17" t="s">
        <v>13</v>
      </c>
      <c r="D41" s="5"/>
      <c r="E41" s="16" t="s">
        <v>2</v>
      </c>
      <c r="F41" s="1" t="s">
        <v>12</v>
      </c>
      <c r="I41" s="139"/>
      <c r="J41" s="139"/>
    </row>
    <row r="42" spans="2:10" ht="13.5" customHeight="1" x14ac:dyDescent="0.3">
      <c r="C42" s="15"/>
      <c r="D42" s="2"/>
      <c r="E42" s="63"/>
      <c r="I42" s="139"/>
      <c r="J42" s="139"/>
    </row>
    <row r="44" spans="2:10" ht="13.5" customHeight="1" x14ac:dyDescent="0.3">
      <c r="B44" s="45" t="s">
        <v>49</v>
      </c>
      <c r="F44" s="1" t="s">
        <v>12</v>
      </c>
    </row>
    <row r="45" spans="2:10" ht="13.5" customHeight="1" x14ac:dyDescent="0.3">
      <c r="C45" s="14" t="s">
        <v>11</v>
      </c>
      <c r="D45" s="14" t="s">
        <v>10</v>
      </c>
      <c r="E45" s="14" t="s">
        <v>9</v>
      </c>
      <c r="F45" s="14" t="s">
        <v>8</v>
      </c>
      <c r="G45" s="14" t="s">
        <v>7</v>
      </c>
      <c r="H45" s="14" t="s">
        <v>6</v>
      </c>
    </row>
    <row r="46" spans="2:10" ht="13.5" customHeight="1" x14ac:dyDescent="0.3">
      <c r="C46" s="13">
        <v>44287</v>
      </c>
      <c r="D46" s="12">
        <v>1</v>
      </c>
      <c r="E46" s="53"/>
      <c r="F46" s="56"/>
      <c r="G46" s="56"/>
      <c r="H46" s="56"/>
    </row>
    <row r="47" spans="2:10" ht="13.5" customHeight="1" x14ac:dyDescent="0.3">
      <c r="C47" s="11">
        <v>44301</v>
      </c>
      <c r="D47" s="10">
        <v>1</v>
      </c>
      <c r="E47" s="54"/>
      <c r="F47" s="57"/>
      <c r="G47" s="57"/>
      <c r="H47" s="57"/>
    </row>
    <row r="48" spans="2:10" ht="13.5" customHeight="1" x14ac:dyDescent="0.3">
      <c r="C48" s="11">
        <v>44316</v>
      </c>
      <c r="D48" s="10">
        <v>1</v>
      </c>
      <c r="E48" s="54"/>
      <c r="F48" s="57"/>
      <c r="G48" s="57"/>
      <c r="H48" s="57"/>
    </row>
    <row r="49" spans="2:17" ht="13.5" customHeight="1" x14ac:dyDescent="0.3">
      <c r="C49" s="11">
        <v>44287</v>
      </c>
      <c r="D49" s="10">
        <v>0</v>
      </c>
      <c r="E49" s="54"/>
      <c r="F49" s="57"/>
      <c r="G49" s="57"/>
      <c r="H49" s="57"/>
    </row>
    <row r="50" spans="2:17" ht="13.5" customHeight="1" x14ac:dyDescent="0.3">
      <c r="C50" s="11">
        <v>44301</v>
      </c>
      <c r="D50" s="10">
        <v>0</v>
      </c>
      <c r="E50" s="54"/>
      <c r="F50" s="57"/>
      <c r="G50" s="57"/>
      <c r="H50" s="57"/>
    </row>
    <row r="51" spans="2:17" ht="13.5" customHeight="1" x14ac:dyDescent="0.3">
      <c r="C51" s="9">
        <v>44316</v>
      </c>
      <c r="D51" s="8">
        <v>-1</v>
      </c>
      <c r="E51" s="55"/>
      <c r="F51" s="58"/>
      <c r="G51" s="58"/>
      <c r="H51" s="58"/>
    </row>
    <row r="53" spans="2:17" ht="13.5" customHeight="1" x14ac:dyDescent="0.3">
      <c r="B53" s="45" t="s">
        <v>50</v>
      </c>
    </row>
    <row r="54" spans="2:17" ht="13.5" customHeight="1" x14ac:dyDescent="0.3">
      <c r="C54" s="7" t="s">
        <v>5</v>
      </c>
      <c r="D54" s="6">
        <v>44227</v>
      </c>
      <c r="E54" s="6">
        <f t="shared" ref="E54:Q54" si="1">EOMONTH(D54,1)</f>
        <v>44255</v>
      </c>
      <c r="F54" s="6">
        <f t="shared" si="1"/>
        <v>44286</v>
      </c>
      <c r="G54" s="6">
        <f t="shared" si="1"/>
        <v>44316</v>
      </c>
      <c r="H54" s="6">
        <f t="shared" si="1"/>
        <v>44347</v>
      </c>
      <c r="I54" s="6">
        <f t="shared" si="1"/>
        <v>44377</v>
      </c>
      <c r="J54" s="6">
        <f t="shared" si="1"/>
        <v>44408</v>
      </c>
      <c r="K54" s="6">
        <f t="shared" si="1"/>
        <v>44439</v>
      </c>
      <c r="L54" s="6">
        <f t="shared" si="1"/>
        <v>44469</v>
      </c>
      <c r="M54" s="6">
        <f t="shared" si="1"/>
        <v>44500</v>
      </c>
      <c r="N54" s="6">
        <f t="shared" si="1"/>
        <v>44530</v>
      </c>
      <c r="O54" s="6">
        <f t="shared" si="1"/>
        <v>44561</v>
      </c>
      <c r="P54" s="6">
        <f t="shared" si="1"/>
        <v>44592</v>
      </c>
      <c r="Q54" s="6">
        <f t="shared" si="1"/>
        <v>44620</v>
      </c>
    </row>
    <row r="55" spans="2:17" ht="13.5" customHeight="1" x14ac:dyDescent="0.3">
      <c r="C55" s="5" t="s">
        <v>4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</v>
      </c>
      <c r="P55" s="4">
        <v>3</v>
      </c>
      <c r="Q55" s="4">
        <v>3</v>
      </c>
    </row>
    <row r="56" spans="2:17" ht="13.5" customHeight="1" x14ac:dyDescent="0.3">
      <c r="C56" s="1" t="s">
        <v>3</v>
      </c>
      <c r="D56" s="3">
        <f t="shared" ref="D56:Q56" si="2">YEAR(D54)</f>
        <v>2021</v>
      </c>
      <c r="E56" s="3">
        <f t="shared" si="2"/>
        <v>2021</v>
      </c>
      <c r="F56" s="3">
        <f t="shared" si="2"/>
        <v>2021</v>
      </c>
      <c r="G56" s="3">
        <f t="shared" si="2"/>
        <v>2021</v>
      </c>
      <c r="H56" s="3">
        <f t="shared" si="2"/>
        <v>2021</v>
      </c>
      <c r="I56" s="3">
        <f t="shared" si="2"/>
        <v>2021</v>
      </c>
      <c r="J56" s="3">
        <f t="shared" si="2"/>
        <v>2021</v>
      </c>
      <c r="K56" s="3">
        <f t="shared" si="2"/>
        <v>2021</v>
      </c>
      <c r="L56" s="3">
        <f t="shared" si="2"/>
        <v>2021</v>
      </c>
      <c r="M56" s="3">
        <f t="shared" si="2"/>
        <v>2021</v>
      </c>
      <c r="N56" s="3">
        <f t="shared" si="2"/>
        <v>2021</v>
      </c>
      <c r="O56" s="3">
        <f t="shared" si="2"/>
        <v>2021</v>
      </c>
      <c r="P56" s="3">
        <f t="shared" si="2"/>
        <v>2022</v>
      </c>
      <c r="Q56" s="3">
        <f t="shared" si="2"/>
        <v>2022</v>
      </c>
    </row>
    <row r="57" spans="2:17" ht="13.5" customHeight="1" x14ac:dyDescent="0.3">
      <c r="C57" s="1" t="s">
        <v>51</v>
      </c>
      <c r="D57" s="46">
        <f>MONTH(D54)</f>
        <v>1</v>
      </c>
      <c r="E57" s="46">
        <f t="shared" ref="E57:Q57" si="3">MONTH(E54)</f>
        <v>2</v>
      </c>
      <c r="F57" s="46">
        <f t="shared" si="3"/>
        <v>3</v>
      </c>
      <c r="G57" s="46">
        <f t="shared" si="3"/>
        <v>4</v>
      </c>
      <c r="H57" s="46">
        <f t="shared" si="3"/>
        <v>5</v>
      </c>
      <c r="I57" s="46">
        <f t="shared" si="3"/>
        <v>6</v>
      </c>
      <c r="J57" s="46">
        <f t="shared" si="3"/>
        <v>7</v>
      </c>
      <c r="K57" s="46">
        <f t="shared" si="3"/>
        <v>8</v>
      </c>
      <c r="L57" s="46">
        <f t="shared" si="3"/>
        <v>9</v>
      </c>
      <c r="M57" s="46">
        <f t="shared" si="3"/>
        <v>10</v>
      </c>
      <c r="N57" s="46">
        <f t="shared" si="3"/>
        <v>11</v>
      </c>
      <c r="O57" s="46">
        <f t="shared" si="3"/>
        <v>12</v>
      </c>
      <c r="P57" s="46">
        <f t="shared" si="3"/>
        <v>1</v>
      </c>
      <c r="Q57" s="46">
        <f t="shared" si="3"/>
        <v>2</v>
      </c>
    </row>
    <row r="58" spans="2:17" ht="13.5" customHeight="1" x14ac:dyDescent="0.3">
      <c r="C58" s="2" t="s">
        <v>2</v>
      </c>
      <c r="D58" s="2">
        <v>100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100</v>
      </c>
      <c r="N58" s="2">
        <v>100</v>
      </c>
      <c r="O58" s="2">
        <v>100</v>
      </c>
      <c r="P58" s="2">
        <v>100</v>
      </c>
      <c r="Q58" s="2">
        <v>100</v>
      </c>
    </row>
    <row r="60" spans="2:17" ht="13.5" customHeight="1" x14ac:dyDescent="0.3">
      <c r="C60" s="1" t="s">
        <v>1</v>
      </c>
      <c r="F60" s="49"/>
    </row>
    <row r="61" spans="2:17" ht="13.5" customHeight="1" x14ac:dyDescent="0.3">
      <c r="C61" s="1" t="s">
        <v>0</v>
      </c>
      <c r="F61" s="49"/>
    </row>
    <row r="62" spans="2:17" ht="13.5" customHeight="1" x14ac:dyDescent="0.3">
      <c r="C62" s="1" t="s">
        <v>52</v>
      </c>
      <c r="F62" s="49"/>
    </row>
  </sheetData>
  <mergeCells count="1">
    <mergeCell ref="I41:J4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E30"/>
  <sheetViews>
    <sheetView showGridLines="0" workbookViewId="0">
      <selection activeCell="C17" sqref="C17"/>
    </sheetView>
  </sheetViews>
  <sheetFormatPr defaultColWidth="9" defaultRowHeight="13.5" customHeight="1" x14ac:dyDescent="0.3"/>
  <cols>
    <col min="1" max="1" width="3.625" style="1" customWidth="1"/>
    <col min="2" max="2" width="10.875" style="1" customWidth="1"/>
    <col min="3" max="3" width="9.75" style="1" bestFit="1" customWidth="1"/>
    <col min="4" max="16384" width="9" style="1"/>
  </cols>
  <sheetData>
    <row r="2" spans="2:57" ht="13.5" customHeight="1" x14ac:dyDescent="0.3">
      <c r="B2" s="45" t="s">
        <v>23</v>
      </c>
    </row>
    <row r="4" spans="2:57" ht="13.5" customHeight="1" x14ac:dyDescent="0.3">
      <c r="B4" s="1" t="s">
        <v>24</v>
      </c>
      <c r="C4" s="23">
        <v>1.4999999999999999E-2</v>
      </c>
      <c r="D4" s="22">
        <v>1</v>
      </c>
      <c r="E4" s="22">
        <v>2</v>
      </c>
      <c r="F4" s="22">
        <v>3</v>
      </c>
      <c r="G4" s="22">
        <v>4</v>
      </c>
      <c r="H4" s="22">
        <v>5</v>
      </c>
    </row>
    <row r="5" spans="2:57" ht="13.5" customHeight="1" x14ac:dyDescent="0.3">
      <c r="B5" s="1" t="s">
        <v>25</v>
      </c>
      <c r="C5" s="24">
        <v>24000</v>
      </c>
      <c r="D5" s="21"/>
      <c r="E5" s="21"/>
      <c r="F5" s="21"/>
      <c r="G5" s="21"/>
      <c r="H5" s="21"/>
    </row>
    <row r="8" spans="2:57" ht="13.5" customHeight="1" x14ac:dyDescent="0.3">
      <c r="B8" s="45" t="s">
        <v>28</v>
      </c>
    </row>
    <row r="9" spans="2:57" ht="13.5" customHeight="1" x14ac:dyDescent="0.3">
      <c r="B9" s="1" t="s">
        <v>26</v>
      </c>
      <c r="C9" s="25">
        <v>12</v>
      </c>
    </row>
    <row r="10" spans="2:57" ht="13.5" customHeight="1" x14ac:dyDescent="0.3">
      <c r="B10" s="1" t="s">
        <v>29</v>
      </c>
      <c r="C10" s="26">
        <v>44316</v>
      </c>
    </row>
    <row r="11" spans="2:57" ht="13.5" customHeight="1" x14ac:dyDescent="0.3">
      <c r="B11" s="1" t="s">
        <v>30</v>
      </c>
      <c r="C11" s="26">
        <f>EOMONTH(C10,24-1)</f>
        <v>45016</v>
      </c>
    </row>
    <row r="13" spans="2:57" ht="13.5" customHeight="1" x14ac:dyDescent="0.3">
      <c r="B13" s="27" t="s">
        <v>27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</row>
    <row r="14" spans="2:57" ht="13.5" customHeight="1" x14ac:dyDescent="0.3">
      <c r="B14" s="27" t="s">
        <v>31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</row>
    <row r="15" spans="2:57" ht="13.5" customHeight="1" x14ac:dyDescent="0.3">
      <c r="B15" s="27" t="s">
        <v>32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</row>
    <row r="16" spans="2:57" ht="13.5" customHeight="1" x14ac:dyDescent="0.3">
      <c r="B16" s="27" t="s">
        <v>33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</row>
    <row r="17" spans="2:57" ht="13.5" customHeight="1" x14ac:dyDescent="0.3">
      <c r="B17" s="31"/>
      <c r="C17" s="31"/>
      <c r="D17" s="30">
        <v>44227</v>
      </c>
      <c r="E17" s="30">
        <f>EOMONTH(D17,1)</f>
        <v>44255</v>
      </c>
      <c r="F17" s="30">
        <f t="shared" ref="F17:BE17" si="0">EOMONTH(E17,1)</f>
        <v>44286</v>
      </c>
      <c r="G17" s="30">
        <f t="shared" si="0"/>
        <v>44316</v>
      </c>
      <c r="H17" s="30">
        <f t="shared" si="0"/>
        <v>44347</v>
      </c>
      <c r="I17" s="30">
        <f t="shared" si="0"/>
        <v>44377</v>
      </c>
      <c r="J17" s="30">
        <f t="shared" si="0"/>
        <v>44408</v>
      </c>
      <c r="K17" s="30">
        <f t="shared" si="0"/>
        <v>44439</v>
      </c>
      <c r="L17" s="30">
        <f t="shared" si="0"/>
        <v>44469</v>
      </c>
      <c r="M17" s="30">
        <f t="shared" si="0"/>
        <v>44500</v>
      </c>
      <c r="N17" s="30">
        <f t="shared" si="0"/>
        <v>44530</v>
      </c>
      <c r="O17" s="30">
        <f t="shared" si="0"/>
        <v>44561</v>
      </c>
      <c r="P17" s="30">
        <f t="shared" si="0"/>
        <v>44592</v>
      </c>
      <c r="Q17" s="30">
        <f t="shared" si="0"/>
        <v>44620</v>
      </c>
      <c r="R17" s="30">
        <f t="shared" si="0"/>
        <v>44651</v>
      </c>
      <c r="S17" s="30">
        <f t="shared" si="0"/>
        <v>44681</v>
      </c>
      <c r="T17" s="30">
        <f t="shared" si="0"/>
        <v>44712</v>
      </c>
      <c r="U17" s="30">
        <f t="shared" si="0"/>
        <v>44742</v>
      </c>
      <c r="V17" s="30">
        <f t="shared" si="0"/>
        <v>44773</v>
      </c>
      <c r="W17" s="30">
        <f t="shared" si="0"/>
        <v>44804</v>
      </c>
      <c r="X17" s="30">
        <f t="shared" si="0"/>
        <v>44834</v>
      </c>
      <c r="Y17" s="30">
        <f t="shared" si="0"/>
        <v>44865</v>
      </c>
      <c r="Z17" s="30">
        <f t="shared" si="0"/>
        <v>44895</v>
      </c>
      <c r="AA17" s="30">
        <f t="shared" si="0"/>
        <v>44926</v>
      </c>
      <c r="AB17" s="30">
        <f t="shared" si="0"/>
        <v>44957</v>
      </c>
      <c r="AC17" s="30">
        <f t="shared" si="0"/>
        <v>44985</v>
      </c>
      <c r="AD17" s="30">
        <f t="shared" si="0"/>
        <v>45016</v>
      </c>
      <c r="AE17" s="30">
        <f t="shared" si="0"/>
        <v>45046</v>
      </c>
      <c r="AF17" s="30">
        <f t="shared" si="0"/>
        <v>45077</v>
      </c>
      <c r="AG17" s="30">
        <f t="shared" si="0"/>
        <v>45107</v>
      </c>
      <c r="AH17" s="30">
        <f t="shared" si="0"/>
        <v>45138</v>
      </c>
      <c r="AI17" s="30">
        <f t="shared" si="0"/>
        <v>45169</v>
      </c>
      <c r="AJ17" s="30">
        <f t="shared" si="0"/>
        <v>45199</v>
      </c>
      <c r="AK17" s="30">
        <f t="shared" si="0"/>
        <v>45230</v>
      </c>
      <c r="AL17" s="30">
        <f t="shared" si="0"/>
        <v>45260</v>
      </c>
      <c r="AM17" s="30">
        <f t="shared" si="0"/>
        <v>45291</v>
      </c>
      <c r="AN17" s="30">
        <f t="shared" si="0"/>
        <v>45322</v>
      </c>
      <c r="AO17" s="30">
        <f t="shared" si="0"/>
        <v>45351</v>
      </c>
      <c r="AP17" s="30">
        <f t="shared" si="0"/>
        <v>45382</v>
      </c>
      <c r="AQ17" s="30">
        <f t="shared" si="0"/>
        <v>45412</v>
      </c>
      <c r="AR17" s="30">
        <f t="shared" si="0"/>
        <v>45443</v>
      </c>
      <c r="AS17" s="30">
        <f t="shared" si="0"/>
        <v>45473</v>
      </c>
      <c r="AT17" s="30">
        <f t="shared" si="0"/>
        <v>45504</v>
      </c>
      <c r="AU17" s="30">
        <f t="shared" si="0"/>
        <v>45535</v>
      </c>
      <c r="AV17" s="30">
        <f t="shared" si="0"/>
        <v>45565</v>
      </c>
      <c r="AW17" s="30">
        <f t="shared" si="0"/>
        <v>45596</v>
      </c>
      <c r="AX17" s="30">
        <f t="shared" si="0"/>
        <v>45626</v>
      </c>
      <c r="AY17" s="30">
        <f t="shared" si="0"/>
        <v>45657</v>
      </c>
      <c r="AZ17" s="30">
        <f t="shared" si="0"/>
        <v>45688</v>
      </c>
      <c r="BA17" s="30">
        <f t="shared" si="0"/>
        <v>45716</v>
      </c>
      <c r="BB17" s="30">
        <f t="shared" si="0"/>
        <v>45747</v>
      </c>
      <c r="BC17" s="30">
        <f t="shared" si="0"/>
        <v>45777</v>
      </c>
      <c r="BD17" s="30">
        <f t="shared" si="0"/>
        <v>45808</v>
      </c>
      <c r="BE17" s="30">
        <f t="shared" si="0"/>
        <v>45838</v>
      </c>
    </row>
    <row r="18" spans="2:57" ht="13.5" customHeight="1" x14ac:dyDescent="0.3">
      <c r="B18" s="1" t="s">
        <v>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20" spans="2:57" ht="13.5" customHeight="1" x14ac:dyDescent="0.3">
      <c r="B20" s="45" t="s">
        <v>66</v>
      </c>
    </row>
    <row r="21" spans="2:57" ht="13.5" customHeight="1" x14ac:dyDescent="0.3">
      <c r="B21" s="1" t="s">
        <v>63</v>
      </c>
      <c r="D21" s="64"/>
    </row>
    <row r="22" spans="2:57" ht="13.5" customHeight="1" x14ac:dyDescent="0.3">
      <c r="C22" s="14" t="s">
        <v>64</v>
      </c>
      <c r="D22" s="21"/>
    </row>
    <row r="23" spans="2:57" ht="13.5" customHeight="1" x14ac:dyDescent="0.3">
      <c r="C23" s="14" t="s">
        <v>65</v>
      </c>
      <c r="D23" s="21"/>
    </row>
    <row r="24" spans="2:57" ht="13.5" customHeight="1" x14ac:dyDescent="0.3">
      <c r="C24" s="14" t="s">
        <v>67</v>
      </c>
      <c r="D24" s="66"/>
      <c r="F24" s="65"/>
    </row>
    <row r="26" spans="2:57" ht="13.5" customHeight="1" x14ac:dyDescent="0.3">
      <c r="B26" s="1" t="s">
        <v>68</v>
      </c>
    </row>
    <row r="27" spans="2:57" ht="13.5" customHeight="1" x14ac:dyDescent="0.3">
      <c r="C27" s="14" t="s">
        <v>69</v>
      </c>
      <c r="D27" s="67"/>
    </row>
    <row r="28" spans="2:57" ht="13.5" customHeight="1" x14ac:dyDescent="0.3">
      <c r="C28" s="14" t="s">
        <v>70</v>
      </c>
      <c r="D28" s="14"/>
    </row>
    <row r="29" spans="2:57" ht="13.5" customHeight="1" x14ac:dyDescent="0.3">
      <c r="C29" s="14" t="s">
        <v>71</v>
      </c>
      <c r="D29" s="21"/>
    </row>
    <row r="30" spans="2:57" ht="13.5" customHeight="1" x14ac:dyDescent="0.3">
      <c r="C30" s="14" t="s">
        <v>72</v>
      </c>
      <c r="D30" s="21"/>
      <c r="F30" s="6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V41"/>
  <sheetViews>
    <sheetView showGridLines="0" workbookViewId="0">
      <selection activeCell="C42" sqref="C42"/>
    </sheetView>
  </sheetViews>
  <sheetFormatPr defaultRowHeight="13.5" customHeight="1" x14ac:dyDescent="0.3"/>
  <cols>
    <col min="1" max="1" width="9" style="18"/>
    <col min="2" max="2" width="13.375" style="18" bestFit="1" customWidth="1"/>
    <col min="3" max="3" width="21.75" style="18" bestFit="1" customWidth="1"/>
    <col min="4" max="8" width="10.625" style="18" bestFit="1" customWidth="1"/>
    <col min="9" max="16384" width="9" style="18"/>
  </cols>
  <sheetData>
    <row r="1" spans="2:22" ht="13.5" customHeight="1" x14ac:dyDescent="0.3">
      <c r="B1" s="69" t="s">
        <v>76</v>
      </c>
    </row>
    <row r="2" spans="2:22" ht="13.5" customHeight="1" x14ac:dyDescent="0.3">
      <c r="B2" s="18" t="s">
        <v>77</v>
      </c>
      <c r="C2" s="71">
        <v>1000</v>
      </c>
      <c r="D2" s="69">
        <f>C2</f>
        <v>1000</v>
      </c>
      <c r="E2" s="69">
        <f t="shared" ref="E2:H2" si="0">D2</f>
        <v>1000</v>
      </c>
      <c r="F2" s="69">
        <f t="shared" si="0"/>
        <v>1000</v>
      </c>
      <c r="G2" s="69">
        <f t="shared" si="0"/>
        <v>1000</v>
      </c>
      <c r="H2" s="69">
        <f t="shared" si="0"/>
        <v>1000</v>
      </c>
    </row>
    <row r="3" spans="2:22" ht="13.5" customHeight="1" x14ac:dyDescent="0.3">
      <c r="B3" s="70" t="s">
        <v>78</v>
      </c>
      <c r="C3" s="18">
        <v>300000</v>
      </c>
      <c r="D3" s="69">
        <f>$C$3*(1+$C$4)^(D6-1)</f>
        <v>300000</v>
      </c>
      <c r="E3" s="69">
        <f t="shared" ref="E3:H3" si="1">$C$3*(1+$C$4)^(E6-1)</f>
        <v>309000</v>
      </c>
      <c r="F3" s="69">
        <f t="shared" si="1"/>
        <v>318270</v>
      </c>
      <c r="G3" s="69">
        <f t="shared" si="1"/>
        <v>327818.09999999998</v>
      </c>
      <c r="H3" s="69">
        <f t="shared" si="1"/>
        <v>337652.64299999998</v>
      </c>
    </row>
    <row r="4" spans="2:22" ht="13.5" customHeight="1" x14ac:dyDescent="0.3">
      <c r="B4" s="18" t="s">
        <v>74</v>
      </c>
      <c r="C4" s="68">
        <v>0.03</v>
      </c>
    </row>
    <row r="6" spans="2:22" ht="13.5" customHeight="1" x14ac:dyDescent="0.3">
      <c r="D6" s="18">
        <v>1</v>
      </c>
      <c r="E6" s="18">
        <f>D6+1</f>
        <v>2</v>
      </c>
      <c r="F6" s="18">
        <f t="shared" ref="F6:H6" si="2">E6+1</f>
        <v>3</v>
      </c>
      <c r="G6" s="18">
        <f t="shared" si="2"/>
        <v>4</v>
      </c>
      <c r="H6" s="18">
        <f t="shared" si="2"/>
        <v>5</v>
      </c>
    </row>
    <row r="7" spans="2:22" ht="13.5" customHeight="1" x14ac:dyDescent="0.3">
      <c r="B7" s="18" t="s">
        <v>75</v>
      </c>
      <c r="D7" s="69">
        <f>D2*D3</f>
        <v>300000000</v>
      </c>
      <c r="E7" s="69">
        <f t="shared" ref="E7:H7" si="3">E2*E3</f>
        <v>309000000</v>
      </c>
      <c r="F7" s="69">
        <f t="shared" si="3"/>
        <v>318270000</v>
      </c>
      <c r="G7" s="69">
        <f t="shared" si="3"/>
        <v>327818100</v>
      </c>
      <c r="H7" s="69">
        <f t="shared" si="3"/>
        <v>337652643</v>
      </c>
    </row>
    <row r="9" spans="2:22" ht="13.5" customHeight="1" x14ac:dyDescent="0.3">
      <c r="V9" s="18" t="s">
        <v>80</v>
      </c>
    </row>
    <row r="14" spans="2:22" ht="13.5" customHeight="1" x14ac:dyDescent="0.3">
      <c r="C14" s="18" t="s">
        <v>81</v>
      </c>
      <c r="E14" s="20">
        <v>45657</v>
      </c>
    </row>
    <row r="15" spans="2:22" ht="13.5" customHeight="1" x14ac:dyDescent="0.3">
      <c r="C15" s="18" t="s">
        <v>82</v>
      </c>
      <c r="E15" s="20">
        <v>45442</v>
      </c>
    </row>
    <row r="17" spans="3:8" ht="13.5" customHeight="1" x14ac:dyDescent="0.3">
      <c r="C17" s="18" t="s">
        <v>79</v>
      </c>
      <c r="D17" s="18">
        <f>(D2=C2)*1</f>
        <v>1</v>
      </c>
    </row>
    <row r="18" spans="3:8" ht="13.5" customHeight="1" x14ac:dyDescent="0.3">
      <c r="D18" s="18">
        <f>(D2=D3)*1</f>
        <v>0</v>
      </c>
    </row>
    <row r="19" spans="3:8" ht="13.5" customHeight="1" x14ac:dyDescent="0.3">
      <c r="E19" s="18">
        <f>DATEDIF(E15,E14,"d")</f>
        <v>215</v>
      </c>
    </row>
    <row r="22" spans="3:8" ht="13.5" customHeight="1" x14ac:dyDescent="0.3">
      <c r="C22" s="18" t="s">
        <v>82</v>
      </c>
      <c r="E22" s="20">
        <v>45345</v>
      </c>
    </row>
    <row r="23" spans="3:8" ht="13.5" customHeight="1" x14ac:dyDescent="0.3">
      <c r="C23" s="18" t="s">
        <v>83</v>
      </c>
      <c r="E23" s="18">
        <v>5</v>
      </c>
    </row>
    <row r="24" spans="3:8" ht="13.5" customHeight="1" x14ac:dyDescent="0.3">
      <c r="C24" s="18" t="s">
        <v>84</v>
      </c>
      <c r="E24" s="20">
        <f>E22+E23</f>
        <v>45350</v>
      </c>
    </row>
    <row r="27" spans="3:8" ht="13.5" customHeight="1" x14ac:dyDescent="0.3">
      <c r="C27" s="18" t="s">
        <v>85</v>
      </c>
      <c r="D27" s="18" t="s">
        <v>86</v>
      </c>
      <c r="E27" s="18" t="s">
        <v>87</v>
      </c>
      <c r="F27" s="18" t="s">
        <v>91</v>
      </c>
      <c r="G27" s="18" t="s">
        <v>92</v>
      </c>
    </row>
    <row r="28" spans="3:8" ht="13.5" customHeight="1" x14ac:dyDescent="0.3">
      <c r="C28" s="18" t="s">
        <v>88</v>
      </c>
      <c r="D28" s="20">
        <v>45340</v>
      </c>
      <c r="E28" s="20">
        <v>45344</v>
      </c>
      <c r="F28" s="18">
        <f>DATEDIF(D28,E28,"m")</f>
        <v>0</v>
      </c>
      <c r="G28" s="18">
        <f>E28-D28</f>
        <v>4</v>
      </c>
      <c r="H28" s="18">
        <f>G28/30</f>
        <v>0.13333333333333333</v>
      </c>
    </row>
    <row r="29" spans="3:8" ht="13.5" customHeight="1" x14ac:dyDescent="0.3">
      <c r="C29" s="18" t="s">
        <v>89</v>
      </c>
      <c r="D29" s="20">
        <v>45303</v>
      </c>
      <c r="E29" s="20">
        <v>45324</v>
      </c>
      <c r="F29" s="18">
        <f t="shared" ref="F29:F30" si="4">DATEDIF(D29,E29,"m")</f>
        <v>0</v>
      </c>
      <c r="G29" s="18">
        <f t="shared" ref="G29:G30" si="5">E29-D29</f>
        <v>21</v>
      </c>
      <c r="H29" s="18">
        <f>G29/30</f>
        <v>0.7</v>
      </c>
    </row>
    <row r="30" spans="3:8" ht="13.5" customHeight="1" x14ac:dyDescent="0.3">
      <c r="C30" s="18" t="s">
        <v>90</v>
      </c>
      <c r="D30" s="20">
        <v>44948</v>
      </c>
      <c r="E30" s="20">
        <v>45344</v>
      </c>
      <c r="F30" s="18">
        <f t="shared" si="4"/>
        <v>13</v>
      </c>
      <c r="G30" s="18">
        <f t="shared" si="5"/>
        <v>396</v>
      </c>
      <c r="H30" s="18">
        <f>G30/30</f>
        <v>13.2</v>
      </c>
    </row>
    <row r="34" spans="3:9" ht="13.5" customHeight="1" x14ac:dyDescent="0.3">
      <c r="D34" s="72" t="s">
        <v>94</v>
      </c>
      <c r="E34" s="18" t="s">
        <v>93</v>
      </c>
      <c r="F34" s="18">
        <v>20</v>
      </c>
      <c r="G34" s="18">
        <v>2</v>
      </c>
      <c r="H34" s="18">
        <f>MOD(F34,G34)</f>
        <v>0</v>
      </c>
    </row>
    <row r="35" spans="3:9" ht="13.5" customHeight="1" x14ac:dyDescent="0.3">
      <c r="D35" s="18" t="s">
        <v>95</v>
      </c>
    </row>
    <row r="38" spans="3:9" ht="13.5" customHeight="1" x14ac:dyDescent="0.3">
      <c r="C38" s="18" t="s">
        <v>97</v>
      </c>
      <c r="D38" s="73">
        <v>1.4999999999999999E-2</v>
      </c>
      <c r="E38" s="18">
        <v>1</v>
      </c>
      <c r="F38" s="18">
        <f>E38+E38</f>
        <v>2</v>
      </c>
      <c r="G38" s="18">
        <f>F38+1</f>
        <v>3</v>
      </c>
      <c r="H38" s="18">
        <f t="shared" ref="H38:I38" si="6">G38+1</f>
        <v>4</v>
      </c>
      <c r="I38" s="18">
        <f t="shared" si="6"/>
        <v>5</v>
      </c>
    </row>
    <row r="39" spans="3:9" ht="13.5" customHeight="1" x14ac:dyDescent="0.3">
      <c r="C39" s="18" t="s">
        <v>96</v>
      </c>
      <c r="D39" s="18">
        <v>24000</v>
      </c>
      <c r="E39" s="18">
        <f>$D$39*(1+$D$38)^(E38-1)</f>
        <v>24000</v>
      </c>
      <c r="F39" s="18">
        <f t="shared" ref="F39:I39" si="7">$D$39*(1+$D$38)^(F38-1)</f>
        <v>24359.999999999996</v>
      </c>
      <c r="G39" s="18">
        <f t="shared" si="7"/>
        <v>24725.399999999994</v>
      </c>
      <c r="H39" s="18">
        <f t="shared" si="7"/>
        <v>25096.280999999992</v>
      </c>
      <c r="I39" s="18">
        <f t="shared" si="7"/>
        <v>25472.725214999988</v>
      </c>
    </row>
    <row r="41" spans="3:9" ht="13.5" customHeight="1" x14ac:dyDescent="0.3">
      <c r="C41" s="18" t="s">
        <v>98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4</xdr:col>
                    <xdr:colOff>590550</xdr:colOff>
                    <xdr:row>8</xdr:row>
                    <xdr:rowOff>95250</xdr:rowOff>
                  </from>
                  <to>
                    <xdr:col>8</xdr:col>
                    <xdr:colOff>66675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R62"/>
  <sheetViews>
    <sheetView showGridLines="0" topLeftCell="A40" zoomScale="115" zoomScaleNormal="115" workbookViewId="0">
      <selection activeCell="G65" sqref="G65"/>
    </sheetView>
  </sheetViews>
  <sheetFormatPr defaultColWidth="9" defaultRowHeight="13.5" customHeight="1" x14ac:dyDescent="0.3"/>
  <cols>
    <col min="1" max="1" width="4.875" style="75" customWidth="1"/>
    <col min="2" max="2" width="3.625" style="75" customWidth="1"/>
    <col min="3" max="3" width="11.5" style="75" customWidth="1"/>
    <col min="4" max="4" width="10" style="75" bestFit="1" customWidth="1"/>
    <col min="5" max="5" width="11.25" style="75" bestFit="1" customWidth="1"/>
    <col min="6" max="10" width="10" style="75" bestFit="1" customWidth="1"/>
    <col min="11" max="11" width="9.875" style="75" bestFit="1" customWidth="1"/>
    <col min="12" max="12" width="11.25" style="75" customWidth="1"/>
    <col min="13" max="13" width="9.875" style="75" bestFit="1" customWidth="1"/>
    <col min="14" max="14" width="1" style="76" customWidth="1"/>
    <col min="15" max="16" width="9.875" style="75" bestFit="1" customWidth="1"/>
    <col min="17" max="17" width="9.75" style="75" bestFit="1" customWidth="1"/>
    <col min="18" max="16384" width="9" style="75"/>
  </cols>
  <sheetData>
    <row r="2" spans="2:18" ht="13.5" customHeight="1" x14ac:dyDescent="0.3">
      <c r="P2" s="75" t="s">
        <v>99</v>
      </c>
      <c r="Q2" s="129" t="s">
        <v>106</v>
      </c>
    </row>
    <row r="3" spans="2:18" ht="13.5" customHeight="1" x14ac:dyDescent="0.3">
      <c r="B3" s="74" t="s">
        <v>47</v>
      </c>
      <c r="Q3" s="75" t="s">
        <v>107</v>
      </c>
    </row>
    <row r="4" spans="2:18" ht="13.5" customHeight="1" x14ac:dyDescent="0.3">
      <c r="C4" s="77" t="s">
        <v>11</v>
      </c>
      <c r="D4" s="77" t="s">
        <v>10</v>
      </c>
      <c r="E4" s="77" t="s">
        <v>9</v>
      </c>
      <c r="F4" s="77" t="s">
        <v>8</v>
      </c>
      <c r="G4" s="77" t="s">
        <v>7</v>
      </c>
      <c r="H4" s="77" t="s">
        <v>6</v>
      </c>
      <c r="I4" s="77" t="s">
        <v>22</v>
      </c>
      <c r="J4" s="77" t="s">
        <v>21</v>
      </c>
      <c r="K4" s="77" t="s">
        <v>20</v>
      </c>
      <c r="L4" s="77" t="s">
        <v>19</v>
      </c>
      <c r="Q4" s="75" t="s">
        <v>108</v>
      </c>
    </row>
    <row r="5" spans="2:18" ht="13.5" customHeight="1" x14ac:dyDescent="0.3">
      <c r="C5" s="78">
        <v>44287</v>
      </c>
      <c r="D5" s="79">
        <v>1</v>
      </c>
      <c r="E5" s="80">
        <f>EOMONTH(C5,D5)</f>
        <v>44347</v>
      </c>
      <c r="F5" s="130">
        <f>DATEDIF(C5,E5,"m")</f>
        <v>1</v>
      </c>
      <c r="G5" s="130">
        <f>DATEDIF(C5,E5,"d")</f>
        <v>60</v>
      </c>
      <c r="H5" s="81">
        <f>DATEDIF(C5,E5,"y")</f>
        <v>0</v>
      </c>
      <c r="I5" s="81">
        <f>YEAR(E5)</f>
        <v>2021</v>
      </c>
      <c r="J5" s="81">
        <f>MONTH(C5)</f>
        <v>4</v>
      </c>
      <c r="K5" s="81">
        <f>DAY(C5)</f>
        <v>1</v>
      </c>
      <c r="L5" s="80">
        <f>DATE(I5,J5,K5)</f>
        <v>44287</v>
      </c>
      <c r="Q5" s="75" t="s">
        <v>100</v>
      </c>
    </row>
    <row r="6" spans="2:18" ht="13.5" customHeight="1" x14ac:dyDescent="0.3">
      <c r="C6" s="82">
        <v>44301</v>
      </c>
      <c r="D6" s="83">
        <v>1</v>
      </c>
      <c r="E6" s="84">
        <f t="shared" ref="E6:E10" si="0">EOMONTH(C6,D6)</f>
        <v>44347</v>
      </c>
      <c r="F6" s="131">
        <f t="shared" ref="F6:F10" si="1">DATEDIF(C6,E6,"m")</f>
        <v>1</v>
      </c>
      <c r="G6" s="131">
        <f t="shared" ref="G6:G10" si="2">DATEDIF(C6,E6,"d")</f>
        <v>46</v>
      </c>
      <c r="H6" s="85">
        <f t="shared" ref="H6:H10" si="3">DATEDIF(C6,E6,"y")</f>
        <v>0</v>
      </c>
      <c r="I6" s="85">
        <f t="shared" ref="I6:I10" si="4">YEAR(E6)</f>
        <v>2021</v>
      </c>
      <c r="J6" s="85">
        <f t="shared" ref="J6:J10" si="5">MONTH(C6)</f>
        <v>4</v>
      </c>
      <c r="K6" s="85">
        <f t="shared" ref="K6:K10" si="6">DAY(C6)</f>
        <v>15</v>
      </c>
      <c r="L6" s="84">
        <f t="shared" ref="L6:L10" si="7">DATE(I6,J6,K6)</f>
        <v>44301</v>
      </c>
      <c r="Q6" s="75" t="s">
        <v>101</v>
      </c>
    </row>
    <row r="7" spans="2:18" ht="13.5" customHeight="1" x14ac:dyDescent="0.3">
      <c r="C7" s="82">
        <v>44316</v>
      </c>
      <c r="D7" s="83">
        <v>1</v>
      </c>
      <c r="E7" s="84">
        <f t="shared" si="0"/>
        <v>44347</v>
      </c>
      <c r="F7" s="131">
        <f t="shared" si="1"/>
        <v>1</v>
      </c>
      <c r="G7" s="131">
        <f t="shared" si="2"/>
        <v>31</v>
      </c>
      <c r="H7" s="85">
        <f t="shared" si="3"/>
        <v>0</v>
      </c>
      <c r="I7" s="85">
        <f t="shared" si="4"/>
        <v>2021</v>
      </c>
      <c r="J7" s="85">
        <f t="shared" si="5"/>
        <v>4</v>
      </c>
      <c r="K7" s="85">
        <f t="shared" si="6"/>
        <v>30</v>
      </c>
      <c r="L7" s="84">
        <f t="shared" si="7"/>
        <v>44316</v>
      </c>
      <c r="Q7" s="75" t="s">
        <v>102</v>
      </c>
      <c r="R7" s="75" t="s">
        <v>104</v>
      </c>
    </row>
    <row r="8" spans="2:18" ht="13.5" customHeight="1" x14ac:dyDescent="0.3">
      <c r="C8" s="82">
        <v>44287</v>
      </c>
      <c r="D8" s="83">
        <v>0</v>
      </c>
      <c r="E8" s="84">
        <f t="shared" si="0"/>
        <v>44316</v>
      </c>
      <c r="F8" s="131">
        <f t="shared" si="1"/>
        <v>0</v>
      </c>
      <c r="G8" s="131">
        <f t="shared" si="2"/>
        <v>29</v>
      </c>
      <c r="H8" s="85">
        <f t="shared" si="3"/>
        <v>0</v>
      </c>
      <c r="I8" s="85">
        <f t="shared" si="4"/>
        <v>2021</v>
      </c>
      <c r="J8" s="85">
        <f t="shared" si="5"/>
        <v>4</v>
      </c>
      <c r="K8" s="85">
        <f t="shared" si="6"/>
        <v>1</v>
      </c>
      <c r="L8" s="84">
        <f t="shared" si="7"/>
        <v>44287</v>
      </c>
      <c r="Q8" s="75" t="s">
        <v>103</v>
      </c>
      <c r="R8" s="75" t="s">
        <v>105</v>
      </c>
    </row>
    <row r="9" spans="2:18" ht="13.5" customHeight="1" x14ac:dyDescent="0.3">
      <c r="C9" s="82">
        <v>44301</v>
      </c>
      <c r="D9" s="83">
        <v>0</v>
      </c>
      <c r="E9" s="84">
        <f t="shared" si="0"/>
        <v>44316</v>
      </c>
      <c r="F9" s="131">
        <f t="shared" si="1"/>
        <v>0</v>
      </c>
      <c r="G9" s="131">
        <f t="shared" si="2"/>
        <v>15</v>
      </c>
      <c r="H9" s="85">
        <f t="shared" si="3"/>
        <v>0</v>
      </c>
      <c r="I9" s="85">
        <f t="shared" si="4"/>
        <v>2021</v>
      </c>
      <c r="J9" s="85">
        <f t="shared" si="5"/>
        <v>4</v>
      </c>
      <c r="K9" s="85">
        <f t="shared" si="6"/>
        <v>15</v>
      </c>
      <c r="L9" s="84">
        <f t="shared" si="7"/>
        <v>44301</v>
      </c>
    </row>
    <row r="10" spans="2:18" ht="13.5" customHeight="1" x14ac:dyDescent="0.3">
      <c r="C10" s="86">
        <v>44316</v>
      </c>
      <c r="D10" s="87">
        <v>-1</v>
      </c>
      <c r="E10" s="88">
        <f t="shared" si="0"/>
        <v>44286</v>
      </c>
      <c r="F10" s="132" t="e">
        <f t="shared" si="1"/>
        <v>#NUM!</v>
      </c>
      <c r="G10" s="132" t="e">
        <f t="shared" si="2"/>
        <v>#NUM!</v>
      </c>
      <c r="H10" s="89" t="e">
        <f t="shared" si="3"/>
        <v>#NUM!</v>
      </c>
      <c r="I10" s="89">
        <f t="shared" si="4"/>
        <v>2021</v>
      </c>
      <c r="J10" s="89">
        <f t="shared" si="5"/>
        <v>4</v>
      </c>
      <c r="K10" s="89">
        <f t="shared" si="6"/>
        <v>30</v>
      </c>
      <c r="L10" s="88">
        <f t="shared" si="7"/>
        <v>44316</v>
      </c>
    </row>
    <row r="12" spans="2:18" ht="13.5" customHeight="1" x14ac:dyDescent="0.3">
      <c r="B12" s="74" t="s">
        <v>46</v>
      </c>
    </row>
    <row r="13" spans="2:18" ht="13.5" customHeight="1" x14ac:dyDescent="0.3">
      <c r="C13" s="75" t="s">
        <v>18</v>
      </c>
      <c r="D13" s="90">
        <v>44286</v>
      </c>
      <c r="E13" s="90">
        <f t="shared" ref="E13:J13" si="8">EOMONTH(D13,1)</f>
        <v>44316</v>
      </c>
      <c r="F13" s="90">
        <f t="shared" si="8"/>
        <v>44347</v>
      </c>
      <c r="G13" s="90">
        <f t="shared" si="8"/>
        <v>44377</v>
      </c>
      <c r="H13" s="90">
        <f t="shared" si="8"/>
        <v>44408</v>
      </c>
      <c r="I13" s="90">
        <f t="shared" si="8"/>
        <v>44439</v>
      </c>
      <c r="J13" s="90">
        <f t="shared" si="8"/>
        <v>44469</v>
      </c>
    </row>
    <row r="14" spans="2:18" ht="13.5" customHeight="1" x14ac:dyDescent="0.3">
      <c r="C14" s="75" t="s">
        <v>17</v>
      </c>
      <c r="D14" s="90">
        <v>44347</v>
      </c>
      <c r="Q14" s="75" t="s">
        <v>109</v>
      </c>
    </row>
    <row r="15" spans="2:18" ht="13.5" customHeight="1" x14ac:dyDescent="0.3">
      <c r="C15" s="91" t="s">
        <v>16</v>
      </c>
      <c r="D15" s="92">
        <f>(D13=$D$14)*1</f>
        <v>0</v>
      </c>
      <c r="E15" s="92">
        <f t="shared" ref="E15:J15" si="9">(E13=$D$14)*1</f>
        <v>0</v>
      </c>
      <c r="F15" s="92">
        <f t="shared" si="9"/>
        <v>1</v>
      </c>
      <c r="G15" s="92">
        <f t="shared" si="9"/>
        <v>0</v>
      </c>
      <c r="H15" s="92">
        <f t="shared" si="9"/>
        <v>0</v>
      </c>
      <c r="I15" s="92">
        <f t="shared" si="9"/>
        <v>0</v>
      </c>
      <c r="J15" s="92">
        <f t="shared" si="9"/>
        <v>0</v>
      </c>
      <c r="Q15" s="75" t="s">
        <v>110</v>
      </c>
    </row>
    <row r="17" spans="2:18" ht="13.5" customHeight="1" x14ac:dyDescent="0.3">
      <c r="B17" s="74" t="s">
        <v>45</v>
      </c>
      <c r="P17" s="75" t="s">
        <v>111</v>
      </c>
      <c r="Q17" s="45">
        <v>15</v>
      </c>
      <c r="R17" s="75" t="s">
        <v>112</v>
      </c>
    </row>
    <row r="18" spans="2:18" ht="13.5" customHeight="1" x14ac:dyDescent="0.3">
      <c r="C18" s="93"/>
      <c r="D18" s="93"/>
      <c r="R18" s="75" t="s">
        <v>113</v>
      </c>
    </row>
    <row r="19" spans="2:18" ht="13.5" customHeight="1" x14ac:dyDescent="0.3">
      <c r="R19" s="75" t="s">
        <v>114</v>
      </c>
    </row>
    <row r="20" spans="2:18" ht="13.5" customHeight="1" x14ac:dyDescent="0.3">
      <c r="B20" s="74" t="s">
        <v>44</v>
      </c>
    </row>
    <row r="21" spans="2:18" ht="13.5" customHeight="1" x14ac:dyDescent="0.3">
      <c r="C21" s="75" t="s">
        <v>43</v>
      </c>
      <c r="D21" s="94">
        <v>3</v>
      </c>
    </row>
    <row r="22" spans="2:18" ht="13.5" customHeight="1" x14ac:dyDescent="0.3">
      <c r="C22" s="77" t="s">
        <v>35</v>
      </c>
      <c r="D22" s="77" t="s">
        <v>39</v>
      </c>
      <c r="E22" s="95" t="s">
        <v>40</v>
      </c>
      <c r="F22" s="96" t="s">
        <v>41</v>
      </c>
      <c r="G22" s="97" t="s">
        <v>42</v>
      </c>
      <c r="I22" s="136" t="s">
        <v>115</v>
      </c>
      <c r="Q22" s="75" t="str">
        <f>Q14</f>
        <v>안녕하세요</v>
      </c>
    </row>
    <row r="23" spans="2:18" ht="13.5" customHeight="1" x14ac:dyDescent="0.3">
      <c r="C23" s="79" t="s">
        <v>36</v>
      </c>
      <c r="D23" s="98">
        <f ca="1">OFFSET(D23,0,$D$21)</f>
        <v>0.3</v>
      </c>
      <c r="E23" s="99">
        <v>0.1</v>
      </c>
      <c r="F23" s="100">
        <v>0.2</v>
      </c>
      <c r="G23" s="101">
        <v>0.3</v>
      </c>
      <c r="I23" s="133">
        <f>CHOOSE($D$21,E23,F23,G23)</f>
        <v>0.3</v>
      </c>
      <c r="Q23" s="75" t="str">
        <f ca="1">INDIRECT("Q"&amp;Q17)</f>
        <v>처음뵙겠습니다</v>
      </c>
    </row>
    <row r="24" spans="2:18" ht="13.5" customHeight="1" x14ac:dyDescent="0.3">
      <c r="C24" s="83" t="s">
        <v>37</v>
      </c>
      <c r="D24" s="102">
        <f t="shared" ref="D24:D25" ca="1" si="10">OFFSET(D24,0,$D$21)</f>
        <v>26000</v>
      </c>
      <c r="E24" s="103">
        <v>24000</v>
      </c>
      <c r="F24" s="104">
        <v>25000</v>
      </c>
      <c r="G24" s="105">
        <v>26000</v>
      </c>
      <c r="I24" s="134">
        <f t="shared" ref="I24:I25" si="11">CHOOSE($D$21,E24,F24,G24)</f>
        <v>26000</v>
      </c>
    </row>
    <row r="25" spans="2:18" ht="13.5" customHeight="1" x14ac:dyDescent="0.3">
      <c r="C25" s="87" t="s">
        <v>38</v>
      </c>
      <c r="D25" s="106">
        <f t="shared" ca="1" si="10"/>
        <v>4.9000000000000002E-2</v>
      </c>
      <c r="E25" s="107">
        <v>4.4999999999999998E-2</v>
      </c>
      <c r="F25" s="108">
        <v>4.7E-2</v>
      </c>
      <c r="G25" s="109">
        <v>4.9000000000000002E-2</v>
      </c>
      <c r="I25" s="135">
        <f t="shared" si="11"/>
        <v>4.9000000000000002E-2</v>
      </c>
    </row>
    <row r="27" spans="2:18" ht="13.5" customHeight="1" x14ac:dyDescent="0.3">
      <c r="B27" s="74" t="s">
        <v>53</v>
      </c>
    </row>
    <row r="28" spans="2:18" ht="13.5" customHeight="1" x14ac:dyDescent="0.3">
      <c r="C28" s="110" t="s">
        <v>54</v>
      </c>
      <c r="D28" s="110"/>
      <c r="E28" s="110" t="s">
        <v>61</v>
      </c>
      <c r="F28" s="110" t="s">
        <v>73</v>
      </c>
      <c r="G28" s="110"/>
    </row>
    <row r="29" spans="2:18" ht="13.5" customHeight="1" x14ac:dyDescent="0.3">
      <c r="C29" s="75" t="s">
        <v>55</v>
      </c>
      <c r="E29" s="111">
        <v>46000</v>
      </c>
      <c r="F29" s="112">
        <v>1</v>
      </c>
    </row>
    <row r="30" spans="2:18" ht="13.5" customHeight="1" x14ac:dyDescent="0.3">
      <c r="C30" s="75" t="s">
        <v>56</v>
      </c>
      <c r="E30" s="111">
        <v>920</v>
      </c>
      <c r="F30" s="112">
        <v>1</v>
      </c>
    </row>
    <row r="31" spans="2:18" ht="13.5" customHeight="1" x14ac:dyDescent="0.3">
      <c r="C31" s="75" t="s">
        <v>57</v>
      </c>
      <c r="E31" s="111">
        <v>800</v>
      </c>
      <c r="F31" s="112">
        <v>1</v>
      </c>
    </row>
    <row r="32" spans="2:18" ht="13.5" customHeight="1" x14ac:dyDescent="0.3">
      <c r="C32" s="50" t="s">
        <v>58</v>
      </c>
      <c r="D32" s="50"/>
      <c r="E32" s="51">
        <f ca="1">G35*4.6%</f>
        <v>2195.12</v>
      </c>
      <c r="F32" s="112">
        <v>0</v>
      </c>
    </row>
    <row r="33" spans="2:10" ht="13.5" customHeight="1" x14ac:dyDescent="0.3">
      <c r="C33" s="75" t="s">
        <v>59</v>
      </c>
      <c r="E33" s="111">
        <v>29</v>
      </c>
      <c r="F33" s="112">
        <v>0</v>
      </c>
    </row>
    <row r="34" spans="2:10" ht="13.5" customHeight="1" x14ac:dyDescent="0.3">
      <c r="C34" s="75" t="s">
        <v>60</v>
      </c>
      <c r="E34" s="111">
        <v>31</v>
      </c>
      <c r="F34" s="112">
        <v>0</v>
      </c>
    </row>
    <row r="35" spans="2:10" ht="13.5" customHeight="1" x14ac:dyDescent="0.3">
      <c r="C35" s="113" t="s">
        <v>62</v>
      </c>
      <c r="D35" s="113"/>
      <c r="E35" s="114">
        <f ca="1">SUM(E29:E34)</f>
        <v>49975.12</v>
      </c>
      <c r="F35" s="115"/>
      <c r="G35" s="137">
        <f ca="1">SUMPRODUCT($E$29:$E$34,F29:F34)</f>
        <v>47720</v>
      </c>
    </row>
    <row r="37" spans="2:10" ht="13.5" customHeight="1" x14ac:dyDescent="0.3">
      <c r="B37" s="74" t="s">
        <v>48</v>
      </c>
    </row>
    <row r="38" spans="2:10" ht="13.5" customHeight="1" x14ac:dyDescent="0.3">
      <c r="C38" s="75" t="s">
        <v>15</v>
      </c>
      <c r="D38" s="75">
        <v>300</v>
      </c>
      <c r="E38" s="50"/>
      <c r="G38" s="75">
        <v>2</v>
      </c>
    </row>
    <row r="39" spans="2:10" ht="13.5" customHeight="1" x14ac:dyDescent="0.3">
      <c r="C39" s="75" t="s">
        <v>14</v>
      </c>
      <c r="D39" s="75">
        <v>500</v>
      </c>
    </row>
    <row r="40" spans="2:10" ht="13.5" customHeight="1" x14ac:dyDescent="0.3">
      <c r="F40" s="75" t="s">
        <v>12</v>
      </c>
    </row>
    <row r="41" spans="2:10" ht="13.5" customHeight="1" x14ac:dyDescent="0.3">
      <c r="C41" s="116" t="s">
        <v>13</v>
      </c>
      <c r="D41" s="113"/>
      <c r="E41" s="117" t="s">
        <v>2</v>
      </c>
      <c r="F41" s="75" t="s">
        <v>12</v>
      </c>
      <c r="I41" s="140"/>
      <c r="J41" s="140"/>
    </row>
    <row r="42" spans="2:10" ht="13.5" customHeight="1" x14ac:dyDescent="0.3">
      <c r="C42" s="118"/>
      <c r="D42" s="110"/>
      <c r="E42" s="119">
        <f>IF(G38=1,D38,D39)</f>
        <v>500</v>
      </c>
      <c r="I42" s="140"/>
      <c r="J42" s="140"/>
    </row>
    <row r="44" spans="2:10" ht="13.5" customHeight="1" x14ac:dyDescent="0.3">
      <c r="B44" s="74" t="s">
        <v>49</v>
      </c>
      <c r="F44" s="75" t="s">
        <v>12</v>
      </c>
    </row>
    <row r="45" spans="2:10" ht="13.5" customHeight="1" x14ac:dyDescent="0.3">
      <c r="C45" s="77" t="s">
        <v>11</v>
      </c>
      <c r="D45" s="77" t="s">
        <v>10</v>
      </c>
      <c r="E45" s="77" t="s">
        <v>9</v>
      </c>
      <c r="F45" s="77" t="s">
        <v>8</v>
      </c>
      <c r="G45" s="77" t="s">
        <v>7</v>
      </c>
      <c r="H45" s="77" t="s">
        <v>6</v>
      </c>
    </row>
    <row r="46" spans="2:10" ht="13.5" customHeight="1" x14ac:dyDescent="0.3">
      <c r="C46" s="78">
        <v>44287</v>
      </c>
      <c r="D46" s="79">
        <v>1</v>
      </c>
      <c r="E46" s="80"/>
      <c r="F46" s="81"/>
      <c r="G46" s="81"/>
      <c r="H46" s="81"/>
    </row>
    <row r="47" spans="2:10" ht="13.5" customHeight="1" x14ac:dyDescent="0.3">
      <c r="C47" s="82">
        <v>44301</v>
      </c>
      <c r="D47" s="83">
        <v>1</v>
      </c>
      <c r="E47" s="84"/>
      <c r="F47" s="85"/>
      <c r="G47" s="85"/>
      <c r="H47" s="85"/>
    </row>
    <row r="48" spans="2:10" ht="13.5" customHeight="1" x14ac:dyDescent="0.3">
      <c r="C48" s="82">
        <v>44316</v>
      </c>
      <c r="D48" s="83">
        <v>1</v>
      </c>
      <c r="E48" s="84"/>
      <c r="F48" s="85"/>
      <c r="G48" s="85"/>
      <c r="H48" s="85"/>
    </row>
    <row r="49" spans="2:17" ht="13.5" customHeight="1" x14ac:dyDescent="0.3">
      <c r="C49" s="82">
        <v>44287</v>
      </c>
      <c r="D49" s="83">
        <v>0</v>
      </c>
      <c r="E49" s="84"/>
      <c r="F49" s="85"/>
      <c r="G49" s="85"/>
      <c r="H49" s="85"/>
    </row>
    <row r="50" spans="2:17" ht="13.5" customHeight="1" x14ac:dyDescent="0.3">
      <c r="C50" s="82">
        <v>44301</v>
      </c>
      <c r="D50" s="83">
        <v>0</v>
      </c>
      <c r="E50" s="84"/>
      <c r="F50" s="85"/>
      <c r="G50" s="85"/>
      <c r="H50" s="85"/>
    </row>
    <row r="51" spans="2:17" ht="13.5" customHeight="1" x14ac:dyDescent="0.3">
      <c r="C51" s="86">
        <v>44316</v>
      </c>
      <c r="D51" s="87">
        <v>-1</v>
      </c>
      <c r="E51" s="88"/>
      <c r="F51" s="89"/>
      <c r="G51" s="89"/>
      <c r="H51" s="89"/>
    </row>
    <row r="53" spans="2:17" ht="13.5" customHeight="1" x14ac:dyDescent="0.3">
      <c r="B53" s="74" t="s">
        <v>50</v>
      </c>
    </row>
    <row r="54" spans="2:17" ht="13.5" customHeight="1" x14ac:dyDescent="0.3">
      <c r="C54" s="96" t="s">
        <v>5</v>
      </c>
      <c r="D54" s="120">
        <v>44227</v>
      </c>
      <c r="E54" s="120">
        <f t="shared" ref="E54:Q54" si="12">EOMONTH(D54,1)</f>
        <v>44255</v>
      </c>
      <c r="F54" s="120">
        <f t="shared" si="12"/>
        <v>44286</v>
      </c>
      <c r="G54" s="120">
        <f t="shared" si="12"/>
        <v>44316</v>
      </c>
      <c r="H54" s="120">
        <f t="shared" si="12"/>
        <v>44347</v>
      </c>
      <c r="I54" s="120">
        <f t="shared" si="12"/>
        <v>44377</v>
      </c>
      <c r="J54" s="120">
        <f t="shared" si="12"/>
        <v>44408</v>
      </c>
      <c r="K54" s="120">
        <f t="shared" si="12"/>
        <v>44439</v>
      </c>
      <c r="L54" s="120">
        <f t="shared" si="12"/>
        <v>44469</v>
      </c>
      <c r="M54" s="120">
        <f t="shared" si="12"/>
        <v>44500</v>
      </c>
      <c r="N54" s="121">
        <f t="shared" si="12"/>
        <v>44530</v>
      </c>
      <c r="O54" s="120">
        <f t="shared" si="12"/>
        <v>44561</v>
      </c>
      <c r="P54" s="120">
        <f t="shared" si="12"/>
        <v>44592</v>
      </c>
      <c r="Q54" s="120">
        <f t="shared" si="12"/>
        <v>44620</v>
      </c>
    </row>
    <row r="55" spans="2:17" ht="13.5" customHeight="1" x14ac:dyDescent="0.3">
      <c r="C55" s="113" t="s">
        <v>4</v>
      </c>
      <c r="D55" s="122">
        <v>1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2</v>
      </c>
      <c r="K55" s="122">
        <v>2</v>
      </c>
      <c r="L55" s="122">
        <v>2</v>
      </c>
      <c r="M55" s="122">
        <v>2</v>
      </c>
      <c r="N55" s="123">
        <v>2</v>
      </c>
      <c r="O55" s="122">
        <v>2</v>
      </c>
      <c r="P55" s="122">
        <v>3</v>
      </c>
      <c r="Q55" s="122">
        <v>3</v>
      </c>
    </row>
    <row r="56" spans="2:17" ht="13.5" customHeight="1" x14ac:dyDescent="0.3">
      <c r="C56" s="75" t="s">
        <v>3</v>
      </c>
      <c r="D56" s="124">
        <f t="shared" ref="D56:Q56" si="13">YEAR(D54)</f>
        <v>2021</v>
      </c>
      <c r="E56" s="124">
        <f t="shared" si="13"/>
        <v>2021</v>
      </c>
      <c r="F56" s="124">
        <f t="shared" si="13"/>
        <v>2021</v>
      </c>
      <c r="G56" s="124">
        <f t="shared" si="13"/>
        <v>2021</v>
      </c>
      <c r="H56" s="124">
        <f t="shared" si="13"/>
        <v>2021</v>
      </c>
      <c r="I56" s="124">
        <f t="shared" si="13"/>
        <v>2021</v>
      </c>
      <c r="J56" s="124">
        <f t="shared" si="13"/>
        <v>2021</v>
      </c>
      <c r="K56" s="124">
        <f t="shared" si="13"/>
        <v>2021</v>
      </c>
      <c r="L56" s="124">
        <f t="shared" si="13"/>
        <v>2021</v>
      </c>
      <c r="M56" s="124">
        <f t="shared" si="13"/>
        <v>2021</v>
      </c>
      <c r="N56" s="125">
        <f t="shared" si="13"/>
        <v>2021</v>
      </c>
      <c r="O56" s="124">
        <f t="shared" si="13"/>
        <v>2021</v>
      </c>
      <c r="P56" s="124">
        <f t="shared" si="13"/>
        <v>2022</v>
      </c>
      <c r="Q56" s="124">
        <f t="shared" si="13"/>
        <v>2022</v>
      </c>
    </row>
    <row r="57" spans="2:17" ht="13.5" customHeight="1" x14ac:dyDescent="0.3">
      <c r="C57" s="75" t="s">
        <v>51</v>
      </c>
      <c r="D57" s="126">
        <f>MONTH(D54)</f>
        <v>1</v>
      </c>
      <c r="E57" s="126">
        <f t="shared" ref="E57:Q57" si="14">MONTH(E54)</f>
        <v>2</v>
      </c>
      <c r="F57" s="126">
        <f t="shared" si="14"/>
        <v>3</v>
      </c>
      <c r="G57" s="126">
        <f t="shared" si="14"/>
        <v>4</v>
      </c>
      <c r="H57" s="126">
        <f t="shared" si="14"/>
        <v>5</v>
      </c>
      <c r="I57" s="126">
        <f t="shared" si="14"/>
        <v>6</v>
      </c>
      <c r="J57" s="126">
        <f t="shared" si="14"/>
        <v>7</v>
      </c>
      <c r="K57" s="126">
        <f t="shared" si="14"/>
        <v>8</v>
      </c>
      <c r="L57" s="126">
        <f t="shared" si="14"/>
        <v>9</v>
      </c>
      <c r="M57" s="126">
        <f t="shared" si="14"/>
        <v>10</v>
      </c>
      <c r="N57" s="127">
        <f t="shared" si="14"/>
        <v>11</v>
      </c>
      <c r="O57" s="126">
        <f t="shared" si="14"/>
        <v>12</v>
      </c>
      <c r="P57" s="126">
        <f t="shared" si="14"/>
        <v>1</v>
      </c>
      <c r="Q57" s="126">
        <f t="shared" si="14"/>
        <v>2</v>
      </c>
    </row>
    <row r="58" spans="2:17" ht="13.5" customHeight="1" x14ac:dyDescent="0.3">
      <c r="C58" s="110" t="s">
        <v>2</v>
      </c>
      <c r="D58" s="110">
        <v>100</v>
      </c>
      <c r="E58" s="110">
        <v>100</v>
      </c>
      <c r="F58" s="110">
        <v>100</v>
      </c>
      <c r="G58" s="110">
        <v>100</v>
      </c>
      <c r="H58" s="110">
        <v>100</v>
      </c>
      <c r="I58" s="110">
        <v>100</v>
      </c>
      <c r="J58" s="110">
        <v>100</v>
      </c>
      <c r="K58" s="110">
        <v>100</v>
      </c>
      <c r="L58" s="110">
        <v>100</v>
      </c>
      <c r="M58" s="110">
        <v>100</v>
      </c>
      <c r="N58" s="128">
        <v>100</v>
      </c>
      <c r="O58" s="110">
        <v>100</v>
      </c>
      <c r="P58" s="110">
        <v>100</v>
      </c>
      <c r="Q58" s="110">
        <v>100</v>
      </c>
    </row>
    <row r="60" spans="2:17" ht="13.5" customHeight="1" x14ac:dyDescent="0.3">
      <c r="C60" s="75" t="s">
        <v>1</v>
      </c>
      <c r="F60" s="50">
        <f>SUMIF($D$55:$Q$55,"1",$D$58:$Q$58)</f>
        <v>600</v>
      </c>
    </row>
    <row r="61" spans="2:17" ht="13.5" customHeight="1" x14ac:dyDescent="0.3">
      <c r="C61" s="75" t="s">
        <v>0</v>
      </c>
      <c r="F61" s="50">
        <f>SUMIF($D$56:$Q$56,2021,$D$58:$Q$58)</f>
        <v>1200</v>
      </c>
    </row>
    <row r="62" spans="2:17" ht="13.5" customHeight="1" x14ac:dyDescent="0.3">
      <c r="C62" s="75" t="s">
        <v>52</v>
      </c>
      <c r="F62" s="50">
        <f>SUMIFS($D$58:$Q$58,$D$55:$Q$55,2,$D$57:$Q$57,"&lt;11")</f>
        <v>400</v>
      </c>
    </row>
  </sheetData>
  <mergeCells count="1">
    <mergeCell ref="I41:J42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3</xdr:col>
                    <xdr:colOff>304800</xdr:colOff>
                    <xdr:row>42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E32"/>
  <sheetViews>
    <sheetView showGridLines="0" tabSelected="1" workbookViewId="0">
      <selection activeCell="B13" sqref="B13"/>
    </sheetView>
  </sheetViews>
  <sheetFormatPr defaultColWidth="9" defaultRowHeight="13.5" customHeight="1" x14ac:dyDescent="0.3"/>
  <cols>
    <col min="1" max="1" width="3.625" style="1" customWidth="1"/>
    <col min="2" max="2" width="10.875" style="1" customWidth="1"/>
    <col min="3" max="3" width="9.75" style="1" bestFit="1" customWidth="1"/>
    <col min="4" max="16384" width="9" style="1"/>
  </cols>
  <sheetData>
    <row r="2" spans="2:57" ht="13.5" customHeight="1" x14ac:dyDescent="0.3">
      <c r="B2" s="45" t="s">
        <v>23</v>
      </c>
    </row>
    <row r="4" spans="2:57" ht="13.5" customHeight="1" x14ac:dyDescent="0.3">
      <c r="B4" s="1" t="s">
        <v>24</v>
      </c>
      <c r="C4" s="23">
        <v>1.4999999999999999E-2</v>
      </c>
      <c r="D4" s="22">
        <v>1</v>
      </c>
      <c r="E4" s="22">
        <v>2</v>
      </c>
      <c r="F4" s="22">
        <v>3</v>
      </c>
      <c r="G4" s="22">
        <v>4</v>
      </c>
      <c r="H4" s="22">
        <v>5</v>
      </c>
    </row>
    <row r="5" spans="2:57" ht="13.5" customHeight="1" x14ac:dyDescent="0.3">
      <c r="B5" s="1" t="s">
        <v>25</v>
      </c>
      <c r="C5" s="24">
        <v>24000</v>
      </c>
      <c r="D5" s="21">
        <f>$C$5*(1+$C$4)^(D4-1)</f>
        <v>24000</v>
      </c>
      <c r="E5" s="21">
        <f t="shared" ref="E5:H5" si="0">$C$5*(1+$C$4)^(E4-1)</f>
        <v>24359.999999999996</v>
      </c>
      <c r="F5" s="21">
        <f t="shared" si="0"/>
        <v>24725.399999999994</v>
      </c>
      <c r="G5" s="21">
        <f t="shared" si="0"/>
        <v>25096.280999999992</v>
      </c>
      <c r="H5" s="21">
        <f t="shared" si="0"/>
        <v>25472.725214999988</v>
      </c>
    </row>
    <row r="8" spans="2:57" ht="13.5" customHeight="1" x14ac:dyDescent="0.3">
      <c r="B8" s="45" t="s">
        <v>28</v>
      </c>
    </row>
    <row r="9" spans="2:57" ht="13.5" customHeight="1" x14ac:dyDescent="0.3">
      <c r="B9" s="1" t="s">
        <v>26</v>
      </c>
      <c r="C9" s="25">
        <v>12</v>
      </c>
    </row>
    <row r="10" spans="2:57" ht="13.5" customHeight="1" x14ac:dyDescent="0.3">
      <c r="B10" s="1" t="s">
        <v>29</v>
      </c>
      <c r="C10" s="26">
        <v>44316</v>
      </c>
    </row>
    <row r="11" spans="2:57" ht="13.5" customHeight="1" x14ac:dyDescent="0.3">
      <c r="B11" s="1" t="s">
        <v>30</v>
      </c>
      <c r="C11" s="26">
        <f>EOMONTH(C10,24-1)</f>
        <v>45016</v>
      </c>
    </row>
    <row r="13" spans="2:57" ht="13.5" customHeight="1" x14ac:dyDescent="0.3">
      <c r="B13" s="27" t="s">
        <v>27</v>
      </c>
      <c r="C13" s="28"/>
      <c r="D13" s="28">
        <f>(D17&gt;=$C$10)*1*(D17&lt;=$C$11)*1</f>
        <v>0</v>
      </c>
      <c r="E13" s="28">
        <f t="shared" ref="E13:BE13" si="1">(E17&gt;=$C$10)*1*(E17&lt;=$C$11)*1</f>
        <v>0</v>
      </c>
      <c r="F13" s="28">
        <f t="shared" si="1"/>
        <v>0</v>
      </c>
      <c r="G13" s="28">
        <f t="shared" si="1"/>
        <v>1</v>
      </c>
      <c r="H13" s="28">
        <f t="shared" si="1"/>
        <v>1</v>
      </c>
      <c r="I13" s="28">
        <f t="shared" si="1"/>
        <v>1</v>
      </c>
      <c r="J13" s="28">
        <f t="shared" si="1"/>
        <v>1</v>
      </c>
      <c r="K13" s="28">
        <f t="shared" si="1"/>
        <v>1</v>
      </c>
      <c r="L13" s="28">
        <f t="shared" si="1"/>
        <v>1</v>
      </c>
      <c r="M13" s="28">
        <f t="shared" si="1"/>
        <v>1</v>
      </c>
      <c r="N13" s="28">
        <f t="shared" si="1"/>
        <v>1</v>
      </c>
      <c r="O13" s="28">
        <f t="shared" si="1"/>
        <v>1</v>
      </c>
      <c r="P13" s="28">
        <f t="shared" si="1"/>
        <v>1</v>
      </c>
      <c r="Q13" s="28">
        <f t="shared" si="1"/>
        <v>1</v>
      </c>
      <c r="R13" s="28">
        <f t="shared" si="1"/>
        <v>1</v>
      </c>
      <c r="S13" s="28">
        <f t="shared" si="1"/>
        <v>1</v>
      </c>
      <c r="T13" s="28">
        <f t="shared" si="1"/>
        <v>1</v>
      </c>
      <c r="U13" s="28">
        <f t="shared" si="1"/>
        <v>1</v>
      </c>
      <c r="V13" s="28">
        <f t="shared" si="1"/>
        <v>1</v>
      </c>
      <c r="W13" s="28">
        <f t="shared" si="1"/>
        <v>1</v>
      </c>
      <c r="X13" s="28">
        <f t="shared" si="1"/>
        <v>1</v>
      </c>
      <c r="Y13" s="28">
        <f t="shared" si="1"/>
        <v>1</v>
      </c>
      <c r="Z13" s="28">
        <f t="shared" si="1"/>
        <v>1</v>
      </c>
      <c r="AA13" s="28">
        <f t="shared" si="1"/>
        <v>1</v>
      </c>
      <c r="AB13" s="28">
        <f t="shared" si="1"/>
        <v>1</v>
      </c>
      <c r="AC13" s="28">
        <f t="shared" si="1"/>
        <v>1</v>
      </c>
      <c r="AD13" s="28">
        <f t="shared" si="1"/>
        <v>1</v>
      </c>
      <c r="AE13" s="28">
        <f t="shared" si="1"/>
        <v>0</v>
      </c>
      <c r="AF13" s="28">
        <f t="shared" si="1"/>
        <v>0</v>
      </c>
      <c r="AG13" s="28">
        <f t="shared" si="1"/>
        <v>0</v>
      </c>
      <c r="AH13" s="28">
        <f t="shared" si="1"/>
        <v>0</v>
      </c>
      <c r="AI13" s="28">
        <f t="shared" si="1"/>
        <v>0</v>
      </c>
      <c r="AJ13" s="28">
        <f t="shared" si="1"/>
        <v>0</v>
      </c>
      <c r="AK13" s="28">
        <f t="shared" si="1"/>
        <v>0</v>
      </c>
      <c r="AL13" s="28">
        <f t="shared" si="1"/>
        <v>0</v>
      </c>
      <c r="AM13" s="28">
        <f t="shared" si="1"/>
        <v>0</v>
      </c>
      <c r="AN13" s="28">
        <f t="shared" si="1"/>
        <v>0</v>
      </c>
      <c r="AO13" s="28">
        <f t="shared" si="1"/>
        <v>0</v>
      </c>
      <c r="AP13" s="28">
        <f t="shared" si="1"/>
        <v>0</v>
      </c>
      <c r="AQ13" s="28">
        <f t="shared" si="1"/>
        <v>0</v>
      </c>
      <c r="AR13" s="28">
        <f t="shared" si="1"/>
        <v>0</v>
      </c>
      <c r="AS13" s="28">
        <f t="shared" si="1"/>
        <v>0</v>
      </c>
      <c r="AT13" s="28">
        <f t="shared" si="1"/>
        <v>0</v>
      </c>
      <c r="AU13" s="28">
        <f t="shared" si="1"/>
        <v>0</v>
      </c>
      <c r="AV13" s="28">
        <f t="shared" si="1"/>
        <v>0</v>
      </c>
      <c r="AW13" s="28">
        <f t="shared" si="1"/>
        <v>0</v>
      </c>
      <c r="AX13" s="28">
        <f t="shared" si="1"/>
        <v>0</v>
      </c>
      <c r="AY13" s="28">
        <f t="shared" si="1"/>
        <v>0</v>
      </c>
      <c r="AZ13" s="28">
        <f t="shared" si="1"/>
        <v>0</v>
      </c>
      <c r="BA13" s="28">
        <f t="shared" si="1"/>
        <v>0</v>
      </c>
      <c r="BB13" s="28">
        <f t="shared" si="1"/>
        <v>0</v>
      </c>
      <c r="BC13" s="28">
        <f t="shared" si="1"/>
        <v>0</v>
      </c>
      <c r="BD13" s="28">
        <f t="shared" si="1"/>
        <v>0</v>
      </c>
      <c r="BE13" s="28">
        <f t="shared" si="1"/>
        <v>0</v>
      </c>
    </row>
    <row r="14" spans="2:57" ht="13.5" customHeight="1" x14ac:dyDescent="0.3">
      <c r="B14" s="27" t="s">
        <v>31</v>
      </c>
      <c r="C14" s="28"/>
      <c r="D14" s="28">
        <f>SUM($D$13:D13)*D13</f>
        <v>0</v>
      </c>
      <c r="E14" s="28">
        <f>SUM($D$13:E13)*E13</f>
        <v>0</v>
      </c>
      <c r="F14" s="28">
        <f>SUM($D$13:F13)*F13</f>
        <v>0</v>
      </c>
      <c r="G14" s="28">
        <f>SUM($D$13:G13)*G13</f>
        <v>1</v>
      </c>
      <c r="H14" s="28">
        <f>SUM($D$13:H13)*H13</f>
        <v>2</v>
      </c>
      <c r="I14" s="28">
        <f>SUM($D$13:I13)*I13</f>
        <v>3</v>
      </c>
      <c r="J14" s="28">
        <f>SUM($D$13:J13)*J13</f>
        <v>4</v>
      </c>
      <c r="K14" s="28">
        <f>SUM($D$13:K13)*K13</f>
        <v>5</v>
      </c>
      <c r="L14" s="28">
        <f>SUM($D$13:L13)*L13</f>
        <v>6</v>
      </c>
      <c r="M14" s="28">
        <f>SUM($D$13:M13)*M13</f>
        <v>7</v>
      </c>
      <c r="N14" s="28">
        <f>SUM($D$13:N13)*N13</f>
        <v>8</v>
      </c>
      <c r="O14" s="28">
        <f>SUM($D$13:O13)*O13</f>
        <v>9</v>
      </c>
      <c r="P14" s="28">
        <f>SUM($D$13:P13)*P13</f>
        <v>10</v>
      </c>
      <c r="Q14" s="28">
        <f>SUM($D$13:Q13)*Q13</f>
        <v>11</v>
      </c>
      <c r="R14" s="28">
        <f>SUM($D$13:R13)*R13</f>
        <v>12</v>
      </c>
      <c r="S14" s="28">
        <f>SUM($D$13:S13)*S13</f>
        <v>13</v>
      </c>
      <c r="T14" s="28">
        <f>SUM($D$13:T13)*T13</f>
        <v>14</v>
      </c>
      <c r="U14" s="28">
        <f>SUM($D$13:U13)*U13</f>
        <v>15</v>
      </c>
      <c r="V14" s="28">
        <f>SUM($D$13:V13)*V13</f>
        <v>16</v>
      </c>
      <c r="W14" s="28">
        <f>SUM($D$13:W13)*W13</f>
        <v>17</v>
      </c>
      <c r="X14" s="28">
        <f>SUM($D$13:X13)*X13</f>
        <v>18</v>
      </c>
      <c r="Y14" s="28">
        <f>SUM($D$13:Y13)*Y13</f>
        <v>19</v>
      </c>
      <c r="Z14" s="28">
        <f>SUM($D$13:Z13)*Z13</f>
        <v>20</v>
      </c>
      <c r="AA14" s="28">
        <f>SUM($D$13:AA13)*AA13</f>
        <v>21</v>
      </c>
      <c r="AB14" s="28">
        <f>SUM($D$13:AB13)*AB13</f>
        <v>22</v>
      </c>
      <c r="AC14" s="28">
        <f>SUM($D$13:AC13)*AC13</f>
        <v>23</v>
      </c>
      <c r="AD14" s="28">
        <f>SUM($D$13:AD13)*AD13</f>
        <v>24</v>
      </c>
      <c r="AE14" s="28">
        <f>SUM($D$13:AE13)*AE13</f>
        <v>0</v>
      </c>
      <c r="AF14" s="28">
        <f>SUM($D$13:AF13)*AF13</f>
        <v>0</v>
      </c>
      <c r="AG14" s="28">
        <f>SUM($D$13:AG13)*AG13</f>
        <v>0</v>
      </c>
      <c r="AH14" s="28">
        <f>SUM($D$13:AH13)*AH13</f>
        <v>0</v>
      </c>
      <c r="AI14" s="28">
        <f>SUM($D$13:AI13)*AI13</f>
        <v>0</v>
      </c>
      <c r="AJ14" s="28">
        <f>SUM($D$13:AJ13)*AJ13</f>
        <v>0</v>
      </c>
      <c r="AK14" s="28">
        <f>SUM($D$13:AK13)*AK13</f>
        <v>0</v>
      </c>
      <c r="AL14" s="28">
        <f>SUM($D$13:AL13)*AL13</f>
        <v>0</v>
      </c>
      <c r="AM14" s="28">
        <f>SUM($D$13:AM13)*AM13</f>
        <v>0</v>
      </c>
      <c r="AN14" s="28">
        <f>SUM($D$13:AN13)*AN13</f>
        <v>0</v>
      </c>
      <c r="AO14" s="28">
        <f>SUM($D$13:AO13)*AO13</f>
        <v>0</v>
      </c>
      <c r="AP14" s="28">
        <f>SUM($D$13:AP13)*AP13</f>
        <v>0</v>
      </c>
      <c r="AQ14" s="28">
        <f>SUM($D$13:AQ13)*AQ13</f>
        <v>0</v>
      </c>
      <c r="AR14" s="28">
        <f>SUM($D$13:AR13)*AR13</f>
        <v>0</v>
      </c>
      <c r="AS14" s="28">
        <f>SUM($D$13:AS13)*AS13</f>
        <v>0</v>
      </c>
      <c r="AT14" s="28">
        <f>SUM($D$13:AT13)*AT13</f>
        <v>0</v>
      </c>
      <c r="AU14" s="28">
        <f>SUM($D$13:AU13)*AU13</f>
        <v>0</v>
      </c>
      <c r="AV14" s="28">
        <f>SUM($D$13:AV13)*AV13</f>
        <v>0</v>
      </c>
      <c r="AW14" s="28">
        <f>SUM($D$13:AW13)*AW13</f>
        <v>0</v>
      </c>
      <c r="AX14" s="28">
        <f>SUM($D$13:AX13)*AX13</f>
        <v>0</v>
      </c>
      <c r="AY14" s="28">
        <f>SUM($D$13:AY13)*AY13</f>
        <v>0</v>
      </c>
      <c r="AZ14" s="28">
        <f>SUM($D$13:AZ13)*AZ13</f>
        <v>0</v>
      </c>
      <c r="BA14" s="28">
        <f>SUM($D$13:BA13)*BA13</f>
        <v>0</v>
      </c>
      <c r="BB14" s="28">
        <f>SUM($D$13:BB13)*BB13</f>
        <v>0</v>
      </c>
      <c r="BC14" s="28">
        <f>SUM($D$13:BC13)*BC13</f>
        <v>0</v>
      </c>
      <c r="BD14" s="28">
        <f>SUM($D$13:BD13)*BD13</f>
        <v>0</v>
      </c>
      <c r="BE14" s="28">
        <f>SUM($D$13:BE13)*BE13</f>
        <v>0</v>
      </c>
    </row>
    <row r="15" spans="2:57" ht="13.5" customHeight="1" x14ac:dyDescent="0.3">
      <c r="B15" s="27" t="s">
        <v>32</v>
      </c>
      <c r="C15" s="28"/>
      <c r="D15" s="138">
        <f>(MOD(D14,$C$9)=1)*1</f>
        <v>0</v>
      </c>
      <c r="E15" s="138">
        <f t="shared" ref="E15:BE15" si="2">(MOD(E14,$C$9)=1)*1</f>
        <v>0</v>
      </c>
      <c r="F15" s="138">
        <f t="shared" si="2"/>
        <v>0</v>
      </c>
      <c r="G15" s="138">
        <f t="shared" si="2"/>
        <v>1</v>
      </c>
      <c r="H15" s="138">
        <f t="shared" si="2"/>
        <v>0</v>
      </c>
      <c r="I15" s="138">
        <f t="shared" si="2"/>
        <v>0</v>
      </c>
      <c r="J15" s="138">
        <f t="shared" si="2"/>
        <v>0</v>
      </c>
      <c r="K15" s="138">
        <f t="shared" si="2"/>
        <v>0</v>
      </c>
      <c r="L15" s="138">
        <f t="shared" si="2"/>
        <v>0</v>
      </c>
      <c r="M15" s="138">
        <f t="shared" si="2"/>
        <v>0</v>
      </c>
      <c r="N15" s="138">
        <f t="shared" si="2"/>
        <v>0</v>
      </c>
      <c r="O15" s="138">
        <f t="shared" si="2"/>
        <v>0</v>
      </c>
      <c r="P15" s="138">
        <f t="shared" si="2"/>
        <v>0</v>
      </c>
      <c r="Q15" s="138">
        <f t="shared" si="2"/>
        <v>0</v>
      </c>
      <c r="R15" s="138">
        <f t="shared" si="2"/>
        <v>0</v>
      </c>
      <c r="S15" s="138">
        <f t="shared" si="2"/>
        <v>1</v>
      </c>
      <c r="T15" s="138">
        <f t="shared" si="2"/>
        <v>0</v>
      </c>
      <c r="U15" s="138">
        <f t="shared" si="2"/>
        <v>0</v>
      </c>
      <c r="V15" s="138">
        <f t="shared" si="2"/>
        <v>0</v>
      </c>
      <c r="W15" s="138">
        <f t="shared" si="2"/>
        <v>0</v>
      </c>
      <c r="X15" s="138">
        <f t="shared" si="2"/>
        <v>0</v>
      </c>
      <c r="Y15" s="138">
        <f t="shared" si="2"/>
        <v>0</v>
      </c>
      <c r="Z15" s="138">
        <f t="shared" si="2"/>
        <v>0</v>
      </c>
      <c r="AA15" s="138">
        <f t="shared" si="2"/>
        <v>0</v>
      </c>
      <c r="AB15" s="138">
        <f t="shared" si="2"/>
        <v>0</v>
      </c>
      <c r="AC15" s="138">
        <f t="shared" si="2"/>
        <v>0</v>
      </c>
      <c r="AD15" s="138">
        <f t="shared" si="2"/>
        <v>0</v>
      </c>
      <c r="AE15" s="138">
        <f t="shared" si="2"/>
        <v>0</v>
      </c>
      <c r="AF15" s="138">
        <f t="shared" si="2"/>
        <v>0</v>
      </c>
      <c r="AG15" s="138">
        <f t="shared" si="2"/>
        <v>0</v>
      </c>
      <c r="AH15" s="138">
        <f t="shared" si="2"/>
        <v>0</v>
      </c>
      <c r="AI15" s="138">
        <f t="shared" si="2"/>
        <v>0</v>
      </c>
      <c r="AJ15" s="138">
        <f t="shared" si="2"/>
        <v>0</v>
      </c>
      <c r="AK15" s="138">
        <f t="shared" si="2"/>
        <v>0</v>
      </c>
      <c r="AL15" s="138">
        <f t="shared" si="2"/>
        <v>0</v>
      </c>
      <c r="AM15" s="138">
        <f t="shared" si="2"/>
        <v>0</v>
      </c>
      <c r="AN15" s="138">
        <f t="shared" si="2"/>
        <v>0</v>
      </c>
      <c r="AO15" s="138">
        <f t="shared" si="2"/>
        <v>0</v>
      </c>
      <c r="AP15" s="138">
        <f t="shared" si="2"/>
        <v>0</v>
      </c>
      <c r="AQ15" s="138">
        <f t="shared" si="2"/>
        <v>0</v>
      </c>
      <c r="AR15" s="138">
        <f t="shared" si="2"/>
        <v>0</v>
      </c>
      <c r="AS15" s="138">
        <f t="shared" si="2"/>
        <v>0</v>
      </c>
      <c r="AT15" s="138">
        <f t="shared" si="2"/>
        <v>0</v>
      </c>
      <c r="AU15" s="138">
        <f t="shared" si="2"/>
        <v>0</v>
      </c>
      <c r="AV15" s="138">
        <f t="shared" si="2"/>
        <v>0</v>
      </c>
      <c r="AW15" s="138">
        <f t="shared" si="2"/>
        <v>0</v>
      </c>
      <c r="AX15" s="138">
        <f t="shared" si="2"/>
        <v>0</v>
      </c>
      <c r="AY15" s="138">
        <f t="shared" si="2"/>
        <v>0</v>
      </c>
      <c r="AZ15" s="138">
        <f t="shared" si="2"/>
        <v>0</v>
      </c>
      <c r="BA15" s="138">
        <f t="shared" si="2"/>
        <v>0</v>
      </c>
      <c r="BB15" s="138">
        <f t="shared" si="2"/>
        <v>0</v>
      </c>
      <c r="BC15" s="138">
        <f t="shared" si="2"/>
        <v>0</v>
      </c>
      <c r="BD15" s="138">
        <f t="shared" si="2"/>
        <v>0</v>
      </c>
      <c r="BE15" s="138">
        <f t="shared" si="2"/>
        <v>0</v>
      </c>
    </row>
    <row r="16" spans="2:57" ht="13.5" customHeight="1" x14ac:dyDescent="0.3">
      <c r="B16" s="27" t="s">
        <v>33</v>
      </c>
      <c r="C16" s="28"/>
      <c r="D16" s="29">
        <f>SUM(D$15:$G15)*D13</f>
        <v>0</v>
      </c>
      <c r="E16" s="29">
        <f>SUM(E$15:$G15)*E13</f>
        <v>0</v>
      </c>
      <c r="F16" s="29">
        <f>SUM(F$15:$G15)*F13</f>
        <v>0</v>
      </c>
      <c r="G16" s="29">
        <f>SUM($G$15:G15)*G13</f>
        <v>1</v>
      </c>
      <c r="H16" s="29">
        <f>SUM($G$15:H15)*H13</f>
        <v>1</v>
      </c>
      <c r="I16" s="29">
        <f>SUM($G$15:I15)*I13</f>
        <v>1</v>
      </c>
      <c r="J16" s="29">
        <f>SUM($G$15:J15)*J13</f>
        <v>1</v>
      </c>
      <c r="K16" s="29">
        <f>SUM($G$15:K15)*K13</f>
        <v>1</v>
      </c>
      <c r="L16" s="29">
        <f>SUM($G$15:L15)*L13</f>
        <v>1</v>
      </c>
      <c r="M16" s="29">
        <f>SUM($G$15:M15)*M13</f>
        <v>1</v>
      </c>
      <c r="N16" s="29">
        <f>SUM($G$15:N15)*N13</f>
        <v>1</v>
      </c>
      <c r="O16" s="29">
        <f>SUM($G$15:O15)*O13</f>
        <v>1</v>
      </c>
      <c r="P16" s="29">
        <f>SUM($G$15:P15)*P13</f>
        <v>1</v>
      </c>
      <c r="Q16" s="29">
        <f>SUM($G$15:Q15)*Q13</f>
        <v>1</v>
      </c>
      <c r="R16" s="29">
        <f>SUM($G$15:R15)*R13</f>
        <v>1</v>
      </c>
      <c r="S16" s="29">
        <f>SUM($G$15:S15)*S13</f>
        <v>2</v>
      </c>
      <c r="T16" s="29">
        <f>SUM($G$15:T15)*T13</f>
        <v>2</v>
      </c>
      <c r="U16" s="29">
        <f>SUM($G$15:U15)*U13</f>
        <v>2</v>
      </c>
      <c r="V16" s="29">
        <f>SUM($G$15:V15)*V13</f>
        <v>2</v>
      </c>
      <c r="W16" s="29">
        <f>SUM($G$15:W15)*W13</f>
        <v>2</v>
      </c>
      <c r="X16" s="29">
        <f>SUM($G$15:X15)*X13</f>
        <v>2</v>
      </c>
      <c r="Y16" s="29">
        <f>SUM($G$15:Y15)*Y13</f>
        <v>2</v>
      </c>
      <c r="Z16" s="29">
        <f>SUM($G$15:Z15)*Z13</f>
        <v>2</v>
      </c>
      <c r="AA16" s="29">
        <f>SUM($G$15:AA15)*AA13</f>
        <v>2</v>
      </c>
      <c r="AB16" s="29">
        <f>SUM($G$15:AB15)*AB13</f>
        <v>2</v>
      </c>
      <c r="AC16" s="29">
        <f>SUM($G$15:AC15)*AC13</f>
        <v>2</v>
      </c>
      <c r="AD16" s="29">
        <f>SUM($G$15:AD15)*AD13</f>
        <v>2</v>
      </c>
      <c r="AE16" s="29">
        <f>SUM($G$15:AE15)*AE13</f>
        <v>0</v>
      </c>
      <c r="AF16" s="29">
        <f>SUM($G$15:AF15)*AF13</f>
        <v>0</v>
      </c>
      <c r="AG16" s="29">
        <f>SUM($G$15:AG15)*AG13</f>
        <v>0</v>
      </c>
      <c r="AH16" s="29">
        <f>SUM($G$15:AH15)*AH13</f>
        <v>0</v>
      </c>
      <c r="AI16" s="29">
        <f>SUM($G$15:AI15)*AI13</f>
        <v>0</v>
      </c>
      <c r="AJ16" s="29">
        <f>SUM($G$15:AJ15)*AJ13</f>
        <v>0</v>
      </c>
      <c r="AK16" s="29">
        <f>SUM($G$15:AK15)*AK13</f>
        <v>0</v>
      </c>
      <c r="AL16" s="29">
        <f>SUM($G$15:AL15)*AL13</f>
        <v>0</v>
      </c>
      <c r="AM16" s="29">
        <f>SUM($G$15:AM15)*AM13</f>
        <v>0</v>
      </c>
      <c r="AN16" s="29">
        <f>SUM($G$15:AN15)*AN13</f>
        <v>0</v>
      </c>
      <c r="AO16" s="29">
        <f>SUM($G$15:AO15)*AO13</f>
        <v>0</v>
      </c>
      <c r="AP16" s="29">
        <f>SUM($G$15:AP15)*AP13</f>
        <v>0</v>
      </c>
      <c r="AQ16" s="29">
        <f>SUM($G$15:AQ15)*AQ13</f>
        <v>0</v>
      </c>
      <c r="AR16" s="29">
        <f>SUM($G$15:AR15)*AR13</f>
        <v>0</v>
      </c>
      <c r="AS16" s="29">
        <f>SUM($G$15:AS15)*AS13</f>
        <v>0</v>
      </c>
      <c r="AT16" s="29">
        <f>SUM($G$15:AT15)*AT13</f>
        <v>0</v>
      </c>
      <c r="AU16" s="29">
        <f>SUM($G$15:AU15)*AU13</f>
        <v>0</v>
      </c>
      <c r="AV16" s="29">
        <f>SUM($G$15:AV15)*AV13</f>
        <v>0</v>
      </c>
      <c r="AW16" s="29">
        <f>SUM($G$15:AW15)*AW13</f>
        <v>0</v>
      </c>
      <c r="AX16" s="29">
        <f>SUM($G$15:AX15)*AX13</f>
        <v>0</v>
      </c>
      <c r="AY16" s="29">
        <f>SUM($G$15:AY15)*AY13</f>
        <v>0</v>
      </c>
      <c r="AZ16" s="29">
        <f>SUM($G$15:AZ15)*AZ13</f>
        <v>0</v>
      </c>
      <c r="BA16" s="29">
        <f>SUM($G$15:BA15)*BA13</f>
        <v>0</v>
      </c>
      <c r="BB16" s="29">
        <f>SUM($G$15:BB15)*BB13</f>
        <v>0</v>
      </c>
      <c r="BC16" s="29">
        <f>SUM($G$15:BC15)*BC13</f>
        <v>0</v>
      </c>
      <c r="BD16" s="29">
        <f>SUM($G$15:BD15)*BD13</f>
        <v>0</v>
      </c>
      <c r="BE16" s="29">
        <f>SUM($G$15:BE15)*BE13</f>
        <v>0</v>
      </c>
    </row>
    <row r="17" spans="2:57" ht="13.5" customHeight="1" x14ac:dyDescent="0.3">
      <c r="B17" s="31"/>
      <c r="C17" s="31"/>
      <c r="D17" s="30">
        <v>44227</v>
      </c>
      <c r="E17" s="30">
        <f>EOMONTH(D17,1)</f>
        <v>44255</v>
      </c>
      <c r="F17" s="30">
        <f t="shared" ref="F17:BE17" si="3">EOMONTH(E17,1)</f>
        <v>44286</v>
      </c>
      <c r="G17" s="30">
        <f t="shared" si="3"/>
        <v>44316</v>
      </c>
      <c r="H17" s="30">
        <f t="shared" si="3"/>
        <v>44347</v>
      </c>
      <c r="I17" s="30">
        <f t="shared" si="3"/>
        <v>44377</v>
      </c>
      <c r="J17" s="30">
        <f t="shared" si="3"/>
        <v>44408</v>
      </c>
      <c r="K17" s="30">
        <f t="shared" si="3"/>
        <v>44439</v>
      </c>
      <c r="L17" s="30">
        <f t="shared" si="3"/>
        <v>44469</v>
      </c>
      <c r="M17" s="30">
        <f t="shared" si="3"/>
        <v>44500</v>
      </c>
      <c r="N17" s="30">
        <f t="shared" si="3"/>
        <v>44530</v>
      </c>
      <c r="O17" s="30">
        <f t="shared" si="3"/>
        <v>44561</v>
      </c>
      <c r="P17" s="30">
        <f t="shared" si="3"/>
        <v>44592</v>
      </c>
      <c r="Q17" s="30">
        <f t="shared" si="3"/>
        <v>44620</v>
      </c>
      <c r="R17" s="30">
        <f t="shared" si="3"/>
        <v>44651</v>
      </c>
      <c r="S17" s="30">
        <f t="shared" si="3"/>
        <v>44681</v>
      </c>
      <c r="T17" s="30">
        <f t="shared" si="3"/>
        <v>44712</v>
      </c>
      <c r="U17" s="30">
        <f t="shared" si="3"/>
        <v>44742</v>
      </c>
      <c r="V17" s="30">
        <f t="shared" si="3"/>
        <v>44773</v>
      </c>
      <c r="W17" s="30">
        <f t="shared" si="3"/>
        <v>44804</v>
      </c>
      <c r="X17" s="30">
        <f t="shared" si="3"/>
        <v>44834</v>
      </c>
      <c r="Y17" s="30">
        <f t="shared" si="3"/>
        <v>44865</v>
      </c>
      <c r="Z17" s="30">
        <f t="shared" si="3"/>
        <v>44895</v>
      </c>
      <c r="AA17" s="30">
        <f t="shared" si="3"/>
        <v>44926</v>
      </c>
      <c r="AB17" s="30">
        <f t="shared" si="3"/>
        <v>44957</v>
      </c>
      <c r="AC17" s="30">
        <f t="shared" si="3"/>
        <v>44985</v>
      </c>
      <c r="AD17" s="30">
        <f t="shared" si="3"/>
        <v>45016</v>
      </c>
      <c r="AE17" s="30">
        <f t="shared" si="3"/>
        <v>45046</v>
      </c>
      <c r="AF17" s="30">
        <f t="shared" si="3"/>
        <v>45077</v>
      </c>
      <c r="AG17" s="30">
        <f t="shared" si="3"/>
        <v>45107</v>
      </c>
      <c r="AH17" s="30">
        <f t="shared" si="3"/>
        <v>45138</v>
      </c>
      <c r="AI17" s="30">
        <f t="shared" si="3"/>
        <v>45169</v>
      </c>
      <c r="AJ17" s="30">
        <f t="shared" si="3"/>
        <v>45199</v>
      </c>
      <c r="AK17" s="30">
        <f t="shared" si="3"/>
        <v>45230</v>
      </c>
      <c r="AL17" s="30">
        <f t="shared" si="3"/>
        <v>45260</v>
      </c>
      <c r="AM17" s="30">
        <f t="shared" si="3"/>
        <v>45291</v>
      </c>
      <c r="AN17" s="30">
        <f t="shared" si="3"/>
        <v>45322</v>
      </c>
      <c r="AO17" s="30">
        <f t="shared" si="3"/>
        <v>45351</v>
      </c>
      <c r="AP17" s="30">
        <f t="shared" si="3"/>
        <v>45382</v>
      </c>
      <c r="AQ17" s="30">
        <f t="shared" si="3"/>
        <v>45412</v>
      </c>
      <c r="AR17" s="30">
        <f t="shared" si="3"/>
        <v>45443</v>
      </c>
      <c r="AS17" s="30">
        <f t="shared" si="3"/>
        <v>45473</v>
      </c>
      <c r="AT17" s="30">
        <f t="shared" si="3"/>
        <v>45504</v>
      </c>
      <c r="AU17" s="30">
        <f t="shared" si="3"/>
        <v>45535</v>
      </c>
      <c r="AV17" s="30">
        <f t="shared" si="3"/>
        <v>45565</v>
      </c>
      <c r="AW17" s="30">
        <f t="shared" si="3"/>
        <v>45596</v>
      </c>
      <c r="AX17" s="30">
        <f t="shared" si="3"/>
        <v>45626</v>
      </c>
      <c r="AY17" s="30">
        <f t="shared" si="3"/>
        <v>45657</v>
      </c>
      <c r="AZ17" s="30">
        <f t="shared" si="3"/>
        <v>45688</v>
      </c>
      <c r="BA17" s="30">
        <f t="shared" si="3"/>
        <v>45716</v>
      </c>
      <c r="BB17" s="30">
        <f t="shared" si="3"/>
        <v>45747</v>
      </c>
      <c r="BC17" s="30">
        <f t="shared" si="3"/>
        <v>45777</v>
      </c>
      <c r="BD17" s="30">
        <f t="shared" si="3"/>
        <v>45808</v>
      </c>
      <c r="BE17" s="30">
        <f t="shared" si="3"/>
        <v>45838</v>
      </c>
    </row>
    <row r="18" spans="2:57" ht="13.5" customHeight="1" x14ac:dyDescent="0.3">
      <c r="B18" s="1" t="s">
        <v>34</v>
      </c>
      <c r="D18" s="18">
        <f>$C$5*(1+$C$4)^(D16-1)*D13</f>
        <v>0</v>
      </c>
      <c r="E18" s="18">
        <f t="shared" ref="E18:BE18" si="4">$C$5*(1+$C$4)^(E16-1)*E13</f>
        <v>0</v>
      </c>
      <c r="F18" s="18">
        <f t="shared" si="4"/>
        <v>0</v>
      </c>
      <c r="G18" s="18">
        <f t="shared" si="4"/>
        <v>24000</v>
      </c>
      <c r="H18" s="18">
        <f t="shared" si="4"/>
        <v>24000</v>
      </c>
      <c r="I18" s="18">
        <f t="shared" si="4"/>
        <v>24000</v>
      </c>
      <c r="J18" s="18">
        <f t="shared" si="4"/>
        <v>24000</v>
      </c>
      <c r="K18" s="18">
        <f t="shared" si="4"/>
        <v>24000</v>
      </c>
      <c r="L18" s="18">
        <f t="shared" si="4"/>
        <v>24000</v>
      </c>
      <c r="M18" s="18">
        <f t="shared" si="4"/>
        <v>24000</v>
      </c>
      <c r="N18" s="18">
        <f t="shared" si="4"/>
        <v>24000</v>
      </c>
      <c r="O18" s="18">
        <f t="shared" si="4"/>
        <v>24000</v>
      </c>
      <c r="P18" s="18">
        <f t="shared" si="4"/>
        <v>24000</v>
      </c>
      <c r="Q18" s="18">
        <f t="shared" si="4"/>
        <v>24000</v>
      </c>
      <c r="R18" s="18">
        <f t="shared" si="4"/>
        <v>24000</v>
      </c>
      <c r="S18" s="18">
        <f t="shared" si="4"/>
        <v>24359.999999999996</v>
      </c>
      <c r="T18" s="18">
        <f t="shared" si="4"/>
        <v>24359.999999999996</v>
      </c>
      <c r="U18" s="18">
        <f t="shared" si="4"/>
        <v>24359.999999999996</v>
      </c>
      <c r="V18" s="18">
        <f t="shared" si="4"/>
        <v>24359.999999999996</v>
      </c>
      <c r="W18" s="18">
        <f t="shared" si="4"/>
        <v>24359.999999999996</v>
      </c>
      <c r="X18" s="18">
        <f t="shared" si="4"/>
        <v>24359.999999999996</v>
      </c>
      <c r="Y18" s="18">
        <f t="shared" si="4"/>
        <v>24359.999999999996</v>
      </c>
      <c r="Z18" s="18">
        <f t="shared" si="4"/>
        <v>24359.999999999996</v>
      </c>
      <c r="AA18" s="18">
        <f t="shared" si="4"/>
        <v>24359.999999999996</v>
      </c>
      <c r="AB18" s="18">
        <f t="shared" si="4"/>
        <v>24359.999999999996</v>
      </c>
      <c r="AC18" s="18">
        <f t="shared" si="4"/>
        <v>24359.999999999996</v>
      </c>
      <c r="AD18" s="18">
        <f t="shared" si="4"/>
        <v>24359.999999999996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H18" s="18">
        <f t="shared" si="4"/>
        <v>0</v>
      </c>
      <c r="AI18" s="18">
        <f t="shared" si="4"/>
        <v>0</v>
      </c>
      <c r="AJ18" s="18">
        <f t="shared" si="4"/>
        <v>0</v>
      </c>
      <c r="AK18" s="18">
        <f t="shared" si="4"/>
        <v>0</v>
      </c>
      <c r="AL18" s="18">
        <f t="shared" si="4"/>
        <v>0</v>
      </c>
      <c r="AM18" s="18">
        <f t="shared" si="4"/>
        <v>0</v>
      </c>
      <c r="AN18" s="18">
        <f t="shared" si="4"/>
        <v>0</v>
      </c>
      <c r="AO18" s="18">
        <f t="shared" si="4"/>
        <v>0</v>
      </c>
      <c r="AP18" s="18">
        <f t="shared" si="4"/>
        <v>0</v>
      </c>
      <c r="AQ18" s="18">
        <f t="shared" si="4"/>
        <v>0</v>
      </c>
      <c r="AR18" s="18">
        <f t="shared" si="4"/>
        <v>0</v>
      </c>
      <c r="AS18" s="18">
        <f t="shared" si="4"/>
        <v>0</v>
      </c>
      <c r="AT18" s="18">
        <f t="shared" si="4"/>
        <v>0</v>
      </c>
      <c r="AU18" s="18">
        <f t="shared" si="4"/>
        <v>0</v>
      </c>
      <c r="AV18" s="18">
        <f t="shared" si="4"/>
        <v>0</v>
      </c>
      <c r="AW18" s="18">
        <f t="shared" si="4"/>
        <v>0</v>
      </c>
      <c r="AX18" s="18">
        <f t="shared" si="4"/>
        <v>0</v>
      </c>
      <c r="AY18" s="18">
        <f t="shared" si="4"/>
        <v>0</v>
      </c>
      <c r="AZ18" s="18">
        <f t="shared" si="4"/>
        <v>0</v>
      </c>
      <c r="BA18" s="18">
        <f t="shared" si="4"/>
        <v>0</v>
      </c>
      <c r="BB18" s="18">
        <f t="shared" si="4"/>
        <v>0</v>
      </c>
      <c r="BC18" s="18">
        <f t="shared" si="4"/>
        <v>0</v>
      </c>
      <c r="BD18" s="18">
        <f t="shared" si="4"/>
        <v>0</v>
      </c>
      <c r="BE18" s="18">
        <f t="shared" si="4"/>
        <v>0</v>
      </c>
    </row>
    <row r="20" spans="2:57" ht="13.5" customHeight="1" x14ac:dyDescent="0.3">
      <c r="B20" s="45" t="s">
        <v>66</v>
      </c>
    </row>
    <row r="21" spans="2:57" ht="13.5" customHeight="1" x14ac:dyDescent="0.3">
      <c r="B21" s="1" t="s">
        <v>63</v>
      </c>
      <c r="D21" s="64"/>
    </row>
    <row r="22" spans="2:57" ht="13.5" customHeight="1" x14ac:dyDescent="0.3">
      <c r="C22" s="14" t="s">
        <v>64</v>
      </c>
      <c r="D22" s="21">
        <f>H5</f>
        <v>25472.725214999988</v>
      </c>
    </row>
    <row r="23" spans="2:57" ht="13.5" customHeight="1" x14ac:dyDescent="0.3">
      <c r="C23" s="14" t="s">
        <v>65</v>
      </c>
      <c r="D23" s="21">
        <f>D5</f>
        <v>24000</v>
      </c>
    </row>
    <row r="24" spans="2:57" ht="13.5" customHeight="1" x14ac:dyDescent="0.3">
      <c r="C24" s="14" t="s">
        <v>67</v>
      </c>
      <c r="D24" s="66">
        <v>5</v>
      </c>
      <c r="F24" s="65"/>
    </row>
    <row r="25" spans="2:57" ht="13.5" customHeight="1" x14ac:dyDescent="0.3">
      <c r="D25" s="73">
        <f>(D22/D23)^(1/(D24-1))-1</f>
        <v>1.4999999999999902E-2</v>
      </c>
    </row>
    <row r="26" spans="2:57" ht="13.5" customHeight="1" x14ac:dyDescent="0.3">
      <c r="B26" s="1" t="s">
        <v>68</v>
      </c>
    </row>
    <row r="27" spans="2:57" ht="13.5" customHeight="1" x14ac:dyDescent="0.3">
      <c r="C27" s="14" t="s">
        <v>69</v>
      </c>
      <c r="D27" s="67">
        <f>H4</f>
        <v>5</v>
      </c>
    </row>
    <row r="28" spans="2:57" ht="13.5" customHeight="1" x14ac:dyDescent="0.3">
      <c r="C28" s="14" t="s">
        <v>70</v>
      </c>
      <c r="D28" s="21">
        <v>0</v>
      </c>
    </row>
    <row r="29" spans="2:57" ht="13.5" customHeight="1" x14ac:dyDescent="0.3">
      <c r="C29" s="14" t="s">
        <v>71</v>
      </c>
      <c r="D29" s="21">
        <f>D5</f>
        <v>24000</v>
      </c>
    </row>
    <row r="30" spans="2:57" ht="13.5" customHeight="1" x14ac:dyDescent="0.3">
      <c r="C30" s="14" t="s">
        <v>72</v>
      </c>
      <c r="D30" s="21">
        <f>H5</f>
        <v>25472.725214999988</v>
      </c>
      <c r="F30" s="65"/>
    </row>
    <row r="32" spans="2:57" ht="13.5" customHeight="1" x14ac:dyDescent="0.3">
      <c r="D32" s="65">
        <f>RATE(D27-1,0,-D29,D30)</f>
        <v>1.5000000000577269E-2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함수예시문제</vt:lpstr>
      <vt:lpstr>상승률 예시문제</vt:lpstr>
      <vt:lpstr>실습0909</vt:lpstr>
      <vt:lpstr>함수예시문제 (2)</vt:lpstr>
      <vt:lpstr>상승률 예시문제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다.채동우</cp:lastModifiedBy>
  <dcterms:created xsi:type="dcterms:W3CDTF">2021-04-10T03:18:45Z</dcterms:created>
  <dcterms:modified xsi:type="dcterms:W3CDTF">2024-09-11T08:51:42Z</dcterms:modified>
</cp:coreProperties>
</file>