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8장\"/>
    </mc:Choice>
  </mc:AlternateContent>
  <xr:revisionPtr revIDLastSave="0" documentId="13_ncr:1_{9D035A40-1045-4576-B7D1-877F849A0954}" xr6:coauthVersionLast="47" xr6:coauthVersionMax="47" xr10:uidLastSave="{00000000-0000-0000-0000-000000000000}"/>
  <bookViews>
    <workbookView xWindow="-120" yWindow="-120" windowWidth="29040" windowHeight="15720" tabRatio="696" xr2:uid="{00000000-000D-0000-FFFF-FFFF00000000}"/>
  </bookViews>
  <sheets>
    <sheet name="합계" sheetId="22" r:id="rId1"/>
    <sheet name="숫자를 모두 곱하고 합계 구하기" sheetId="24" r:id="rId2"/>
    <sheet name="집계" sheetId="35" r:id="rId3"/>
    <sheet name="개수" sheetId="30" r:id="rId4"/>
    <sheet name="반올림,올림,내림" sheetId="36" r:id="rId5"/>
    <sheet name="최대,최소,평균,중앙값" sheetId="40" r:id="rId6"/>
    <sheet name="순위" sheetId="38" r:id="rId7"/>
    <sheet name="몇 번째로 크고, 작은 값" sheetId="3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39" l="1"/>
  <c r="D23" i="40"/>
  <c r="D22" i="40"/>
  <c r="D21" i="40"/>
  <c r="D20" i="40"/>
  <c r="D19" i="40"/>
  <c r="D18" i="40"/>
  <c r="D17" i="40"/>
  <c r="D16" i="40"/>
  <c r="C17" i="39" a="1"/>
  <c r="C17" i="39" s="1"/>
  <c r="C18" i="39" a="1"/>
  <c r="C18" i="39" s="1"/>
  <c r="C16" i="39"/>
  <c r="C15" i="39"/>
  <c r="C14" i="39"/>
  <c r="E9" i="38"/>
  <c r="D9" i="38"/>
  <c r="E8" i="38"/>
  <c r="D8" i="38"/>
  <c r="E7" i="38"/>
  <c r="D7" i="38"/>
  <c r="E6" i="38"/>
  <c r="D6" i="38"/>
  <c r="E5" i="38"/>
  <c r="D5" i="38"/>
  <c r="D13" i="36"/>
  <c r="D12" i="36"/>
  <c r="D11" i="36"/>
  <c r="D10" i="36"/>
  <c r="D9" i="36"/>
  <c r="D8" i="36"/>
  <c r="D7" i="36"/>
  <c r="D6" i="36"/>
  <c r="D5" i="36"/>
  <c r="D4" i="36"/>
  <c r="D20" i="35"/>
  <c r="D19" i="35"/>
  <c r="D18" i="35"/>
  <c r="D17" i="35"/>
  <c r="C19" i="35"/>
  <c r="C18" i="35"/>
  <c r="C17" i="35"/>
  <c r="F13" i="35"/>
  <c r="F12" i="35"/>
  <c r="F11" i="35"/>
  <c r="F10" i="35"/>
  <c r="F9" i="35"/>
  <c r="F8" i="35"/>
  <c r="F7" i="35"/>
  <c r="D26" i="35" s="1"/>
  <c r="F6" i="35"/>
  <c r="F5" i="35"/>
  <c r="D27" i="35" s="1"/>
  <c r="C26" i="35" l="1"/>
  <c r="C24" i="35"/>
  <c r="C25" i="35"/>
  <c r="D24" i="35"/>
  <c r="D25" i="35"/>
  <c r="E22" i="30" l="1"/>
  <c r="E20" i="30"/>
  <c r="E18" i="30"/>
  <c r="E16" i="30"/>
  <c r="E14" i="30"/>
  <c r="E12" i="24" l="1"/>
  <c r="E15" i="24" a="1"/>
  <c r="E15" i="24" s="1"/>
  <c r="E18" i="22" l="1"/>
  <c r="E16" i="22"/>
  <c r="E14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<sst xmlns="http://schemas.openxmlformats.org/spreadsheetml/2006/main" count="223" uniqueCount="144">
  <si>
    <t>거래처명</t>
    <phoneticPr fontId="1" type="noConversion"/>
  </si>
  <si>
    <t>신림문구</t>
    <phoneticPr fontId="1" type="noConversion"/>
  </si>
  <si>
    <t>판매일자</t>
    <phoneticPr fontId="1" type="noConversion"/>
  </si>
  <si>
    <t>노트</t>
    <phoneticPr fontId="1" type="noConversion"/>
  </si>
  <si>
    <t>필기류</t>
    <phoneticPr fontId="1" type="noConversion"/>
  </si>
  <si>
    <t>클립</t>
    <phoneticPr fontId="1" type="noConversion"/>
  </si>
  <si>
    <t>서초 아트박스</t>
    <phoneticPr fontId="1" type="noConversion"/>
  </si>
  <si>
    <t>판매금액</t>
    <phoneticPr fontId="1" type="noConversion"/>
  </si>
  <si>
    <t>상품</t>
    <phoneticPr fontId="1" type="noConversion"/>
  </si>
  <si>
    <t>신촌 아트박스</t>
    <phoneticPr fontId="1" type="noConversion"/>
  </si>
  <si>
    <t>거래처별 판매실적</t>
    <phoneticPr fontId="1" type="noConversion"/>
  </si>
  <si>
    <t>결과</t>
    <phoneticPr fontId="1" type="noConversion"/>
  </si>
  <si>
    <t>합계</t>
    <phoneticPr fontId="1" type="noConversion"/>
  </si>
  <si>
    <t>숫자의 합계 구하기</t>
    <phoneticPr fontId="1" type="noConversion"/>
  </si>
  <si>
    <t>조건을 만족하는 범위의 합계 구하기</t>
    <phoneticPr fontId="1" type="noConversion"/>
  </si>
  <si>
    <t>여러 조건을 만족하는 범위의 합계 구하기</t>
    <phoneticPr fontId="1" type="noConversion"/>
  </si>
  <si>
    <t>엑셀 수학 및 통계 함수 알아보기 - 합계</t>
    <phoneticPr fontId="1" type="noConversion"/>
  </si>
  <si>
    <t>엑셀 수학 및 통계 함수 알아보기 - 숫자를 모두 곱하고 합계 구하기</t>
    <phoneticPr fontId="1" type="noConversion"/>
  </si>
  <si>
    <t>분류</t>
    <phoneticPr fontId="1" type="noConversion"/>
  </si>
  <si>
    <t>상품</t>
  </si>
  <si>
    <t>단가</t>
  </si>
  <si>
    <t>판매수량</t>
  </si>
  <si>
    <t>노트류</t>
    <phoneticPr fontId="1" type="noConversion"/>
  </si>
  <si>
    <t>스프링노트</t>
  </si>
  <si>
    <t>무지노트</t>
  </si>
  <si>
    <t>필기구</t>
    <phoneticPr fontId="1" type="noConversion"/>
  </si>
  <si>
    <t>샤프</t>
  </si>
  <si>
    <t>수성펜</t>
  </si>
  <si>
    <t>조건을 만족하는 행의 판매금액 합계 구하기</t>
    <phoneticPr fontId="1" type="noConversion"/>
  </si>
  <si>
    <t>전체 판매금액 합계 구하기</t>
    <phoneticPr fontId="1" type="noConversion"/>
  </si>
  <si>
    <t>상품 판매실적</t>
    <phoneticPr fontId="1" type="noConversion"/>
  </si>
  <si>
    <t>판매실적(오류 값 있음)</t>
    <phoneticPr fontId="1" type="noConversion"/>
  </si>
  <si>
    <t>판매수량</t>
    <phoneticPr fontId="1" type="noConversion"/>
  </si>
  <si>
    <t>단가</t>
    <phoneticPr fontId="1" type="noConversion"/>
  </si>
  <si>
    <t>노트</t>
  </si>
  <si>
    <t>필기류</t>
  </si>
  <si>
    <t>클립</t>
  </si>
  <si>
    <t>ABCD</t>
    <phoneticPr fontId="1" type="noConversion"/>
  </si>
  <si>
    <t>평균</t>
    <phoneticPr fontId="1" type="noConversion"/>
  </si>
  <si>
    <t>최대값(MAX)</t>
    <phoneticPr fontId="1" type="noConversion"/>
  </si>
  <si>
    <t>2번째로 큰 값</t>
    <phoneticPr fontId="1" type="noConversion"/>
  </si>
  <si>
    <t>엑셀 수학 및 통계 함수 알아보기 - 집계</t>
    <phoneticPr fontId="1" type="noConversion"/>
  </si>
  <si>
    <t>엑셀 수학 및 통계 함수 알아보기 - 개수</t>
    <phoneticPr fontId="1" type="noConversion"/>
  </si>
  <si>
    <t>숫자의 개수 구하기</t>
    <phoneticPr fontId="1" type="noConversion"/>
  </si>
  <si>
    <t>비어있는 셀의 개수 구하기</t>
    <phoneticPr fontId="1" type="noConversion"/>
  </si>
  <si>
    <t>비어있지 않은 셀의 개수 구하기</t>
    <phoneticPr fontId="1" type="noConversion"/>
  </si>
  <si>
    <t>조건을 만족하는 범위의 개수 구하기</t>
    <phoneticPr fontId="1" type="noConversion"/>
  </si>
  <si>
    <t>여러 조건을 만족하는 범위의 개수 구하기</t>
    <phoneticPr fontId="1" type="noConversion"/>
  </si>
  <si>
    <t>엑셀 수학 및 통계 함수 알아보기 - 반올림,올림,내림</t>
    <phoneticPr fontId="1" type="noConversion"/>
  </si>
  <si>
    <t>5의 배수중에서 153에 가까운, 윗쪽의 155를 반환</t>
    <phoneticPr fontId="1" type="noConversion"/>
  </si>
  <si>
    <t>5의 배수중에서 153에 가까운, 아래쪽의 150를 반환</t>
    <phoneticPr fontId="1" type="noConversion"/>
  </si>
  <si>
    <t>5의 배수 150,155중에서 입력값 153에 가까운 값 155를 반환(올림)</t>
    <phoneticPr fontId="1" type="noConversion"/>
  </si>
  <si>
    <t>5의 배수 150,155중에서 입력값 153에 가까운 값 150을 반환(내림)</t>
    <phoneticPr fontId="1" type="noConversion"/>
  </si>
  <si>
    <t>소수점 첫째자리까지만 남기고 나머지는 버림</t>
    <phoneticPr fontId="1" type="noConversion"/>
  </si>
  <si>
    <t>가장 가까운 정수로 내림</t>
    <phoneticPr fontId="1" type="noConversion"/>
  </si>
  <si>
    <t>소수점 둘째자리가 4이므로 버림하여 소수점 첫째자리를 2로 만듬</t>
    <phoneticPr fontId="1" type="noConversion"/>
  </si>
  <si>
    <t>소수점 둘째자리가 6이므로 올림하여 소수점 첫째자리를 3으로 만듬</t>
    <phoneticPr fontId="1" type="noConversion"/>
  </si>
  <si>
    <t>분류가 '노트류'이고 상품이 '스프링노트'인 것의 판매금액 합계</t>
    <phoneticPr fontId="1" type="noConversion"/>
  </si>
  <si>
    <t>소수점 첫째자리에서 무조건 올리므로 정수부분 첫째 자리를 4로 만듬</t>
  </si>
  <si>
    <t>소수점 첫째자리에서 무조건 버리므로 정수부분 첫째 자리를 3으로 만듬</t>
  </si>
  <si>
    <t>SUBTOTAL</t>
    <phoneticPr fontId="1" type="noConversion"/>
  </si>
  <si>
    <t>AGGREGATE</t>
    <phoneticPr fontId="1" type="noConversion"/>
  </si>
  <si>
    <t>기능없음</t>
    <phoneticPr fontId="1" type="noConversion"/>
  </si>
  <si>
    <t>판매수량으로 집계(오류값 없음)</t>
    <phoneticPr fontId="1" type="noConversion"/>
  </si>
  <si>
    <t>판매금액으로 집계(오류값 있음)</t>
    <phoneticPr fontId="1" type="noConversion"/>
  </si>
  <si>
    <t>용도</t>
    <phoneticPr fontId="1" type="noConversion"/>
  </si>
  <si>
    <t>반올림</t>
    <phoneticPr fontId="1" type="noConversion"/>
  </si>
  <si>
    <t>올림</t>
    <phoneticPr fontId="1" type="noConversion"/>
  </si>
  <si>
    <t>내림(버림)</t>
    <phoneticPr fontId="1" type="noConversion"/>
  </si>
  <si>
    <t>지정된 배수로 올림</t>
    <phoneticPr fontId="1" type="noConversion"/>
  </si>
  <si>
    <t>지정된 배수로 내림</t>
    <phoneticPr fontId="1" type="noConversion"/>
  </si>
  <si>
    <t>배수값으로 반올림</t>
    <phoneticPr fontId="1" type="noConversion"/>
  </si>
  <si>
    <t>절사</t>
    <phoneticPr fontId="1" type="noConversion"/>
  </si>
  <si>
    <t>가까운 정수로 내림</t>
    <phoneticPr fontId="1" type="noConversion"/>
  </si>
  <si>
    <t>함수 수식</t>
    <phoneticPr fontId="1" type="noConversion"/>
  </si>
  <si>
    <t>엑셀 수학 및 통계 함수 알아보기 - 최대,최소,평균,중앙값</t>
    <phoneticPr fontId="1" type="noConversion"/>
  </si>
  <si>
    <t>용도별 함수 수식</t>
    <phoneticPr fontId="1" type="noConversion"/>
  </si>
  <si>
    <t>최소값</t>
    <phoneticPr fontId="1" type="noConversion"/>
  </si>
  <si>
    <t>최대값</t>
    <phoneticPr fontId="1" type="noConversion"/>
  </si>
  <si>
    <t>여러 조건을 만족하는 
최소값</t>
    <phoneticPr fontId="1" type="noConversion"/>
  </si>
  <si>
    <t>여러 조건을 만족하는 
최대값</t>
    <phoneticPr fontId="1" type="noConversion"/>
  </si>
  <si>
    <t>평균값</t>
    <phoneticPr fontId="1" type="noConversion"/>
  </si>
  <si>
    <t>조건을 만족하는 평균값</t>
    <phoneticPr fontId="1" type="noConversion"/>
  </si>
  <si>
    <t>여러 조건을 만족하는 
평균값</t>
    <phoneticPr fontId="1" type="noConversion"/>
  </si>
  <si>
    <t>중앙값</t>
    <phoneticPr fontId="1" type="noConversion"/>
  </si>
  <si>
    <r>
      <t>학생별 성적</t>
    </r>
    <r>
      <rPr>
        <sz val="12"/>
        <rFont val="맑은 고딕"/>
        <family val="3"/>
        <charset val="129"/>
        <scheme val="minor"/>
      </rPr>
      <t xml:space="preserve"> - 동점자가 있을 때</t>
    </r>
    <phoneticPr fontId="1" type="noConversion"/>
  </si>
  <si>
    <t>학생</t>
    <phoneticPr fontId="1" type="noConversion"/>
  </si>
  <si>
    <t>국어</t>
    <phoneticPr fontId="1" type="noConversion"/>
  </si>
  <si>
    <t>RANK.EQ</t>
    <phoneticPr fontId="1" type="noConversion"/>
  </si>
  <si>
    <t>RANK.AVG</t>
    <phoneticPr fontId="1" type="noConversion"/>
  </si>
  <si>
    <t>이지은</t>
    <phoneticPr fontId="1" type="noConversion"/>
  </si>
  <si>
    <t>이나나</t>
    <phoneticPr fontId="1" type="noConversion"/>
  </si>
  <si>
    <t>김지은</t>
    <phoneticPr fontId="1" type="noConversion"/>
  </si>
  <si>
    <t>이민수</t>
    <phoneticPr fontId="1" type="noConversion"/>
  </si>
  <si>
    <t>김수현</t>
    <phoneticPr fontId="1" type="noConversion"/>
  </si>
  <si>
    <t>엑셀 수학 및 통계 함수 알아보기 - 몇 번째로 크고, 작은 값 구하기</t>
    <phoneticPr fontId="1" type="noConversion"/>
  </si>
  <si>
    <t>1월 판매실적</t>
    <phoneticPr fontId="1" type="noConversion"/>
  </si>
  <si>
    <t>홍익문구</t>
    <phoneticPr fontId="1" type="noConversion"/>
  </si>
  <si>
    <t>신촌문구</t>
    <phoneticPr fontId="1" type="noConversion"/>
  </si>
  <si>
    <t>신도림문구</t>
    <phoneticPr fontId="1" type="noConversion"/>
  </si>
  <si>
    <t>경기문구총판</t>
    <phoneticPr fontId="1" type="noConversion"/>
  </si>
  <si>
    <t>계양문구</t>
    <phoneticPr fontId="1" type="noConversion"/>
  </si>
  <si>
    <t>성동 아트박스</t>
    <phoneticPr fontId="1" type="noConversion"/>
  </si>
  <si>
    <t>2번째로 높은 판매실적</t>
  </si>
  <si>
    <t>2번째로 낮은 판매실적</t>
    <phoneticPr fontId="1" type="noConversion"/>
  </si>
  <si>
    <t>판매실적이 가장 높은 거래처명</t>
    <phoneticPr fontId="1" type="noConversion"/>
  </si>
  <si>
    <t>판매실적이 가장 낮은 거래처명</t>
    <phoneticPr fontId="1" type="noConversion"/>
  </si>
  <si>
    <t>판매실적 상위 3개의 합계</t>
    <phoneticPr fontId="1" type="noConversion"/>
  </si>
  <si>
    <t>판매실적 하위 3개의 합계</t>
    <phoneticPr fontId="1" type="noConversion"/>
  </si>
  <si>
    <t>엑셀 수학 및 통계 함수 알아보기 - 순위 구하기</t>
    <phoneticPr fontId="1" type="noConversion"/>
  </si>
  <si>
    <t>=SUMIFS(E5:E12,C5:C12,"신촌 아트박스",D5:D12,"노트")</t>
    <phoneticPr fontId="1" type="noConversion"/>
  </si>
  <si>
    <t>=SUMIF(C5:C12,"신촌 아트박스",E5:E12)</t>
    <phoneticPr fontId="1" type="noConversion"/>
  </si>
  <si>
    <t>=SUM(E5:E12)</t>
    <phoneticPr fontId="1" type="noConversion"/>
  </si>
  <si>
    <t>=SUMPRODUCT(D5:D10,E5:E10)</t>
  </si>
  <si>
    <t>=SUMPRODUCT((B5:B10="노트류")*(C5:C10="스프링노트"),D5:D10,E5:E10)</t>
  </si>
  <si>
    <t>=COUNTIFS(C5:C12,"신촌 아트박스",D5:D12,"노트")</t>
    <phoneticPr fontId="1" type="noConversion"/>
  </si>
  <si>
    <t>=COUNTIF(C5:C12,"신촌 아트박스")</t>
    <phoneticPr fontId="1" type="noConversion"/>
  </si>
  <si>
    <t>=COUNTBLANK(D5:D12)</t>
    <phoneticPr fontId="1" type="noConversion"/>
  </si>
  <si>
    <t>=COUNTA(D5:D12)</t>
    <phoneticPr fontId="1" type="noConversion"/>
  </si>
  <si>
    <t>=COUNT(E5:E12)</t>
    <phoneticPr fontId="1" type="noConversion"/>
  </si>
  <si>
    <t>=ROUND(153.2452,1)</t>
  </si>
  <si>
    <t>=ROUND(153.2652,1)</t>
  </si>
  <si>
    <t>=ROUNDUP(153.2452,0)</t>
  </si>
  <si>
    <t>=ROUNDDOWN(153.2452,0)</t>
  </si>
  <si>
    <t>=CEILING(153,5)</t>
  </si>
  <si>
    <t>=FLOOR(153,5)</t>
  </si>
  <si>
    <t>=MROUND(153,5)</t>
  </si>
  <si>
    <t>=MROUND(152,5)</t>
  </si>
  <si>
    <t>=TRUNC(153.267,1)</t>
  </si>
  <si>
    <t>=INT(153.267)</t>
  </si>
  <si>
    <t>=MIN(E5:E12)</t>
    <phoneticPr fontId="1" type="noConversion"/>
  </si>
  <si>
    <t>=MAX(E5:E12)</t>
    <phoneticPr fontId="1" type="noConversion"/>
  </si>
  <si>
    <t>=MINIFS(E5:E12,C5:C12,"*아트박스*",D5:D12,"노트")</t>
    <phoneticPr fontId="1" type="noConversion"/>
  </si>
  <si>
    <t>=MAXIFS(E5:E12,C5:C12,"*아트박스*",D5:D12,"노트")</t>
    <phoneticPr fontId="1" type="noConversion"/>
  </si>
  <si>
    <t>=AVERAGE(E5:E12)</t>
    <phoneticPr fontId="1" type="noConversion"/>
  </si>
  <si>
    <t>=AVERAGEIF(C5:C12,"*아트박스*",E5:E12)</t>
    <phoneticPr fontId="1" type="noConversion"/>
  </si>
  <si>
    <t>=AVERAGEIFS(E5:E12,C5:C12,"*아트박스*",D5:D12,"노트")</t>
    <phoneticPr fontId="1" type="noConversion"/>
  </si>
  <si>
    <t>=MEDIAN(E5:E12)</t>
    <phoneticPr fontId="1" type="noConversion"/>
  </si>
  <si>
    <t>=LARGE(C5:C11,2)</t>
  </si>
  <si>
    <t>=SMALL(C5:C11,2)</t>
  </si>
  <si>
    <t>=INDEX(B5:B11,MATCH(LARGE(C5:C11,1),C5:C11,0))</t>
  </si>
  <si>
    <t>=INDEX(B5:B11,MATCH(SMALL(C5:C11,1),C5:C11,0))</t>
  </si>
  <si>
    <t>=SUM(LARGE($C$5:$C$11,{1,2,3}))</t>
  </si>
  <si>
    <t>=SUM(SMALL($C$5:$C$11,{1,2,3}))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</si>
</sst>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_-* #,##0.0_-;\-* #,##0.0_-;_-* &quot;-&quot;_-;_-@_-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41" fontId="0" fillId="0" borderId="0" xfId="1" applyFont="1">
      <alignment vertical="center"/>
    </xf>
    <xf numFmtId="14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1" fontId="6" fillId="0" borderId="0" xfId="1" applyFont="1">
      <alignment vertical="center"/>
    </xf>
    <xf numFmtId="0" fontId="7" fillId="0" borderId="0" xfId="0" applyFont="1">
      <alignment vertical="center"/>
    </xf>
    <xf numFmtId="41" fontId="0" fillId="0" borderId="0" xfId="1" applyFont="1" applyAlignment="1">
      <alignment horizontal="center" vertical="center"/>
    </xf>
    <xf numFmtId="41" fontId="0" fillId="0" borderId="0" xfId="1" quotePrefix="1" applyFont="1">
      <alignment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9" fillId="0" borderId="0" xfId="0" applyFont="1" applyAlignment="1"/>
    <xf numFmtId="0" fontId="10" fillId="0" borderId="0" xfId="0" applyFont="1" applyAlignment="1"/>
    <xf numFmtId="0" fontId="10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9" fillId="0" borderId="1" xfId="0" applyNumberFormat="1" applyFont="1" applyBorder="1" applyAlignment="1"/>
    <xf numFmtId="0" fontId="8" fillId="0" borderId="1" xfId="0" applyFont="1" applyBorder="1" applyAlignment="1"/>
    <xf numFmtId="41" fontId="8" fillId="0" borderId="1" xfId="1" applyFont="1" applyBorder="1" applyAlignment="1"/>
    <xf numFmtId="41" fontId="0" fillId="0" borderId="1" xfId="1" applyFont="1" applyFill="1" applyBorder="1">
      <alignment vertical="center"/>
    </xf>
    <xf numFmtId="0" fontId="8" fillId="0" borderId="0" xfId="0" quotePrefix="1" applyFont="1" applyAlignment="1">
      <alignment horizontal="right"/>
    </xf>
    <xf numFmtId="14" fontId="3" fillId="0" borderId="0" xfId="0" applyNumberFormat="1" applyFont="1" applyAlignment="1">
      <alignment horizontal="right" vertical="center"/>
    </xf>
    <xf numFmtId="0" fontId="6" fillId="0" borderId="1" xfId="0" quotePrefix="1" applyFont="1" applyBorder="1">
      <alignment vertical="center"/>
    </xf>
    <xf numFmtId="0" fontId="0" fillId="0" borderId="0" xfId="0" quotePrefix="1">
      <alignment vertical="center"/>
    </xf>
    <xf numFmtId="0" fontId="6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0" fillId="2" borderId="1" xfId="0" applyNumberFormat="1" applyFill="1" applyBorder="1">
      <alignment vertical="center"/>
    </xf>
    <xf numFmtId="0" fontId="3" fillId="0" borderId="0" xfId="0" applyFont="1">
      <alignment vertical="center"/>
    </xf>
    <xf numFmtId="41" fontId="6" fillId="0" borderId="1" xfId="1" applyFont="1" applyFill="1" applyBorder="1" applyAlignment="1">
      <alignment horizontal="center" vertical="center"/>
    </xf>
    <xf numFmtId="41" fontId="11" fillId="0" borderId="1" xfId="1" applyFont="1" applyFill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1" fontId="6" fillId="0" borderId="1" xfId="1" applyFont="1" applyBorder="1" applyAlignment="1">
      <alignment horizontal="center" vertical="center"/>
    </xf>
    <xf numFmtId="41" fontId="6" fillId="0" borderId="1" xfId="1" applyFont="1" applyBorder="1">
      <alignment vertical="center"/>
    </xf>
    <xf numFmtId="0" fontId="0" fillId="3" borderId="1" xfId="0" applyFill="1" applyBorder="1">
      <alignment vertical="center"/>
    </xf>
    <xf numFmtId="14" fontId="0" fillId="0" borderId="0" xfId="0" applyNumberFormat="1" applyAlignment="1">
      <alignment horizontal="right" vertical="center"/>
    </xf>
    <xf numFmtId="41" fontId="3" fillId="2" borderId="4" xfId="1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0" borderId="4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41" fontId="3" fillId="2" borderId="6" xfId="1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" xfId="1" applyNumberFormat="1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1" applyNumberFormat="1" applyFont="1" applyBorder="1" applyAlignment="1">
      <alignment horizontal="center" vertical="center"/>
    </xf>
    <xf numFmtId="41" fontId="0" fillId="0" borderId="0" xfId="1" quotePrefix="1" applyFont="1" applyAlignment="1">
      <alignment horizontal="right" vertical="center"/>
    </xf>
    <xf numFmtId="41" fontId="0" fillId="0" borderId="0" xfId="1" quotePrefix="1" applyFont="1" applyAlignment="1">
      <alignment horizontal="right" vertical="top"/>
    </xf>
    <xf numFmtId="0" fontId="0" fillId="0" borderId="1" xfId="0" quotePrefix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6600"/>
      <color rgb="FF008000"/>
      <color rgb="FFFF5050"/>
      <color rgb="FFFF6600"/>
      <color rgb="FFC0353E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430A-DD8E-475F-94A1-390E4FF34FD7}">
  <sheetPr codeName="Sheet1"/>
  <dimension ref="A1:H21"/>
  <sheetViews>
    <sheetView tabSelected="1" zoomScale="85" zoomScaleNormal="85" workbookViewId="0"/>
  </sheetViews>
  <sheetFormatPr defaultRowHeight="16.5"/>
  <cols>
    <col min="1" max="1" width="3.625" customWidth="1"/>
    <col min="2" max="2" width="16.125" style="2" customWidth="1"/>
    <col min="3" max="3" width="13.75" bestFit="1" customWidth="1"/>
    <col min="4" max="4" width="13.25" customWidth="1"/>
    <col min="5" max="5" width="11.5" style="1" bestFit="1" customWidth="1"/>
    <col min="6" max="6" width="71" style="1" bestFit="1" customWidth="1"/>
    <col min="7" max="7" width="9.875" style="1" bestFit="1" customWidth="1"/>
    <col min="8" max="8" width="16.875" style="1" customWidth="1"/>
  </cols>
  <sheetData>
    <row r="1" spans="1:8" ht="26.25">
      <c r="A1" s="6" t="s">
        <v>16</v>
      </c>
    </row>
    <row r="2" spans="1:8" s="2" customFormat="1"/>
    <row r="3" spans="1:8" s="8" customFormat="1" ht="17.25">
      <c r="A3" s="7"/>
      <c r="B3" s="10" t="s">
        <v>10</v>
      </c>
      <c r="E3" s="9"/>
      <c r="F3" s="9"/>
      <c r="G3" s="9"/>
      <c r="H3" s="9"/>
    </row>
    <row r="4" spans="1:8" s="3" customFormat="1">
      <c r="B4" s="13" t="s">
        <v>2</v>
      </c>
      <c r="C4" s="14" t="s">
        <v>0</v>
      </c>
      <c r="D4" s="14" t="s">
        <v>8</v>
      </c>
      <c r="E4" s="15" t="s">
        <v>7</v>
      </c>
    </row>
    <row r="5" spans="1:8">
      <c r="B5" s="17">
        <v>44744</v>
      </c>
      <c r="C5" s="16" t="s">
        <v>9</v>
      </c>
      <c r="D5" s="16" t="s">
        <v>3</v>
      </c>
      <c r="E5" s="4">
        <v>50000</v>
      </c>
      <c r="F5"/>
      <c r="G5"/>
      <c r="H5"/>
    </row>
    <row r="6" spans="1:8">
      <c r="B6" s="17">
        <v>44777</v>
      </c>
      <c r="C6" s="16" t="s">
        <v>9</v>
      </c>
      <c r="D6" s="16" t="s">
        <v>3</v>
      </c>
      <c r="E6" s="4">
        <v>600000</v>
      </c>
      <c r="F6"/>
      <c r="G6"/>
      <c r="H6"/>
    </row>
    <row r="7" spans="1:8">
      <c r="B7" s="17">
        <v>44777</v>
      </c>
      <c r="C7" s="16" t="s">
        <v>9</v>
      </c>
      <c r="D7" s="16" t="s">
        <v>4</v>
      </c>
      <c r="E7" s="4">
        <v>60000</v>
      </c>
      <c r="F7"/>
      <c r="G7"/>
      <c r="H7"/>
    </row>
    <row r="8" spans="1:8">
      <c r="B8" s="17">
        <v>44743</v>
      </c>
      <c r="C8" s="16" t="s">
        <v>1</v>
      </c>
      <c r="D8" s="16" t="s">
        <v>3</v>
      </c>
      <c r="E8" s="4">
        <v>900000</v>
      </c>
      <c r="F8"/>
      <c r="G8"/>
      <c r="H8"/>
    </row>
    <row r="9" spans="1:8">
      <c r="B9" s="17">
        <v>44743</v>
      </c>
      <c r="C9" s="16" t="s">
        <v>1</v>
      </c>
      <c r="D9" s="16" t="s">
        <v>4</v>
      </c>
      <c r="E9" s="4">
        <v>200000</v>
      </c>
      <c r="F9"/>
      <c r="G9"/>
      <c r="H9"/>
    </row>
    <row r="10" spans="1:8">
      <c r="B10" s="17">
        <v>44748</v>
      </c>
      <c r="C10" s="16" t="s">
        <v>6</v>
      </c>
      <c r="D10" s="16" t="s">
        <v>3</v>
      </c>
      <c r="E10" s="4">
        <v>27000</v>
      </c>
      <c r="F10"/>
      <c r="G10"/>
      <c r="H10"/>
    </row>
    <row r="11" spans="1:8">
      <c r="B11" s="17">
        <v>44748</v>
      </c>
      <c r="C11" s="16" t="s">
        <v>6</v>
      </c>
      <c r="D11" s="16" t="s">
        <v>5</v>
      </c>
      <c r="E11" s="4">
        <v>15000</v>
      </c>
      <c r="F11"/>
      <c r="G11"/>
      <c r="H11"/>
    </row>
    <row r="12" spans="1:8">
      <c r="B12" s="17">
        <v>44748</v>
      </c>
      <c r="C12" s="16" t="s">
        <v>6</v>
      </c>
      <c r="D12" s="16" t="s">
        <v>5</v>
      </c>
      <c r="E12" s="4">
        <v>80000</v>
      </c>
      <c r="F12"/>
      <c r="G12"/>
      <c r="H12"/>
    </row>
    <row r="14" spans="1:8">
      <c r="D14" s="28" t="s">
        <v>13</v>
      </c>
      <c r="E14" s="4">
        <f>SUM(E5:E12)</f>
        <v>1932000</v>
      </c>
      <c r="F14" s="12"/>
    </row>
    <row r="15" spans="1:8" ht="22.5" customHeight="1">
      <c r="E15" s="57" t="s">
        <v>112</v>
      </c>
    </row>
    <row r="16" spans="1:8">
      <c r="D16" s="28" t="s">
        <v>14</v>
      </c>
      <c r="E16" s="4">
        <f>SUMIF(C5:C12,"신촌 아트박스",E5:E12)</f>
        <v>710000</v>
      </c>
      <c r="F16" s="12"/>
    </row>
    <row r="17" spans="4:6" ht="21.75" customHeight="1">
      <c r="E17" s="57" t="s">
        <v>111</v>
      </c>
    </row>
    <row r="18" spans="4:6">
      <c r="D18" s="28" t="s">
        <v>15</v>
      </c>
      <c r="E18" s="4">
        <f>SUMIFS(E5:E12,C5:C12,"신촌 아트박스",D5:D12,"노트")</f>
        <v>650000</v>
      </c>
      <c r="F18" s="12"/>
    </row>
    <row r="19" spans="4:6" ht="22.5" customHeight="1">
      <c r="E19" s="57" t="s">
        <v>110</v>
      </c>
    </row>
    <row r="21" spans="4:6">
      <c r="E21" s="12"/>
    </row>
  </sheetData>
  <phoneticPr fontId="1" type="noConversion"/>
  <pageMargins left="0.7" right="0.7" top="0.75" bottom="0.75" header="0.3" footer="0.3"/>
  <pageSetup paperSize="9" orientation="portrait" r:id="rId1"/>
  <ignoredErrors>
    <ignoredError sqref="E16 E1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0312-1DC1-4573-8E88-38C20C720EFC}">
  <sheetPr codeName="Sheet2"/>
  <dimension ref="A1:H17"/>
  <sheetViews>
    <sheetView zoomScale="85" zoomScaleNormal="85" workbookViewId="0"/>
  </sheetViews>
  <sheetFormatPr defaultRowHeight="16.5"/>
  <cols>
    <col min="1" max="1" width="3.625" customWidth="1"/>
    <col min="2" max="2" width="16.125" style="2" customWidth="1"/>
    <col min="3" max="3" width="18.125" customWidth="1"/>
    <col min="4" max="4" width="13.25" customWidth="1"/>
    <col min="5" max="5" width="11.5" style="1" bestFit="1" customWidth="1"/>
    <col min="6" max="6" width="71" style="1" bestFit="1" customWidth="1"/>
    <col min="7" max="7" width="9.875" style="1" bestFit="1" customWidth="1"/>
    <col min="8" max="8" width="16.875" style="1" customWidth="1"/>
  </cols>
  <sheetData>
    <row r="1" spans="1:8" ht="26.25">
      <c r="A1" s="6" t="s">
        <v>17</v>
      </c>
    </row>
    <row r="2" spans="1:8" s="2" customFormat="1"/>
    <row r="3" spans="1:8" s="19" customFormat="1" ht="15.75" customHeight="1">
      <c r="B3" s="10" t="s">
        <v>30</v>
      </c>
    </row>
    <row r="4" spans="1:8" s="20" customFormat="1" ht="15.75" customHeight="1">
      <c r="B4" s="21" t="s">
        <v>18</v>
      </c>
      <c r="C4" s="22" t="s">
        <v>19</v>
      </c>
      <c r="D4" s="22" t="s">
        <v>20</v>
      </c>
      <c r="E4" s="22" t="s">
        <v>21</v>
      </c>
    </row>
    <row r="5" spans="1:8" s="19" customFormat="1" ht="15.75" customHeight="1">
      <c r="B5" s="23" t="s">
        <v>22</v>
      </c>
      <c r="C5" s="24" t="s">
        <v>23</v>
      </c>
      <c r="D5" s="25">
        <v>2000</v>
      </c>
      <c r="E5" s="25">
        <v>35</v>
      </c>
    </row>
    <row r="6" spans="1:8" s="19" customFormat="1" ht="15.75" customHeight="1">
      <c r="B6" s="23" t="s">
        <v>22</v>
      </c>
      <c r="C6" s="24" t="s">
        <v>24</v>
      </c>
      <c r="D6" s="25">
        <v>1500</v>
      </c>
      <c r="E6" s="25">
        <v>100</v>
      </c>
    </row>
    <row r="7" spans="1:8" s="19" customFormat="1" ht="15.75" customHeight="1">
      <c r="B7" s="23" t="s">
        <v>25</v>
      </c>
      <c r="C7" s="24" t="s">
        <v>26</v>
      </c>
      <c r="D7" s="25">
        <v>5000</v>
      </c>
      <c r="E7" s="25">
        <v>55</v>
      </c>
    </row>
    <row r="8" spans="1:8" s="19" customFormat="1" ht="15.75" customHeight="1">
      <c r="B8" s="23" t="s">
        <v>22</v>
      </c>
      <c r="C8" s="24" t="s">
        <v>23</v>
      </c>
      <c r="D8" s="25">
        <v>2000</v>
      </c>
      <c r="E8" s="25">
        <v>77</v>
      </c>
    </row>
    <row r="9" spans="1:8" s="19" customFormat="1" ht="15.75" customHeight="1">
      <c r="B9" s="23" t="s">
        <v>25</v>
      </c>
      <c r="C9" s="24" t="s">
        <v>27</v>
      </c>
      <c r="D9" s="25">
        <v>700</v>
      </c>
      <c r="E9" s="25">
        <v>120</v>
      </c>
    </row>
    <row r="10" spans="1:8" s="19" customFormat="1" ht="15.75" customHeight="1">
      <c r="B10" s="23" t="s">
        <v>22</v>
      </c>
      <c r="C10" s="24" t="s">
        <v>23</v>
      </c>
      <c r="D10" s="25">
        <v>2000</v>
      </c>
      <c r="E10" s="25">
        <v>67</v>
      </c>
    </row>
    <row r="11" spans="1:8">
      <c r="B11"/>
      <c r="D11" s="11"/>
      <c r="H11"/>
    </row>
    <row r="12" spans="1:8">
      <c r="D12" s="18" t="s">
        <v>29</v>
      </c>
      <c r="E12" s="26">
        <f>SUMPRODUCT(D5:D10,E5:E10)</f>
        <v>867000</v>
      </c>
      <c r="H12"/>
    </row>
    <row r="13" spans="1:8">
      <c r="E13" s="27" t="s">
        <v>113</v>
      </c>
    </row>
    <row r="14" spans="1:8">
      <c r="B14"/>
      <c r="C14" s="11"/>
      <c r="D14" s="1"/>
      <c r="E14"/>
      <c r="F14"/>
      <c r="G14"/>
      <c r="H14"/>
    </row>
    <row r="15" spans="1:8">
      <c r="D15" s="18" t="s">
        <v>28</v>
      </c>
      <c r="E15" s="26" cm="1">
        <f t="array" ref="E15">SUMPRODUCT((B5:B10="노트류")*(C5:C10="스프링노트"),D5:D10,E5:E10)</f>
        <v>358000</v>
      </c>
      <c r="H15"/>
    </row>
    <row r="16" spans="1:8">
      <c r="E16" s="27" t="s">
        <v>114</v>
      </c>
    </row>
    <row r="17" spans="2:8">
      <c r="B17"/>
      <c r="C17" s="11"/>
      <c r="D17" s="1"/>
      <c r="E17" s="5" t="s">
        <v>57</v>
      </c>
      <c r="F17"/>
      <c r="G17"/>
      <c r="H1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C514-9866-44D2-B109-2D4D54235820}">
  <sheetPr codeName="Sheet3"/>
  <dimension ref="A1:H27"/>
  <sheetViews>
    <sheetView zoomScale="85" zoomScaleNormal="85" workbookViewId="0">
      <selection activeCell="H28" sqref="H28"/>
    </sheetView>
  </sheetViews>
  <sheetFormatPr defaultRowHeight="16.5"/>
  <cols>
    <col min="1" max="1" width="3.625" customWidth="1"/>
    <col min="2" max="2" width="16.125" style="2" customWidth="1"/>
    <col min="3" max="4" width="11.875" customWidth="1"/>
    <col min="5" max="5" width="9.25" style="1" customWidth="1"/>
    <col min="6" max="6" width="12.125" style="1" customWidth="1"/>
    <col min="7" max="7" width="9.875" style="1" bestFit="1" customWidth="1"/>
    <col min="8" max="8" width="16.875" style="1" customWidth="1"/>
  </cols>
  <sheetData>
    <row r="1" spans="1:8" ht="26.25">
      <c r="A1" s="6" t="s">
        <v>41</v>
      </c>
    </row>
    <row r="2" spans="1:8" s="2" customFormat="1"/>
    <row r="3" spans="1:8" s="8" customFormat="1" ht="17.25">
      <c r="A3" s="7"/>
      <c r="B3" s="10" t="s">
        <v>31</v>
      </c>
      <c r="E3" s="9"/>
      <c r="F3" s="9"/>
    </row>
    <row r="4" spans="1:8" s="3" customFormat="1">
      <c r="B4" s="13" t="s">
        <v>2</v>
      </c>
      <c r="C4" s="14" t="s">
        <v>8</v>
      </c>
      <c r="D4" s="14" t="s">
        <v>32</v>
      </c>
      <c r="E4" s="14" t="s">
        <v>33</v>
      </c>
      <c r="F4" s="15" t="s">
        <v>7</v>
      </c>
    </row>
    <row r="5" spans="1:8">
      <c r="B5" s="17">
        <v>44744</v>
      </c>
      <c r="C5" s="16" t="s">
        <v>34</v>
      </c>
      <c r="D5" s="16">
        <v>12</v>
      </c>
      <c r="E5" s="16">
        <v>1200</v>
      </c>
      <c r="F5" s="4">
        <f t="shared" ref="F5:F13" si="0">D5*E5</f>
        <v>14400</v>
      </c>
      <c r="G5"/>
      <c r="H5"/>
    </row>
    <row r="6" spans="1:8">
      <c r="B6" s="17">
        <v>44744</v>
      </c>
      <c r="C6" s="16" t="s">
        <v>35</v>
      </c>
      <c r="D6" s="16">
        <v>11</v>
      </c>
      <c r="E6" s="16">
        <v>1000</v>
      </c>
      <c r="F6" s="4">
        <f t="shared" si="0"/>
        <v>11000</v>
      </c>
      <c r="G6"/>
      <c r="H6"/>
    </row>
    <row r="7" spans="1:8">
      <c r="B7" s="17">
        <v>44744</v>
      </c>
      <c r="C7" s="16" t="s">
        <v>36</v>
      </c>
      <c r="D7" s="16">
        <v>3</v>
      </c>
      <c r="E7" s="16" t="s">
        <v>37</v>
      </c>
      <c r="F7" s="4" t="e">
        <f t="shared" si="0"/>
        <v>#VALUE!</v>
      </c>
      <c r="G7"/>
      <c r="H7"/>
    </row>
    <row r="8" spans="1:8">
      <c r="B8" s="17">
        <v>44745</v>
      </c>
      <c r="C8" s="16" t="s">
        <v>34</v>
      </c>
      <c r="D8" s="16">
        <v>32</v>
      </c>
      <c r="E8" s="16">
        <v>1200</v>
      </c>
      <c r="F8" s="4">
        <f t="shared" si="0"/>
        <v>38400</v>
      </c>
      <c r="G8"/>
      <c r="H8"/>
    </row>
    <row r="9" spans="1:8">
      <c r="B9" s="17">
        <v>44745</v>
      </c>
      <c r="C9" s="16" t="s">
        <v>35</v>
      </c>
      <c r="D9" s="16">
        <v>17</v>
      </c>
      <c r="E9" s="16">
        <v>1000</v>
      </c>
      <c r="F9" s="4">
        <f t="shared" si="0"/>
        <v>17000</v>
      </c>
      <c r="G9"/>
      <c r="H9"/>
    </row>
    <row r="10" spans="1:8">
      <c r="B10" s="17">
        <v>44745</v>
      </c>
      <c r="C10" s="16" t="s">
        <v>36</v>
      </c>
      <c r="D10" s="16">
        <v>10</v>
      </c>
      <c r="E10" s="16">
        <v>700</v>
      </c>
      <c r="F10" s="4">
        <f t="shared" si="0"/>
        <v>7000</v>
      </c>
      <c r="G10"/>
      <c r="H10"/>
    </row>
    <row r="11" spans="1:8">
      <c r="B11" s="17">
        <v>44746</v>
      </c>
      <c r="C11" s="16" t="s">
        <v>34</v>
      </c>
      <c r="D11" s="16">
        <v>9</v>
      </c>
      <c r="E11" s="16">
        <v>1200</v>
      </c>
      <c r="F11" s="4">
        <f t="shared" si="0"/>
        <v>10800</v>
      </c>
      <c r="G11"/>
      <c r="H11"/>
    </row>
    <row r="12" spans="1:8">
      <c r="B12" s="17">
        <v>44746</v>
      </c>
      <c r="C12" s="16" t="s">
        <v>35</v>
      </c>
      <c r="D12" s="16">
        <v>25</v>
      </c>
      <c r="E12" s="16">
        <v>1000</v>
      </c>
      <c r="F12" s="4">
        <f t="shared" si="0"/>
        <v>25000</v>
      </c>
      <c r="G12"/>
      <c r="H12"/>
    </row>
    <row r="13" spans="1:8">
      <c r="B13" s="17">
        <v>44746</v>
      </c>
      <c r="C13" s="16" t="s">
        <v>36</v>
      </c>
      <c r="D13" s="16">
        <v>33</v>
      </c>
      <c r="E13" s="16">
        <v>700</v>
      </c>
      <c r="F13" s="4">
        <f t="shared" si="0"/>
        <v>23100</v>
      </c>
      <c r="G13"/>
      <c r="H13"/>
    </row>
    <row r="14" spans="1:8">
      <c r="G14"/>
      <c r="H14"/>
    </row>
    <row r="15" spans="1:8">
      <c r="B15" s="35" t="s">
        <v>63</v>
      </c>
      <c r="E15"/>
      <c r="F15"/>
      <c r="G15"/>
      <c r="H15"/>
    </row>
    <row r="16" spans="1:8">
      <c r="B16" s="34"/>
      <c r="C16" s="14" t="s">
        <v>60</v>
      </c>
      <c r="D16" s="14" t="s">
        <v>61</v>
      </c>
      <c r="E16"/>
      <c r="F16"/>
      <c r="G16"/>
      <c r="H16"/>
    </row>
    <row r="17" spans="2:8">
      <c r="B17" s="14" t="s">
        <v>12</v>
      </c>
      <c r="C17" s="36">
        <f>SUBTOTAL(9,$D$5:$D$13)</f>
        <v>152</v>
      </c>
      <c r="D17" s="36">
        <f>_xlfn.AGGREGATE(9,4,$D$5:$D$13)</f>
        <v>152</v>
      </c>
      <c r="E17"/>
      <c r="F17"/>
      <c r="G17"/>
      <c r="H17"/>
    </row>
    <row r="18" spans="2:8">
      <c r="B18" s="14" t="s">
        <v>38</v>
      </c>
      <c r="C18" s="38">
        <f>SUBTOTAL(1,$D$5:$D$13)</f>
        <v>16.888888888888889</v>
      </c>
      <c r="D18" s="38">
        <f>_xlfn.AGGREGATE(1,4,$D$5:$D$13)</f>
        <v>16.888888888888889</v>
      </c>
      <c r="E18"/>
      <c r="F18"/>
      <c r="G18"/>
      <c r="H18"/>
    </row>
    <row r="19" spans="2:8">
      <c r="B19" s="14" t="s">
        <v>39</v>
      </c>
      <c r="C19" s="36">
        <f>SUBTOTAL(4,$D$5:$D$13)</f>
        <v>33</v>
      </c>
      <c r="D19" s="36">
        <f>_xlfn.AGGREGATE(4,4,$D$5:$D$13)</f>
        <v>33</v>
      </c>
      <c r="E19"/>
      <c r="F19"/>
      <c r="G19"/>
      <c r="H19"/>
    </row>
    <row r="20" spans="2:8">
      <c r="B20" s="14" t="s">
        <v>40</v>
      </c>
      <c r="C20" s="37" t="s">
        <v>62</v>
      </c>
      <c r="D20" s="36">
        <f>_xlfn.AGGREGATE(14,4,$D$5:$D$13,2)</f>
        <v>32</v>
      </c>
      <c r="E20"/>
      <c r="F20"/>
      <c r="G20"/>
      <c r="H20"/>
    </row>
    <row r="21" spans="2:8">
      <c r="G21"/>
      <c r="H21"/>
    </row>
    <row r="22" spans="2:8">
      <c r="B22" s="35" t="s">
        <v>64</v>
      </c>
      <c r="E22"/>
      <c r="F22"/>
      <c r="G22"/>
      <c r="H22"/>
    </row>
    <row r="23" spans="2:8">
      <c r="B23" s="34"/>
      <c r="C23" s="14" t="s">
        <v>60</v>
      </c>
      <c r="D23" s="14" t="s">
        <v>61</v>
      </c>
      <c r="E23"/>
      <c r="F23"/>
      <c r="G23"/>
      <c r="H23"/>
    </row>
    <row r="24" spans="2:8">
      <c r="B24" s="14" t="s">
        <v>12</v>
      </c>
      <c r="C24" s="31" t="e">
        <f>SUBTOTAL(9,$F$5:$F$13)</f>
        <v>#VALUE!</v>
      </c>
      <c r="D24" s="36">
        <f>_xlfn.AGGREGATE(9,6,$F$5:$F$13)</f>
        <v>146700</v>
      </c>
      <c r="E24"/>
      <c r="F24"/>
      <c r="G24"/>
      <c r="H24"/>
    </row>
    <row r="25" spans="2:8">
      <c r="B25" s="14" t="s">
        <v>38</v>
      </c>
      <c r="C25" s="32" t="e">
        <f>SUBTOTAL(1,$F$5:$F$13)</f>
        <v>#VALUE!</v>
      </c>
      <c r="D25" s="36">
        <f>_xlfn.AGGREGATE(1,6,$F$5:$F$13)</f>
        <v>18337.5</v>
      </c>
      <c r="E25"/>
      <c r="F25"/>
      <c r="G25"/>
      <c r="H25"/>
    </row>
    <row r="26" spans="2:8">
      <c r="B26" s="14" t="s">
        <v>39</v>
      </c>
      <c r="C26" s="31" t="e">
        <f>SUBTOTAL(4,$F$5:$F$13)</f>
        <v>#VALUE!</v>
      </c>
      <c r="D26" s="36">
        <f>_xlfn.AGGREGATE(4,6,$F$5:$F$13)</f>
        <v>38400</v>
      </c>
      <c r="E26"/>
      <c r="F26"/>
      <c r="G26"/>
      <c r="H26"/>
    </row>
    <row r="27" spans="2:8">
      <c r="B27" s="14" t="s">
        <v>40</v>
      </c>
      <c r="C27" s="33" t="s">
        <v>62</v>
      </c>
      <c r="D27" s="36">
        <f>_xlfn.AGGREGATE(14,6,$F$5:$F$13,2)</f>
        <v>25000</v>
      </c>
      <c r="E27"/>
      <c r="F27"/>
      <c r="G27"/>
      <c r="H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9DBA-6F7C-4A74-BFCC-5483B6A2D807}">
  <sheetPr codeName="Sheet4"/>
  <dimension ref="A1:H25"/>
  <sheetViews>
    <sheetView zoomScale="85" zoomScaleNormal="85" workbookViewId="0"/>
  </sheetViews>
  <sheetFormatPr defaultRowHeight="16.5"/>
  <cols>
    <col min="1" max="1" width="3.625" customWidth="1"/>
    <col min="2" max="2" width="16.125" style="2" customWidth="1"/>
    <col min="3" max="3" width="13.75" bestFit="1" customWidth="1"/>
    <col min="4" max="4" width="13.25" customWidth="1"/>
    <col min="5" max="5" width="11.5" style="1" bestFit="1" customWidth="1"/>
    <col min="6" max="6" width="71" style="1" bestFit="1" customWidth="1"/>
    <col min="7" max="7" width="9.875" style="1" bestFit="1" customWidth="1"/>
    <col min="8" max="8" width="16.875" style="1" customWidth="1"/>
  </cols>
  <sheetData>
    <row r="1" spans="1:8" ht="26.25">
      <c r="A1" s="6" t="s">
        <v>42</v>
      </c>
    </row>
    <row r="2" spans="1:8" s="2" customFormat="1"/>
    <row r="3" spans="1:8" s="8" customFormat="1" ht="17.25">
      <c r="A3" s="7"/>
      <c r="B3" s="10" t="s">
        <v>10</v>
      </c>
      <c r="E3" s="9"/>
      <c r="F3" s="9"/>
      <c r="G3" s="9"/>
      <c r="H3" s="9"/>
    </row>
    <row r="4" spans="1:8" s="3" customFormat="1">
      <c r="B4" s="13" t="s">
        <v>2</v>
      </c>
      <c r="C4" s="14" t="s">
        <v>0</v>
      </c>
      <c r="D4" s="14" t="s">
        <v>8</v>
      </c>
      <c r="E4" s="15" t="s">
        <v>7</v>
      </c>
    </row>
    <row r="5" spans="1:8">
      <c r="B5" s="17">
        <v>44744</v>
      </c>
      <c r="C5" s="16" t="s">
        <v>9</v>
      </c>
      <c r="D5" s="16" t="s">
        <v>3</v>
      </c>
      <c r="E5" s="4">
        <v>50000</v>
      </c>
      <c r="F5"/>
      <c r="G5"/>
      <c r="H5"/>
    </row>
    <row r="6" spans="1:8">
      <c r="B6" s="17">
        <v>44777</v>
      </c>
      <c r="C6" s="16" t="s">
        <v>9</v>
      </c>
      <c r="D6" s="16" t="s">
        <v>3</v>
      </c>
      <c r="E6" s="4">
        <v>600000</v>
      </c>
      <c r="F6"/>
      <c r="G6"/>
      <c r="H6"/>
    </row>
    <row r="7" spans="1:8">
      <c r="B7" s="17">
        <v>44777</v>
      </c>
      <c r="C7" s="16" t="s">
        <v>9</v>
      </c>
      <c r="D7" s="16"/>
      <c r="E7" s="4">
        <v>60000</v>
      </c>
      <c r="F7"/>
      <c r="G7"/>
      <c r="H7"/>
    </row>
    <row r="8" spans="1:8">
      <c r="B8" s="17">
        <v>44743</v>
      </c>
      <c r="C8" s="16" t="s">
        <v>1</v>
      </c>
      <c r="D8" s="16" t="s">
        <v>3</v>
      </c>
      <c r="E8" s="4">
        <v>900000</v>
      </c>
      <c r="F8"/>
      <c r="G8"/>
      <c r="H8"/>
    </row>
    <row r="9" spans="1:8">
      <c r="B9" s="17">
        <v>44743</v>
      </c>
      <c r="C9" s="16" t="s">
        <v>1</v>
      </c>
      <c r="D9" s="16" t="s">
        <v>4</v>
      </c>
      <c r="E9" s="4">
        <v>200000</v>
      </c>
      <c r="F9"/>
      <c r="G9"/>
      <c r="H9"/>
    </row>
    <row r="10" spans="1:8">
      <c r="B10" s="17">
        <v>44748</v>
      </c>
      <c r="C10" s="16" t="s">
        <v>6</v>
      </c>
      <c r="D10" s="16" t="s">
        <v>3</v>
      </c>
      <c r="E10" s="4">
        <v>27000</v>
      </c>
      <c r="F10"/>
      <c r="G10"/>
      <c r="H10"/>
    </row>
    <row r="11" spans="1:8">
      <c r="B11" s="17">
        <v>44748</v>
      </c>
      <c r="C11" s="16" t="s">
        <v>6</v>
      </c>
      <c r="D11" s="16" t="s">
        <v>5</v>
      </c>
      <c r="E11" s="4">
        <v>15000</v>
      </c>
      <c r="F11"/>
      <c r="G11"/>
      <c r="H11"/>
    </row>
    <row r="12" spans="1:8">
      <c r="B12" s="17">
        <v>44748</v>
      </c>
      <c r="C12" s="16" t="s">
        <v>6</v>
      </c>
      <c r="D12" s="16" t="s">
        <v>5</v>
      </c>
      <c r="E12" s="4">
        <v>80000</v>
      </c>
      <c r="F12"/>
      <c r="G12"/>
      <c r="H12"/>
    </row>
    <row r="14" spans="1:8">
      <c r="D14" s="28" t="s">
        <v>43</v>
      </c>
      <c r="E14" s="4">
        <f>COUNT(E5:E12)</f>
        <v>8</v>
      </c>
      <c r="F14" s="12"/>
    </row>
    <row r="15" spans="1:8" ht="21.95" customHeight="1">
      <c r="E15" s="58" t="s">
        <v>119</v>
      </c>
    </row>
    <row r="16" spans="1:8">
      <c r="D16" s="28" t="s">
        <v>45</v>
      </c>
      <c r="E16" s="4">
        <f>COUNTA(D5:D12)</f>
        <v>7</v>
      </c>
      <c r="F16" s="12"/>
    </row>
    <row r="17" spans="4:6" ht="21.95" customHeight="1">
      <c r="E17" s="58" t="s">
        <v>118</v>
      </c>
    </row>
    <row r="18" spans="4:6">
      <c r="D18" s="28" t="s">
        <v>44</v>
      </c>
      <c r="E18" s="4">
        <f>COUNTBLANK(D5:D12)</f>
        <v>1</v>
      </c>
      <c r="F18" s="12"/>
    </row>
    <row r="19" spans="4:6" ht="21.95" customHeight="1">
      <c r="E19" s="58" t="s">
        <v>117</v>
      </c>
    </row>
    <row r="20" spans="4:6">
      <c r="D20" s="28" t="s">
        <v>46</v>
      </c>
      <c r="E20" s="4">
        <f>COUNTIF(C5:C12,"신촌 아트박스")</f>
        <v>3</v>
      </c>
      <c r="F20" s="12"/>
    </row>
    <row r="21" spans="4:6" ht="21.95" customHeight="1">
      <c r="E21" s="58" t="s">
        <v>116</v>
      </c>
    </row>
    <row r="22" spans="4:6">
      <c r="D22" s="28" t="s">
        <v>47</v>
      </c>
      <c r="E22" s="4">
        <f>COUNTIFS(C5:C12,"신촌 아트박스",D5:D12,"노트")</f>
        <v>2</v>
      </c>
      <c r="F22" s="12"/>
    </row>
    <row r="23" spans="4:6" ht="21.95" customHeight="1">
      <c r="E23" s="58" t="s">
        <v>115</v>
      </c>
    </row>
    <row r="25" spans="4:6">
      <c r="E25" s="57"/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E16 E18 E22 E20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B2D6-35D1-42CF-84FD-47199B03A68C}">
  <sheetPr codeName="Sheet5"/>
  <dimension ref="A1:H13"/>
  <sheetViews>
    <sheetView zoomScale="85" zoomScaleNormal="85" workbookViewId="0"/>
  </sheetViews>
  <sheetFormatPr defaultRowHeight="16.5"/>
  <cols>
    <col min="1" max="1" width="3.625" customWidth="1"/>
    <col min="2" max="2" width="17.875" style="2" bestFit="1" customWidth="1"/>
    <col min="3" max="3" width="24.75" customWidth="1"/>
    <col min="4" max="4" width="10.375" customWidth="1"/>
    <col min="5" max="5" width="67.5" style="1" bestFit="1" customWidth="1"/>
    <col min="6" max="6" width="71" style="1" bestFit="1" customWidth="1"/>
    <col min="7" max="7" width="9.875" style="1" bestFit="1" customWidth="1"/>
    <col min="8" max="8" width="16.875" style="1" customWidth="1"/>
  </cols>
  <sheetData>
    <row r="1" spans="1:8" ht="26.25">
      <c r="A1" s="6" t="s">
        <v>48</v>
      </c>
    </row>
    <row r="2" spans="1:8" s="2" customFormat="1"/>
    <row r="3" spans="1:8" s="3" customFormat="1">
      <c r="B3" s="14" t="s">
        <v>65</v>
      </c>
      <c r="C3" s="14" t="s">
        <v>74</v>
      </c>
      <c r="D3" s="14" t="s">
        <v>11</v>
      </c>
    </row>
    <row r="4" spans="1:8">
      <c r="B4" s="60" t="s">
        <v>66</v>
      </c>
      <c r="C4" s="29" t="s">
        <v>120</v>
      </c>
      <c r="D4" s="16">
        <f>ROUND(153.2452,1)</f>
        <v>153.19999999999999</v>
      </c>
      <c r="E4" t="s">
        <v>55</v>
      </c>
      <c r="F4"/>
      <c r="G4"/>
      <c r="H4"/>
    </row>
    <row r="5" spans="1:8">
      <c r="B5" s="61"/>
      <c r="C5" s="29" t="s">
        <v>121</v>
      </c>
      <c r="D5" s="16">
        <f>ROUND(153.2652,1)</f>
        <v>153.30000000000001</v>
      </c>
      <c r="E5" t="s">
        <v>56</v>
      </c>
      <c r="F5"/>
      <c r="G5"/>
      <c r="H5"/>
    </row>
    <row r="6" spans="1:8">
      <c r="B6" s="39" t="s">
        <v>67</v>
      </c>
      <c r="C6" s="29" t="s">
        <v>122</v>
      </c>
      <c r="D6" s="16">
        <f>ROUNDUP(153.2452,0)</f>
        <v>154</v>
      </c>
      <c r="E6" s="30" t="s">
        <v>58</v>
      </c>
      <c r="F6"/>
      <c r="G6"/>
      <c r="H6"/>
    </row>
    <row r="7" spans="1:8">
      <c r="B7" s="39" t="s">
        <v>68</v>
      </c>
      <c r="C7" s="29" t="s">
        <v>123</v>
      </c>
      <c r="D7" s="16">
        <f>ROUNDDOWN(153.2452,0)</f>
        <v>153</v>
      </c>
      <c r="E7" s="30" t="s">
        <v>59</v>
      </c>
      <c r="F7"/>
      <c r="G7"/>
      <c r="H7"/>
    </row>
    <row r="8" spans="1:8">
      <c r="B8" s="39" t="s">
        <v>69</v>
      </c>
      <c r="C8" s="29" t="s">
        <v>124</v>
      </c>
      <c r="D8" s="16">
        <f>CEILING(153,5)</f>
        <v>155</v>
      </c>
      <c r="E8" t="s">
        <v>49</v>
      </c>
      <c r="F8"/>
      <c r="G8"/>
      <c r="H8"/>
    </row>
    <row r="9" spans="1:8">
      <c r="B9" s="39" t="s">
        <v>70</v>
      </c>
      <c r="C9" s="29" t="s">
        <v>125</v>
      </c>
      <c r="D9" s="16">
        <f>FLOOR(153,5)</f>
        <v>150</v>
      </c>
      <c r="E9" t="s">
        <v>50</v>
      </c>
      <c r="F9"/>
      <c r="G9"/>
      <c r="H9"/>
    </row>
    <row r="10" spans="1:8">
      <c r="B10" s="60" t="s">
        <v>71</v>
      </c>
      <c r="C10" s="29" t="s">
        <v>126</v>
      </c>
      <c r="D10" s="16">
        <f>MROUND(153,5)</f>
        <v>155</v>
      </c>
      <c r="E10" t="s">
        <v>51</v>
      </c>
      <c r="F10"/>
      <c r="G10"/>
      <c r="H10"/>
    </row>
    <row r="11" spans="1:8">
      <c r="B11" s="61"/>
      <c r="C11" s="29" t="s">
        <v>127</v>
      </c>
      <c r="D11" s="16">
        <f>MROUND(152,5)</f>
        <v>150</v>
      </c>
      <c r="E11" t="s">
        <v>52</v>
      </c>
      <c r="F11"/>
      <c r="G11"/>
      <c r="H11"/>
    </row>
    <row r="12" spans="1:8">
      <c r="B12" s="39" t="s">
        <v>72</v>
      </c>
      <c r="C12" s="29" t="s">
        <v>128</v>
      </c>
      <c r="D12" s="16">
        <f>TRUNC(153.267,1)</f>
        <v>153.19999999999999</v>
      </c>
      <c r="E12" t="s">
        <v>53</v>
      </c>
      <c r="F12"/>
      <c r="G12"/>
      <c r="H12"/>
    </row>
    <row r="13" spans="1:8">
      <c r="B13" s="39" t="s">
        <v>73</v>
      </c>
      <c r="C13" s="29" t="s">
        <v>129</v>
      </c>
      <c r="D13" s="16">
        <f>INT(153.267)</f>
        <v>153</v>
      </c>
      <c r="E13" t="s">
        <v>54</v>
      </c>
      <c r="F13"/>
      <c r="G13"/>
      <c r="H13"/>
    </row>
  </sheetData>
  <mergeCells count="2">
    <mergeCell ref="B4:B5"/>
    <mergeCell ref="B10:B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A871-9AC3-4BF0-9DE1-A4D19BBE160A}">
  <sheetPr codeName="Sheet6"/>
  <dimension ref="A1:I27"/>
  <sheetViews>
    <sheetView zoomScale="85" zoomScaleNormal="85" workbookViewId="0"/>
  </sheetViews>
  <sheetFormatPr defaultRowHeight="16.5"/>
  <cols>
    <col min="1" max="1" width="3.625" customWidth="1"/>
    <col min="2" max="2" width="25.75" style="2" customWidth="1"/>
    <col min="3" max="3" width="47.75" customWidth="1"/>
    <col min="4" max="4" width="11.625" customWidth="1"/>
    <col min="5" max="5" width="11.5" style="1" bestFit="1" customWidth="1"/>
    <col min="6" max="6" width="9.75" style="1" customWidth="1"/>
    <col min="7" max="7" width="25" style="1" customWidth="1"/>
    <col min="8" max="8" width="47.25" style="40" customWidth="1"/>
    <col min="9" max="9" width="9.875" style="1" customWidth="1"/>
  </cols>
  <sheetData>
    <row r="1" spans="1:8" ht="26.25">
      <c r="A1" s="6" t="s">
        <v>75</v>
      </c>
    </row>
    <row r="2" spans="1:8" s="2" customFormat="1">
      <c r="H2" s="41"/>
    </row>
    <row r="3" spans="1:8" s="8" customFormat="1" ht="17.25">
      <c r="A3" s="7"/>
      <c r="B3" s="10" t="s">
        <v>10</v>
      </c>
      <c r="E3" s="9"/>
      <c r="F3" s="9"/>
    </row>
    <row r="4" spans="1:8" s="3" customFormat="1">
      <c r="B4" s="13" t="s">
        <v>2</v>
      </c>
      <c r="C4" s="14" t="s">
        <v>0</v>
      </c>
      <c r="D4" s="14" t="s">
        <v>8</v>
      </c>
      <c r="E4" s="15" t="s">
        <v>7</v>
      </c>
    </row>
    <row r="5" spans="1:8" ht="16.5" customHeight="1">
      <c r="B5" s="17">
        <v>44744</v>
      </c>
      <c r="C5" s="16" t="s">
        <v>9</v>
      </c>
      <c r="D5" s="16" t="s">
        <v>3</v>
      </c>
      <c r="E5" s="4">
        <v>50000</v>
      </c>
      <c r="F5"/>
    </row>
    <row r="6" spans="1:8" ht="16.5" customHeight="1">
      <c r="B6" s="17">
        <v>44777</v>
      </c>
      <c r="C6" s="16" t="s">
        <v>9</v>
      </c>
      <c r="D6" s="16" t="s">
        <v>3</v>
      </c>
      <c r="E6" s="4">
        <v>600000</v>
      </c>
      <c r="F6"/>
    </row>
    <row r="7" spans="1:8" ht="16.5" customHeight="1">
      <c r="B7" s="17">
        <v>44777</v>
      </c>
      <c r="C7" s="16" t="s">
        <v>9</v>
      </c>
      <c r="D7" s="16" t="s">
        <v>4</v>
      </c>
      <c r="E7" s="4">
        <v>60000</v>
      </c>
      <c r="F7"/>
    </row>
    <row r="8" spans="1:8" ht="16.5" customHeight="1">
      <c r="B8" s="17">
        <v>44743</v>
      </c>
      <c r="C8" s="16" t="s">
        <v>1</v>
      </c>
      <c r="D8" s="16" t="s">
        <v>3</v>
      </c>
      <c r="E8" s="4">
        <v>900000</v>
      </c>
      <c r="F8"/>
    </row>
    <row r="9" spans="1:8" ht="16.5" customHeight="1">
      <c r="B9" s="17">
        <v>44743</v>
      </c>
      <c r="C9" s="16" t="s">
        <v>1</v>
      </c>
      <c r="D9" s="16" t="s">
        <v>4</v>
      </c>
      <c r="E9" s="4">
        <v>200000</v>
      </c>
      <c r="F9"/>
    </row>
    <row r="10" spans="1:8" ht="16.5" customHeight="1">
      <c r="B10" s="17">
        <v>44748</v>
      </c>
      <c r="C10" s="16" t="s">
        <v>6</v>
      </c>
      <c r="D10" s="16" t="s">
        <v>3</v>
      </c>
      <c r="E10" s="4">
        <v>27000</v>
      </c>
      <c r="F10"/>
    </row>
    <row r="11" spans="1:8" ht="16.5" customHeight="1">
      <c r="B11" s="17">
        <v>44748</v>
      </c>
      <c r="C11" s="16" t="s">
        <v>6</v>
      </c>
      <c r="D11" s="16" t="s">
        <v>5</v>
      </c>
      <c r="E11" s="4">
        <v>15000</v>
      </c>
      <c r="F11"/>
    </row>
    <row r="12" spans="1:8" ht="16.5" customHeight="1">
      <c r="B12" s="17">
        <v>44748</v>
      </c>
      <c r="C12" s="16" t="s">
        <v>6</v>
      </c>
      <c r="D12" s="16" t="s">
        <v>5</v>
      </c>
      <c r="E12" s="4">
        <v>80000</v>
      </c>
      <c r="F12"/>
    </row>
    <row r="14" spans="1:8" ht="17.25">
      <c r="B14" s="10" t="s">
        <v>76</v>
      </c>
      <c r="C14" s="8"/>
      <c r="D14" s="8"/>
    </row>
    <row r="15" spans="1:8">
      <c r="B15" s="14" t="s">
        <v>65</v>
      </c>
      <c r="C15" s="14" t="s">
        <v>74</v>
      </c>
      <c r="D15" s="14" t="s">
        <v>11</v>
      </c>
    </row>
    <row r="16" spans="1:8">
      <c r="B16" s="31" t="s">
        <v>77</v>
      </c>
      <c r="C16" s="59" t="s">
        <v>130</v>
      </c>
      <c r="D16" s="42">
        <f>MIN(E5:E12)</f>
        <v>15000</v>
      </c>
    </row>
    <row r="17" spans="2:4">
      <c r="B17" s="31" t="s">
        <v>78</v>
      </c>
      <c r="C17" s="59" t="s">
        <v>131</v>
      </c>
      <c r="D17" s="43">
        <f>MAX(E5:E12)</f>
        <v>900000</v>
      </c>
    </row>
    <row r="18" spans="2:4">
      <c r="B18" s="31" t="s">
        <v>79</v>
      </c>
      <c r="C18" s="59" t="s">
        <v>132</v>
      </c>
      <c r="D18" s="43">
        <f>_xlfn.MINIFS(E5:E12,C5:C12,"*아트박스*",D5:D12,"노트")</f>
        <v>27000</v>
      </c>
    </row>
    <row r="19" spans="2:4">
      <c r="B19" s="31" t="s">
        <v>80</v>
      </c>
      <c r="C19" s="59" t="s">
        <v>133</v>
      </c>
      <c r="D19" s="43">
        <f>_xlfn.MAXIFS(E5:E12,C5:C12,"*아트박스*",D5:D12,"노트")</f>
        <v>600000</v>
      </c>
    </row>
    <row r="20" spans="2:4">
      <c r="B20" s="31" t="s">
        <v>81</v>
      </c>
      <c r="C20" s="59" t="s">
        <v>134</v>
      </c>
      <c r="D20" s="43">
        <f>AVERAGE(E5:E12)</f>
        <v>241500</v>
      </c>
    </row>
    <row r="21" spans="2:4">
      <c r="B21" s="31" t="s">
        <v>82</v>
      </c>
      <c r="C21" s="59" t="s">
        <v>135</v>
      </c>
      <c r="D21" s="43">
        <f>AVERAGEIF(C5:C12,"*아트박스*",E5:E12)</f>
        <v>138666.66666666666</v>
      </c>
    </row>
    <row r="22" spans="2:4">
      <c r="B22" s="31" t="s">
        <v>83</v>
      </c>
      <c r="C22" s="59" t="s">
        <v>136</v>
      </c>
      <c r="D22" s="43">
        <f>AVERAGEIFS(E5:E12,C5:C12,"*아트박스*",D5:D12,"노트")</f>
        <v>225666.66666666666</v>
      </c>
    </row>
    <row r="23" spans="2:4">
      <c r="B23" s="31" t="s">
        <v>84</v>
      </c>
      <c r="C23" s="59" t="s">
        <v>137</v>
      </c>
      <c r="D23" s="43">
        <f>MEDIAN(E5:E12)</f>
        <v>70000</v>
      </c>
    </row>
    <row r="27" spans="2:4">
      <c r="C27" s="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EA86-7E10-425B-BFEC-F25E5EDBC522}">
  <sheetPr codeName="Sheet7"/>
  <dimension ref="A1:I9"/>
  <sheetViews>
    <sheetView zoomScale="85" zoomScaleNormal="85" workbookViewId="0"/>
  </sheetViews>
  <sheetFormatPr defaultRowHeight="16.5"/>
  <cols>
    <col min="1" max="1" width="3.625" customWidth="1"/>
    <col min="2" max="2" width="10.375" style="2" customWidth="1"/>
    <col min="3" max="3" width="10.375" customWidth="1"/>
    <col min="4" max="4" width="11.75" customWidth="1"/>
    <col min="5" max="5" width="11.75" style="1" customWidth="1"/>
    <col min="6" max="6" width="38.875" style="1" customWidth="1"/>
    <col min="7" max="7" width="20.375" style="1" customWidth="1"/>
    <col min="8" max="8" width="47.25" style="40" customWidth="1"/>
    <col min="9" max="9" width="9.875" style="1" customWidth="1"/>
  </cols>
  <sheetData>
    <row r="1" spans="1:9" ht="26.25">
      <c r="A1" s="6" t="s">
        <v>109</v>
      </c>
    </row>
    <row r="2" spans="1:9" s="2" customFormat="1">
      <c r="H2" s="41"/>
    </row>
    <row r="3" spans="1:9" s="8" customFormat="1" ht="18" thickBot="1">
      <c r="A3" s="7"/>
      <c r="B3" s="10" t="s">
        <v>85</v>
      </c>
    </row>
    <row r="4" spans="1:9" s="3" customFormat="1">
      <c r="B4" s="49" t="s">
        <v>86</v>
      </c>
      <c r="C4" s="50" t="s">
        <v>87</v>
      </c>
      <c r="D4" s="46" t="s">
        <v>88</v>
      </c>
      <c r="E4" s="15" t="s">
        <v>89</v>
      </c>
    </row>
    <row r="5" spans="1:9">
      <c r="B5" s="51" t="s">
        <v>90</v>
      </c>
      <c r="C5" s="52">
        <v>93</v>
      </c>
      <c r="D5" s="47">
        <f>_xlfn.RANK.EQ(C5,$C$5:$C$9,0)</f>
        <v>2</v>
      </c>
      <c r="E5" s="44">
        <f>_xlfn.RANK.AVG(C5,$C$5:$C$9,0)</f>
        <v>2.5</v>
      </c>
      <c r="F5"/>
      <c r="G5"/>
      <c r="H5"/>
      <c r="I5"/>
    </row>
    <row r="6" spans="1:9">
      <c r="B6" s="53" t="s">
        <v>91</v>
      </c>
      <c r="C6" s="54">
        <v>72</v>
      </c>
      <c r="D6" s="48">
        <f>_xlfn.RANK.EQ(C6,$C$5:$C$9,0)</f>
        <v>5</v>
      </c>
      <c r="E6" s="16">
        <f>_xlfn.RANK.AVG(C6,$C$5:$C$9,0)</f>
        <v>5</v>
      </c>
      <c r="F6"/>
      <c r="G6"/>
      <c r="H6"/>
      <c r="I6"/>
    </row>
    <row r="7" spans="1:9">
      <c r="B7" s="53" t="s">
        <v>92</v>
      </c>
      <c r="C7" s="54">
        <v>85</v>
      </c>
      <c r="D7" s="48">
        <f>_xlfn.RANK.EQ(C7,$C$5:$C$9,0)</f>
        <v>4</v>
      </c>
      <c r="E7" s="16">
        <f>_xlfn.RANK.AVG(C7,$C$5:$C$9,0)</f>
        <v>4</v>
      </c>
      <c r="F7"/>
      <c r="G7"/>
      <c r="H7"/>
      <c r="I7"/>
    </row>
    <row r="8" spans="1:9">
      <c r="B8" s="51" t="s">
        <v>93</v>
      </c>
      <c r="C8" s="52">
        <v>93</v>
      </c>
      <c r="D8" s="47">
        <f>_xlfn.RANK.EQ(C8,$C$5:$C$9,0)</f>
        <v>2</v>
      </c>
      <c r="E8" s="44">
        <f>_xlfn.RANK.AVG(C8,$C$5:$C$9,0)</f>
        <v>2.5</v>
      </c>
      <c r="F8"/>
      <c r="G8"/>
      <c r="H8"/>
      <c r="I8"/>
    </row>
    <row r="9" spans="1:9" ht="17.25" thickBot="1">
      <c r="B9" s="55" t="s">
        <v>94</v>
      </c>
      <c r="C9" s="56">
        <v>100</v>
      </c>
      <c r="D9" s="48">
        <f>_xlfn.RANK.EQ(C9,$C$5:$C$9,0)</f>
        <v>1</v>
      </c>
      <c r="E9" s="16">
        <f>_xlfn.RANK.AVG(C9,$C$5:$C$9,0)</f>
        <v>1</v>
      </c>
      <c r="F9"/>
      <c r="G9"/>
      <c r="H9"/>
      <c r="I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7458-69FE-4CE3-9746-EC8CFB748766}">
  <sheetPr codeName="Sheet8"/>
  <dimension ref="A1:I18"/>
  <sheetViews>
    <sheetView zoomScale="85" zoomScaleNormal="85" workbookViewId="0"/>
  </sheetViews>
  <sheetFormatPr defaultRowHeight="16.5"/>
  <cols>
    <col min="1" max="1" width="3.625" customWidth="1"/>
    <col min="2" max="2" width="25.25" style="2" customWidth="1"/>
    <col min="3" max="3" width="13.75" bestFit="1" customWidth="1"/>
    <col min="4" max="4" width="45.125" customWidth="1"/>
    <col min="5" max="5" width="11.5" style="1" bestFit="1" customWidth="1"/>
    <col min="6" max="6" width="9.75" style="1" customWidth="1"/>
    <col min="7" max="7" width="20.375" style="1" customWidth="1"/>
    <col min="8" max="8" width="47.25" style="40" customWidth="1"/>
    <col min="9" max="9" width="9.875" style="1" customWidth="1"/>
  </cols>
  <sheetData>
    <row r="1" spans="1:9" ht="26.25">
      <c r="A1" s="6" t="s">
        <v>95</v>
      </c>
    </row>
    <row r="2" spans="1:9" s="2" customFormat="1">
      <c r="H2" s="41"/>
    </row>
    <row r="3" spans="1:9" s="8" customFormat="1" ht="17.25">
      <c r="A3" s="7"/>
      <c r="B3" s="10" t="s">
        <v>10</v>
      </c>
    </row>
    <row r="4" spans="1:9" s="3" customFormat="1">
      <c r="B4" s="14" t="s">
        <v>0</v>
      </c>
      <c r="C4" s="15" t="s">
        <v>96</v>
      </c>
    </row>
    <row r="5" spans="1:9">
      <c r="B5" s="16" t="s">
        <v>97</v>
      </c>
      <c r="C5" s="4">
        <v>5300000</v>
      </c>
      <c r="E5"/>
      <c r="F5"/>
      <c r="G5"/>
      <c r="H5"/>
      <c r="I5"/>
    </row>
    <row r="6" spans="1:9">
      <c r="B6" s="16" t="s">
        <v>98</v>
      </c>
      <c r="C6" s="4">
        <v>3200000</v>
      </c>
      <c r="E6"/>
      <c r="F6"/>
      <c r="G6"/>
      <c r="H6"/>
      <c r="I6"/>
    </row>
    <row r="7" spans="1:9">
      <c r="B7" s="16" t="s">
        <v>99</v>
      </c>
      <c r="C7" s="4">
        <v>4570000</v>
      </c>
      <c r="E7"/>
      <c r="F7"/>
      <c r="G7"/>
      <c r="H7"/>
      <c r="I7"/>
    </row>
    <row r="8" spans="1:9">
      <c r="B8" s="16" t="s">
        <v>6</v>
      </c>
      <c r="C8" s="4">
        <v>2500000</v>
      </c>
      <c r="E8"/>
      <c r="F8"/>
      <c r="G8"/>
      <c r="H8"/>
      <c r="I8"/>
    </row>
    <row r="9" spans="1:9">
      <c r="B9" s="16" t="s">
        <v>100</v>
      </c>
      <c r="C9" s="4">
        <v>15000000</v>
      </c>
      <c r="E9"/>
      <c r="F9"/>
      <c r="G9"/>
      <c r="H9"/>
      <c r="I9"/>
    </row>
    <row r="10" spans="1:9">
      <c r="B10" s="16" t="s">
        <v>101</v>
      </c>
      <c r="C10" s="4">
        <v>1530000</v>
      </c>
      <c r="E10"/>
      <c r="F10"/>
      <c r="G10"/>
      <c r="H10"/>
      <c r="I10"/>
    </row>
    <row r="11" spans="1:9">
      <c r="B11" s="16" t="s">
        <v>102</v>
      </c>
      <c r="C11" s="4">
        <v>870000</v>
      </c>
      <c r="E11"/>
      <c r="F11"/>
      <c r="G11"/>
      <c r="H11"/>
      <c r="I11"/>
    </row>
    <row r="12" spans="1:9">
      <c r="E12"/>
      <c r="F12"/>
      <c r="G12"/>
      <c r="H12"/>
      <c r="I12"/>
    </row>
    <row r="13" spans="1:9">
      <c r="B13" s="45" t="s">
        <v>103</v>
      </c>
      <c r="C13" s="4">
        <f>LARGE(C5:C11,2)</f>
        <v>5300000</v>
      </c>
      <c r="D13" s="30" t="s">
        <v>138</v>
      </c>
      <c r="E13"/>
      <c r="F13"/>
      <c r="G13"/>
      <c r="H13"/>
      <c r="I13"/>
    </row>
    <row r="14" spans="1:9">
      <c r="B14" s="45" t="s">
        <v>104</v>
      </c>
      <c r="C14" s="4">
        <f>SMALL(C5:C11,2)</f>
        <v>1530000</v>
      </c>
      <c r="D14" s="30" t="s">
        <v>139</v>
      </c>
      <c r="E14"/>
      <c r="F14"/>
      <c r="G14"/>
      <c r="H14"/>
      <c r="I14"/>
    </row>
    <row r="15" spans="1:9">
      <c r="B15" s="45" t="s">
        <v>105</v>
      </c>
      <c r="C15" s="4" t="str">
        <f>INDEX(B5:B11,MATCH(LARGE(C5:C11,1),C5:C11,0))</f>
        <v>경기문구총판</v>
      </c>
      <c r="D15" s="30" t="s">
        <v>140</v>
      </c>
      <c r="E15"/>
      <c r="F15"/>
      <c r="G15"/>
      <c r="H15"/>
      <c r="I15"/>
    </row>
    <row r="16" spans="1:9">
      <c r="B16" s="45" t="s">
        <v>106</v>
      </c>
      <c r="C16" s="4" t="str">
        <f>INDEX(B5:B11,MATCH(SMALL(C5:C11,1),C5:C11,0))</f>
        <v>성동 아트박스</v>
      </c>
      <c r="D16" s="30" t="s">
        <v>141</v>
      </c>
      <c r="E16"/>
      <c r="F16"/>
      <c r="G16"/>
      <c r="H16"/>
      <c r="I16"/>
    </row>
    <row r="17" spans="2:9">
      <c r="B17" s="45" t="s">
        <v>107</v>
      </c>
      <c r="C17" s="4" cm="1">
        <f t="array" ref="C17">SUM(LARGE($C$5:$C$11,{1,2,3}))</f>
        <v>24870000</v>
      </c>
      <c r="D17" s="30" t="s">
        <v>142</v>
      </c>
      <c r="E17"/>
      <c r="F17"/>
      <c r="G17"/>
      <c r="H17"/>
      <c r="I17"/>
    </row>
    <row r="18" spans="2:9">
      <c r="B18" s="45" t="s">
        <v>108</v>
      </c>
      <c r="C18" s="4" cm="1">
        <f t="array" ref="C18">SUM(SMALL($C$5:$C$11,{1,2,3}))</f>
        <v>4900000</v>
      </c>
      <c r="D18" s="30" t="s">
        <v>143</v>
      </c>
      <c r="E18"/>
      <c r="F18"/>
      <c r="G18"/>
      <c r="H18"/>
      <c r="I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합계</vt:lpstr>
      <vt:lpstr>숫자를 모두 곱하고 합계 구하기</vt:lpstr>
      <vt:lpstr>집계</vt:lpstr>
      <vt:lpstr>개수</vt:lpstr>
      <vt:lpstr>반올림,올림,내림</vt:lpstr>
      <vt:lpstr>최대,최소,평균,중앙값</vt:lpstr>
      <vt:lpstr>순위</vt:lpstr>
      <vt:lpstr>몇 번째로 크고, 작은 값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2023-05-01T15:27:50Z</dcterms:modified>
</cp:coreProperties>
</file>